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e\Downloads\"/>
    </mc:Choice>
  </mc:AlternateContent>
  <xr:revisionPtr revIDLastSave="0" documentId="8_{0C3308F4-E04B-485F-B71B-6EA8FACC948C}" xr6:coauthVersionLast="47" xr6:coauthVersionMax="47" xr10:uidLastSave="{00000000-0000-0000-0000-000000000000}"/>
  <bookViews>
    <workbookView xWindow="-108" yWindow="-108" windowWidth="23256" windowHeight="13896" xr2:uid="{266646E5-C19B-46A7-8916-BC272B44BE63}"/>
  </bookViews>
  <sheets>
    <sheet name="Pivot &amp; Chart" sheetId="17" r:id="rId1"/>
    <sheet name="Parameters" sheetId="15" r:id="rId2"/>
    <sheet name="Data" sheetId="1" r:id="rId3"/>
    <sheet name="Setup" sheetId="16" r:id="rId4"/>
    <sheet name="Sheet1" sheetId="13" state="hidden" r:id="rId5"/>
    <sheet name="EE Profile Summary Awardee Only" sheetId="5" state="hidden" r:id="rId6"/>
    <sheet name="Pay Table DC 2025" sheetId="2" r:id="rId7"/>
  </sheets>
  <definedNames>
    <definedName name="_xlnm._FilterDatabase" localSheetId="2" hidden="1">Data!$B$1:$Q$1746</definedName>
    <definedName name="_xlnm._FilterDatabase" localSheetId="5" hidden="1">'EE Profile Summary Awardee Only'!$A$1:$C$1599</definedName>
  </definedNames>
  <calcPr calcId="191029"/>
  <pivotCaches>
    <pivotCache cacheId="49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5" l="1"/>
  <c r="C7" i="15"/>
  <c r="Q3" i="1" a="1"/>
  <c r="Q3" i="1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1002" i="1" a="1"/>
  <c r="Q1002" i="1"/>
  <c r="Q1003" i="1" a="1"/>
  <c r="Q1003" i="1"/>
  <c r="Q1004" i="1" a="1"/>
  <c r="Q1004" i="1"/>
  <c r="Q1005" i="1" a="1"/>
  <c r="Q1005" i="1"/>
  <c r="Q1006" i="1" a="1"/>
  <c r="Q1006" i="1"/>
  <c r="Q1007" i="1" a="1"/>
  <c r="Q1007" i="1"/>
  <c r="Q1008" i="1" a="1"/>
  <c r="Q1008" i="1"/>
  <c r="Q1009" i="1" a="1"/>
  <c r="Q1009" i="1"/>
  <c r="Q1010" i="1" a="1"/>
  <c r="Q1010" i="1"/>
  <c r="Q1011" i="1" a="1"/>
  <c r="Q1011" i="1"/>
  <c r="Q1012" i="1" a="1"/>
  <c r="Q1012" i="1"/>
  <c r="Q1013" i="1" a="1"/>
  <c r="Q1013" i="1"/>
  <c r="Q1014" i="1" a="1"/>
  <c r="Q1014" i="1"/>
  <c r="Q1015" i="1" a="1"/>
  <c r="Q1015" i="1"/>
  <c r="Q1016" i="1" a="1"/>
  <c r="Q1016" i="1"/>
  <c r="Q1017" i="1" a="1"/>
  <c r="Q1017" i="1"/>
  <c r="Q1018" i="1" a="1"/>
  <c r="Q1018" i="1"/>
  <c r="Q1019" i="1" a="1"/>
  <c r="Q1019" i="1"/>
  <c r="Q1020" i="1" a="1"/>
  <c r="Q1020" i="1"/>
  <c r="Q1021" i="1" a="1"/>
  <c r="Q1021" i="1"/>
  <c r="Q1022" i="1" a="1"/>
  <c r="Q1022" i="1"/>
  <c r="Q1023" i="1" a="1"/>
  <c r="Q1023" i="1"/>
  <c r="Q1024" i="1" a="1"/>
  <c r="Q1024" i="1"/>
  <c r="Q1025" i="1" a="1"/>
  <c r="Q1025" i="1"/>
  <c r="Q1026" i="1" a="1"/>
  <c r="Q1026" i="1"/>
  <c r="Q1027" i="1" a="1"/>
  <c r="Q1027" i="1"/>
  <c r="Q2" i="1" a="1"/>
  <c r="Q2" i="1"/>
  <c r="L3" i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31" i="1" a="1"/>
  <c r="L31" i="1"/>
  <c r="L32" i="1" a="1"/>
  <c r="L32" i="1"/>
  <c r="L33" i="1" a="1"/>
  <c r="L33" i="1"/>
  <c r="L34" i="1" a="1"/>
  <c r="L34" i="1"/>
  <c r="L35" i="1" a="1"/>
  <c r="L35" i="1"/>
  <c r="L36" i="1" a="1"/>
  <c r="L36" i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/>
  <c r="L100" i="1" a="1"/>
  <c r="L100" i="1"/>
  <c r="L101" i="1" a="1"/>
  <c r="L101" i="1" s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 s="1"/>
  <c r="L109" i="1" a="1"/>
  <c r="L109" i="1" s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 s="1"/>
  <c r="L116" i="1" a="1"/>
  <c r="L116" i="1" s="1"/>
  <c r="L117" i="1" a="1"/>
  <c r="L117" i="1"/>
  <c r="L118" i="1" a="1"/>
  <c r="L118" i="1" s="1"/>
  <c r="L119" i="1" a="1"/>
  <c r="L119" i="1"/>
  <c r="L120" i="1" a="1"/>
  <c r="L120" i="1"/>
  <c r="L121" i="1" a="1"/>
  <c r="L121" i="1"/>
  <c r="L122" i="1" a="1"/>
  <c r="L122" i="1" s="1"/>
  <c r="L123" i="1" a="1"/>
  <c r="L123" i="1"/>
  <c r="L124" i="1" a="1"/>
  <c r="L124" i="1"/>
  <c r="L125" i="1" a="1"/>
  <c r="L125" i="1" s="1"/>
  <c r="L126" i="1" a="1"/>
  <c r="L126" i="1"/>
  <c r="L127" i="1" a="1"/>
  <c r="L127" i="1" s="1"/>
  <c r="L128" i="1" a="1"/>
  <c r="L128" i="1" s="1"/>
  <c r="L129" i="1" a="1"/>
  <c r="L129" i="1" s="1"/>
  <c r="L130" i="1" a="1"/>
  <c r="L130" i="1"/>
  <c r="L131" i="1" a="1"/>
  <c r="L131" i="1"/>
  <c r="L132" i="1" a="1"/>
  <c r="L132" i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/>
  <c r="L139" i="1" a="1"/>
  <c r="L139" i="1" s="1"/>
  <c r="L140" i="1" a="1"/>
  <c r="L140" i="1"/>
  <c r="L141" i="1" a="1"/>
  <c r="L141" i="1"/>
  <c r="L142" i="1" a="1"/>
  <c r="L142" i="1"/>
  <c r="L143" i="1" a="1"/>
  <c r="L143" i="1" s="1"/>
  <c r="L144" i="1" a="1"/>
  <c r="L144" i="1"/>
  <c r="L145" i="1" a="1"/>
  <c r="L145" i="1"/>
  <c r="L146" i="1" a="1"/>
  <c r="L146" i="1" s="1"/>
  <c r="L147" i="1" a="1"/>
  <c r="L147" i="1"/>
  <c r="L148" i="1" a="1"/>
  <c r="L148" i="1" s="1"/>
  <c r="L149" i="1" a="1"/>
  <c r="L149" i="1"/>
  <c r="L150" i="1" a="1"/>
  <c r="L150" i="1" s="1"/>
  <c r="L151" i="1" a="1"/>
  <c r="L151" i="1"/>
  <c r="L152" i="1" a="1"/>
  <c r="L152" i="1"/>
  <c r="L153" i="1" a="1"/>
  <c r="L153" i="1"/>
  <c r="L154" i="1" a="1"/>
  <c r="L154" i="1" s="1"/>
  <c r="L155" i="1" a="1"/>
  <c r="L155" i="1"/>
  <c r="L156" i="1" a="1"/>
  <c r="L156" i="1"/>
  <c r="L157" i="1" a="1"/>
  <c r="L157" i="1" s="1"/>
  <c r="L158" i="1" a="1"/>
  <c r="L158" i="1" s="1"/>
  <c r="L159" i="1" a="1"/>
  <c r="L159" i="1"/>
  <c r="L160" i="1" a="1"/>
  <c r="L160" i="1" s="1"/>
  <c r="L161" i="1" a="1"/>
  <c r="L161" i="1" s="1"/>
  <c r="L162" i="1" a="1"/>
  <c r="L162" i="1"/>
  <c r="L163" i="1" a="1"/>
  <c r="L163" i="1" s="1"/>
  <c r="L164" i="1" a="1"/>
  <c r="L164" i="1" s="1"/>
  <c r="L165" i="1" a="1"/>
  <c r="L165" i="1"/>
  <c r="L166" i="1" a="1"/>
  <c r="L166" i="1"/>
  <c r="L167" i="1" a="1"/>
  <c r="L167" i="1"/>
  <c r="L168" i="1" a="1"/>
  <c r="L168" i="1"/>
  <c r="L169" i="1" a="1"/>
  <c r="L169" i="1" s="1"/>
  <c r="L170" i="1" a="1"/>
  <c r="L170" i="1"/>
  <c r="L171" i="1" a="1"/>
  <c r="L171" i="1" s="1"/>
  <c r="L172" i="1" a="1"/>
  <c r="L172" i="1" s="1"/>
  <c r="L173" i="1" a="1"/>
  <c r="L173" i="1"/>
  <c r="L174" i="1" a="1"/>
  <c r="L174" i="1"/>
  <c r="L175" i="1" a="1"/>
  <c r="L175" i="1"/>
  <c r="L176" i="1" a="1"/>
  <c r="L176" i="1" s="1"/>
  <c r="L177" i="1" a="1"/>
  <c r="L177" i="1"/>
  <c r="L178" i="1" a="1"/>
  <c r="L178" i="1" s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 s="1"/>
  <c r="L185" i="1" a="1"/>
  <c r="L185" i="1" s="1"/>
  <c r="L186" i="1" a="1"/>
  <c r="L186" i="1" s="1"/>
  <c r="L187" i="1" a="1"/>
  <c r="L187" i="1"/>
  <c r="L188" i="1" a="1"/>
  <c r="L188" i="1"/>
  <c r="L189" i="1" a="1"/>
  <c r="L189" i="1"/>
  <c r="L190" i="1" a="1"/>
  <c r="L190" i="1"/>
  <c r="L191" i="1" a="1"/>
  <c r="L191" i="1" s="1"/>
  <c r="L192" i="1" a="1"/>
  <c r="L192" i="1" s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 s="1"/>
  <c r="L200" i="1" a="1"/>
  <c r="L200" i="1"/>
  <c r="L201" i="1" a="1"/>
  <c r="L201" i="1"/>
  <c r="L202" i="1" a="1"/>
  <c r="L202" i="1"/>
  <c r="L203" i="1" a="1"/>
  <c r="L203" i="1"/>
  <c r="L204" i="1" a="1"/>
  <c r="L204" i="1" s="1"/>
  <c r="L205" i="1" a="1"/>
  <c r="L205" i="1"/>
  <c r="L206" i="1" a="1"/>
  <c r="L206" i="1" s="1"/>
  <c r="L207" i="1" a="1"/>
  <c r="L207" i="1" s="1"/>
  <c r="L208" i="1" a="1"/>
  <c r="L208" i="1"/>
  <c r="L209" i="1" a="1"/>
  <c r="L209" i="1"/>
  <c r="L210" i="1" a="1"/>
  <c r="L210" i="1"/>
  <c r="L211" i="1" a="1"/>
  <c r="L211" i="1"/>
  <c r="L212" i="1" a="1"/>
  <c r="L212" i="1" s="1"/>
  <c r="L213" i="1" a="1"/>
  <c r="L213" i="1" s="1"/>
  <c r="L214" i="1" a="1"/>
  <c r="L214" i="1" s="1"/>
  <c r="L215" i="1" a="1"/>
  <c r="L215" i="1"/>
  <c r="L216" i="1" a="1"/>
  <c r="L216" i="1" s="1"/>
  <c r="L217" i="1" a="1"/>
  <c r="L217" i="1"/>
  <c r="L218" i="1" a="1"/>
  <c r="L218" i="1" s="1"/>
  <c r="L219" i="1" a="1"/>
  <c r="L219" i="1" s="1"/>
  <c r="L220" i="1" a="1"/>
  <c r="L220" i="1" s="1"/>
  <c r="L221" i="1" a="1"/>
  <c r="L221" i="1"/>
  <c r="L222" i="1" a="1"/>
  <c r="L222" i="1"/>
  <c r="L223" i="1" a="1"/>
  <c r="L223" i="1"/>
  <c r="L224" i="1" a="1"/>
  <c r="L224" i="1"/>
  <c r="L225" i="1" a="1"/>
  <c r="L225" i="1"/>
  <c r="L226" i="1" a="1"/>
  <c r="L226" i="1"/>
  <c r="L227" i="1" a="1"/>
  <c r="L227" i="1" s="1"/>
  <c r="L228" i="1" a="1"/>
  <c r="L228" i="1"/>
  <c r="L229" i="1" a="1"/>
  <c r="L229" i="1"/>
  <c r="L230" i="1" a="1"/>
  <c r="L230" i="1"/>
  <c r="L231" i="1" a="1"/>
  <c r="L231" i="1" s="1"/>
  <c r="L232" i="1" a="1"/>
  <c r="L232" i="1"/>
  <c r="L233" i="1" a="1"/>
  <c r="L233" i="1"/>
  <c r="L234" i="1" a="1"/>
  <c r="L234" i="1" s="1"/>
  <c r="L235" i="1" a="1"/>
  <c r="L235" i="1" s="1"/>
  <c r="L236" i="1" a="1"/>
  <c r="L236" i="1"/>
  <c r="L237" i="1" a="1"/>
  <c r="L237" i="1" s="1"/>
  <c r="L238" i="1" a="1"/>
  <c r="L238" i="1"/>
  <c r="L239" i="1" a="1"/>
  <c r="L239" i="1"/>
  <c r="L240" i="1" a="1"/>
  <c r="L240" i="1"/>
  <c r="L241" i="1" a="1"/>
  <c r="L241" i="1" s="1"/>
  <c r="L242" i="1" a="1"/>
  <c r="L242" i="1" s="1"/>
  <c r="L243" i="1" a="1"/>
  <c r="L243" i="1"/>
  <c r="L244" i="1" a="1"/>
  <c r="L244" i="1" s="1"/>
  <c r="L245" i="1" a="1"/>
  <c r="L245" i="1"/>
  <c r="L246" i="1" a="1"/>
  <c r="L246" i="1" s="1"/>
  <c r="L247" i="1" a="1"/>
  <c r="L247" i="1"/>
  <c r="L248" i="1" a="1"/>
  <c r="L248" i="1" s="1"/>
  <c r="L249" i="1" a="1"/>
  <c r="L249" i="1"/>
  <c r="L250" i="1" a="1"/>
  <c r="L250" i="1"/>
  <c r="L251" i="1" a="1"/>
  <c r="L251" i="1"/>
  <c r="L252" i="1" a="1"/>
  <c r="L252" i="1" s="1"/>
  <c r="L253" i="1" a="1"/>
  <c r="L253" i="1"/>
  <c r="L254" i="1" a="1"/>
  <c r="L254" i="1"/>
  <c r="L255" i="1" a="1"/>
  <c r="L255" i="1" s="1"/>
  <c r="L256" i="1" a="1"/>
  <c r="L256" i="1"/>
  <c r="L257" i="1" a="1"/>
  <c r="L257" i="1"/>
  <c r="L258" i="1" a="1"/>
  <c r="L258" i="1"/>
  <c r="L259" i="1" a="1"/>
  <c r="L259" i="1" s="1"/>
  <c r="L260" i="1" a="1"/>
  <c r="L260" i="1"/>
  <c r="L261" i="1" a="1"/>
  <c r="L261" i="1" s="1"/>
  <c r="L262" i="1" a="1"/>
  <c r="L262" i="1" s="1"/>
  <c r="L263" i="1" a="1"/>
  <c r="L263" i="1"/>
  <c r="L264" i="1" a="1"/>
  <c r="L264" i="1"/>
  <c r="L265" i="1" a="1"/>
  <c r="L265" i="1" s="1"/>
  <c r="L266" i="1" a="1"/>
  <c r="L266" i="1"/>
  <c r="L267" i="1" a="1"/>
  <c r="L267" i="1" s="1"/>
  <c r="L268" i="1" a="1"/>
  <c r="L268" i="1"/>
  <c r="L269" i="1" a="1"/>
  <c r="L269" i="1" s="1"/>
  <c r="L270" i="1" a="1"/>
  <c r="L270" i="1" s="1"/>
  <c r="L271" i="1" a="1"/>
  <c r="L271" i="1"/>
  <c r="L272" i="1" a="1"/>
  <c r="L272" i="1" s="1"/>
  <c r="L273" i="1" a="1"/>
  <c r="L273" i="1" s="1"/>
  <c r="L274" i="1" a="1"/>
  <c r="L274" i="1" s="1"/>
  <c r="L275" i="1" a="1"/>
  <c r="L275" i="1"/>
  <c r="L276" i="1" a="1"/>
  <c r="L276" i="1" s="1"/>
  <c r="L277" i="1" a="1"/>
  <c r="L277" i="1"/>
  <c r="L278" i="1" a="1"/>
  <c r="L278" i="1"/>
  <c r="L279" i="1" a="1"/>
  <c r="L279" i="1"/>
  <c r="L280" i="1" a="1"/>
  <c r="L280" i="1"/>
  <c r="L281" i="1" a="1"/>
  <c r="L281" i="1" s="1"/>
  <c r="L282" i="1" a="1"/>
  <c r="L282" i="1" s="1"/>
  <c r="L283" i="1" a="1"/>
  <c r="L283" i="1" s="1"/>
  <c r="L284" i="1" a="1"/>
  <c r="L284" i="1" s="1"/>
  <c r="L285" i="1" a="1"/>
  <c r="L285" i="1"/>
  <c r="L286" i="1" a="1"/>
  <c r="L286" i="1"/>
  <c r="L287" i="1" a="1"/>
  <c r="L287" i="1"/>
  <c r="L288" i="1" a="1"/>
  <c r="L288" i="1"/>
  <c r="L289" i="1" a="1"/>
  <c r="L289" i="1" s="1"/>
  <c r="L290" i="1" a="1"/>
  <c r="L290" i="1" s="1"/>
  <c r="L291" i="1" a="1"/>
  <c r="L291" i="1"/>
  <c r="L292" i="1" a="1"/>
  <c r="L292" i="1"/>
  <c r="L293" i="1" a="1"/>
  <c r="L293" i="1"/>
  <c r="L294" i="1" a="1"/>
  <c r="L294" i="1"/>
  <c r="L295" i="1" a="1"/>
  <c r="L295" i="1"/>
  <c r="L296" i="1" a="1"/>
  <c r="L296" i="1"/>
  <c r="L297" i="1" a="1"/>
  <c r="L297" i="1" s="1"/>
  <c r="L298" i="1" a="1"/>
  <c r="L298" i="1"/>
  <c r="L299" i="1" a="1"/>
  <c r="L299" i="1" s="1"/>
  <c r="L300" i="1" a="1"/>
  <c r="L300" i="1"/>
  <c r="L301" i="1" a="1"/>
  <c r="L301" i="1"/>
  <c r="L302" i="1" a="1"/>
  <c r="L302" i="1"/>
  <c r="L303" i="1" a="1"/>
  <c r="L303" i="1"/>
  <c r="L304" i="1" a="1"/>
  <c r="L304" i="1" s="1"/>
  <c r="L305" i="1" a="1"/>
  <c r="L305" i="1" s="1"/>
  <c r="L306" i="1" a="1"/>
  <c r="L306" i="1"/>
  <c r="L307" i="1" a="1"/>
  <c r="L307" i="1"/>
  <c r="L308" i="1" a="1"/>
  <c r="L308" i="1"/>
  <c r="L309" i="1" a="1"/>
  <c r="L309" i="1"/>
  <c r="L310" i="1" a="1"/>
  <c r="L310" i="1"/>
  <c r="L311" i="1" a="1"/>
  <c r="L311" i="1" s="1"/>
  <c r="L312" i="1" a="1"/>
  <c r="L312" i="1" s="1"/>
  <c r="L313" i="1" a="1"/>
  <c r="L313" i="1"/>
  <c r="L314" i="1" a="1"/>
  <c r="L314" i="1" s="1"/>
  <c r="L315" i="1" a="1"/>
  <c r="L315" i="1" s="1"/>
  <c r="L316" i="1" a="1"/>
  <c r="L316" i="1"/>
  <c r="L317" i="1" a="1"/>
  <c r="L317" i="1" s="1"/>
  <c r="L318" i="1" a="1"/>
  <c r="L318" i="1" s="1"/>
  <c r="L319" i="1" a="1"/>
  <c r="L319" i="1"/>
  <c r="L320" i="1" a="1"/>
  <c r="L320" i="1" s="1"/>
  <c r="L321" i="1" a="1"/>
  <c r="L321" i="1"/>
  <c r="L322" i="1" a="1"/>
  <c r="L322" i="1"/>
  <c r="L323" i="1" a="1"/>
  <c r="L323" i="1" s="1"/>
  <c r="L324" i="1" a="1"/>
  <c r="L324" i="1"/>
  <c r="L325" i="1" a="1"/>
  <c r="L325" i="1" s="1"/>
  <c r="L326" i="1" a="1"/>
  <c r="L326" i="1"/>
  <c r="L327" i="1" a="1"/>
  <c r="L327" i="1" s="1"/>
  <c r="L328" i="1" a="1"/>
  <c r="L328" i="1"/>
  <c r="L329" i="1" a="1"/>
  <c r="L329" i="1" s="1"/>
  <c r="L330" i="1" a="1"/>
  <c r="L330" i="1"/>
  <c r="L331" i="1" a="1"/>
  <c r="L331" i="1" s="1"/>
  <c r="L332" i="1" a="1"/>
  <c r="L332" i="1" s="1"/>
  <c r="L333" i="1" a="1"/>
  <c r="L333" i="1"/>
  <c r="L334" i="1" a="1"/>
  <c r="L334" i="1" s="1"/>
  <c r="L335" i="1" a="1"/>
  <c r="L335" i="1" s="1"/>
  <c r="L336" i="1" a="1"/>
  <c r="L336" i="1"/>
  <c r="L337" i="1" a="1"/>
  <c r="L337" i="1"/>
  <c r="L338" i="1" a="1"/>
  <c r="L338" i="1"/>
  <c r="L339" i="1" a="1"/>
  <c r="L339" i="1" s="1"/>
  <c r="L340" i="1" a="1"/>
  <c r="L340" i="1" s="1"/>
  <c r="L341" i="1" a="1"/>
  <c r="L341" i="1"/>
  <c r="L342" i="1" a="1"/>
  <c r="L342" i="1" s="1"/>
  <c r="L343" i="1" a="1"/>
  <c r="L343" i="1"/>
  <c r="L344" i="1" a="1"/>
  <c r="L344" i="1" s="1"/>
  <c r="L345" i="1" a="1"/>
  <c r="L345" i="1"/>
  <c r="L346" i="1" a="1"/>
  <c r="L346" i="1" s="1"/>
  <c r="L347" i="1" a="1"/>
  <c r="L347" i="1"/>
  <c r="L348" i="1" a="1"/>
  <c r="L348" i="1"/>
  <c r="L349" i="1" a="1"/>
  <c r="L349" i="1"/>
  <c r="L350" i="1" a="1"/>
  <c r="L350" i="1" s="1"/>
  <c r="L351" i="1" a="1"/>
  <c r="L351" i="1" s="1"/>
  <c r="L352" i="1" a="1"/>
  <c r="L352" i="1"/>
  <c r="L353" i="1" a="1"/>
  <c r="L353" i="1" s="1"/>
  <c r="L354" i="1" a="1"/>
  <c r="L354" i="1"/>
  <c r="L355" i="1" a="1"/>
  <c r="L355" i="1"/>
  <c r="L356" i="1" a="1"/>
  <c r="L356" i="1"/>
  <c r="L357" i="1" a="1"/>
  <c r="L357" i="1" s="1"/>
  <c r="L358" i="1" a="1"/>
  <c r="L358" i="1"/>
  <c r="L359" i="1" a="1"/>
  <c r="L359" i="1" s="1"/>
  <c r="L360" i="1" a="1"/>
  <c r="L360" i="1" s="1"/>
  <c r="L361" i="1" a="1"/>
  <c r="L361" i="1" s="1"/>
  <c r="L362" i="1" a="1"/>
  <c r="L362" i="1"/>
  <c r="L363" i="1" a="1"/>
  <c r="L363" i="1"/>
  <c r="L364" i="1" a="1"/>
  <c r="L364" i="1"/>
  <c r="L365" i="1" a="1"/>
  <c r="L365" i="1" s="1"/>
  <c r="L366" i="1" a="1"/>
  <c r="L366" i="1"/>
  <c r="L367" i="1" a="1"/>
  <c r="L367" i="1" s="1"/>
  <c r="L368" i="1" a="1"/>
  <c r="L368" i="1" s="1"/>
  <c r="L369" i="1" a="1"/>
  <c r="L369" i="1"/>
  <c r="L370" i="1" a="1"/>
  <c r="L370" i="1"/>
  <c r="L371" i="1" a="1"/>
  <c r="L371" i="1"/>
  <c r="L372" i="1" a="1"/>
  <c r="L372" i="1" s="1"/>
  <c r="L373" i="1" a="1"/>
  <c r="L373" i="1"/>
  <c r="L374" i="1" a="1"/>
  <c r="L374" i="1" s="1"/>
  <c r="L375" i="1" a="1"/>
  <c r="L375" i="1"/>
  <c r="L376" i="1" a="1"/>
  <c r="L376" i="1" s="1"/>
  <c r="L377" i="1" a="1"/>
  <c r="L377" i="1"/>
  <c r="L378" i="1" a="1"/>
  <c r="L378" i="1" s="1"/>
  <c r="L379" i="1" a="1"/>
  <c r="L379" i="1"/>
  <c r="L380" i="1" a="1"/>
  <c r="L380" i="1" s="1"/>
  <c r="L381" i="1" a="1"/>
  <c r="L381" i="1" s="1"/>
  <c r="L382" i="1" a="1"/>
  <c r="L382" i="1" s="1"/>
  <c r="L383" i="1" a="1"/>
  <c r="L383" i="1"/>
  <c r="L384" i="1" a="1"/>
  <c r="L384" i="1"/>
  <c r="L385" i="1" a="1"/>
  <c r="L385" i="1"/>
  <c r="L386" i="1" a="1"/>
  <c r="L386" i="1"/>
  <c r="L387" i="1" a="1"/>
  <c r="L387" i="1" s="1"/>
  <c r="L388" i="1" a="1"/>
  <c r="L388" i="1" s="1"/>
  <c r="L389" i="1" a="1"/>
  <c r="L389" i="1"/>
  <c r="L390" i="1" a="1"/>
  <c r="L390" i="1"/>
  <c r="L391" i="1" a="1"/>
  <c r="L391" i="1"/>
  <c r="L392" i="1" a="1"/>
  <c r="L392" i="1"/>
  <c r="L393" i="1" a="1"/>
  <c r="L393" i="1"/>
  <c r="L394" i="1" a="1"/>
  <c r="L394" i="1"/>
  <c r="L395" i="1" a="1"/>
  <c r="L395" i="1" s="1"/>
  <c r="L396" i="1" a="1"/>
  <c r="L396" i="1"/>
  <c r="L397" i="1" a="1"/>
  <c r="L397" i="1" s="1"/>
  <c r="L398" i="1" a="1"/>
  <c r="L398" i="1"/>
  <c r="L399" i="1" a="1"/>
  <c r="L399" i="1"/>
  <c r="L400" i="1" a="1"/>
  <c r="L400" i="1"/>
  <c r="L401" i="1" a="1"/>
  <c r="L401" i="1"/>
  <c r="L402" i="1" a="1"/>
  <c r="L402" i="1" s="1"/>
  <c r="L403" i="1" a="1"/>
  <c r="L403" i="1" s="1"/>
  <c r="L404" i="1" a="1"/>
  <c r="L404" i="1"/>
  <c r="L405" i="1" a="1"/>
  <c r="L405" i="1"/>
  <c r="L406" i="1" a="1"/>
  <c r="L406" i="1"/>
  <c r="L407" i="1" a="1"/>
  <c r="L407" i="1"/>
  <c r="L408" i="1" a="1"/>
  <c r="L408" i="1"/>
  <c r="L409" i="1" a="1"/>
  <c r="L409" i="1" s="1"/>
  <c r="L410" i="1" a="1"/>
  <c r="L410" i="1" s="1"/>
  <c r="L411" i="1" a="1"/>
  <c r="L411" i="1"/>
  <c r="L412" i="1" a="1"/>
  <c r="L412" i="1" s="1"/>
  <c r="L413" i="1" a="1"/>
  <c r="L413" i="1"/>
  <c r="L414" i="1" a="1"/>
  <c r="L414" i="1"/>
  <c r="L415" i="1" a="1"/>
  <c r="L415" i="1" s="1"/>
  <c r="L416" i="1" a="1"/>
  <c r="L416" i="1" s="1"/>
  <c r="L417" i="1" a="1"/>
  <c r="L417" i="1"/>
  <c r="L418" i="1" a="1"/>
  <c r="L418" i="1" s="1"/>
  <c r="L419" i="1" a="1"/>
  <c r="L419" i="1"/>
  <c r="L420" i="1" a="1"/>
  <c r="L420" i="1"/>
  <c r="L421" i="1" a="1"/>
  <c r="L421" i="1"/>
  <c r="L422" i="1" a="1"/>
  <c r="L422" i="1"/>
  <c r="L423" i="1" a="1"/>
  <c r="L423" i="1" s="1"/>
  <c r="L424" i="1" a="1"/>
  <c r="L424" i="1"/>
  <c r="L425" i="1" a="1"/>
  <c r="L425" i="1" s="1"/>
  <c r="L426" i="1" a="1"/>
  <c r="L426" i="1"/>
  <c r="L427" i="1" a="1"/>
  <c r="L427" i="1" s="1"/>
  <c r="L428" i="1" a="1"/>
  <c r="L428" i="1"/>
  <c r="L429" i="1" a="1"/>
  <c r="L429" i="1" s="1"/>
  <c r="L430" i="1" a="1"/>
  <c r="L430" i="1" s="1"/>
  <c r="L431" i="1" a="1"/>
  <c r="L431" i="1"/>
  <c r="L432" i="1" a="1"/>
  <c r="L432" i="1" s="1"/>
  <c r="L433" i="1" a="1"/>
  <c r="L433" i="1" s="1"/>
  <c r="L434" i="1" a="1"/>
  <c r="L434" i="1"/>
  <c r="L435" i="1" a="1"/>
  <c r="L435" i="1"/>
  <c r="L436" i="1" a="1"/>
  <c r="L436" i="1"/>
  <c r="L437" i="1" a="1"/>
  <c r="L437" i="1" s="1"/>
  <c r="L438" i="1" a="1"/>
  <c r="L438" i="1" s="1"/>
  <c r="L439" i="1" a="1"/>
  <c r="L439" i="1"/>
  <c r="L440" i="1" a="1"/>
  <c r="L440" i="1" s="1"/>
  <c r="L441" i="1" a="1"/>
  <c r="L441" i="1"/>
  <c r="L442" i="1" a="1"/>
  <c r="L442" i="1" s="1"/>
  <c r="L443" i="1" a="1"/>
  <c r="L443" i="1" s="1"/>
  <c r="L444" i="1" a="1"/>
  <c r="L444" i="1" s="1"/>
  <c r="L445" i="1" a="1"/>
  <c r="L445" i="1" s="1"/>
  <c r="L446" i="1" a="1"/>
  <c r="L446" i="1"/>
  <c r="L447" i="1" a="1"/>
  <c r="L447" i="1" s="1"/>
  <c r="L448" i="1" a="1"/>
  <c r="L448" i="1" s="1"/>
  <c r="L449" i="1" a="1"/>
  <c r="L449" i="1" s="1"/>
  <c r="L450" i="1" a="1"/>
  <c r="L450" i="1"/>
  <c r="L451" i="1" a="1"/>
  <c r="L451" i="1" s="1"/>
  <c r="L452" i="1" a="1"/>
  <c r="L452" i="1"/>
  <c r="L453" i="1" a="1"/>
  <c r="L453" i="1"/>
  <c r="L454" i="1" a="1"/>
  <c r="L454" i="1"/>
  <c r="L455" i="1" a="1"/>
  <c r="L455" i="1" s="1"/>
  <c r="L456" i="1" a="1"/>
  <c r="L456" i="1"/>
  <c r="L457" i="1" a="1"/>
  <c r="L457" i="1" s="1"/>
  <c r="L458" i="1" a="1"/>
  <c r="L458" i="1" s="1"/>
  <c r="L459" i="1" a="1"/>
  <c r="L459" i="1"/>
  <c r="L460" i="1" a="1"/>
  <c r="L460" i="1" s="1"/>
  <c r="L461" i="1" a="1"/>
  <c r="L461" i="1"/>
  <c r="L462" i="1" a="1"/>
  <c r="L462" i="1"/>
  <c r="L463" i="1" a="1"/>
  <c r="L463" i="1" s="1"/>
  <c r="L464" i="1" a="1"/>
  <c r="L464" i="1"/>
  <c r="L465" i="1" a="1"/>
  <c r="L465" i="1" s="1"/>
  <c r="L466" i="1" a="1"/>
  <c r="L466" i="1" s="1"/>
  <c r="L467" i="1" a="1"/>
  <c r="L467" i="1"/>
  <c r="L468" i="1" a="1"/>
  <c r="L468" i="1" s="1"/>
  <c r="L469" i="1" a="1"/>
  <c r="L469" i="1"/>
  <c r="L470" i="1" a="1"/>
  <c r="L470" i="1" s="1"/>
  <c r="L471" i="1" a="1"/>
  <c r="L471" i="1"/>
  <c r="L472" i="1" a="1"/>
  <c r="L472" i="1" s="1"/>
  <c r="L473" i="1" a="1"/>
  <c r="L473" i="1"/>
  <c r="L474" i="1" a="1"/>
  <c r="L474" i="1" s="1"/>
  <c r="L475" i="1" a="1"/>
  <c r="L475" i="1" s="1"/>
  <c r="L476" i="1" a="1"/>
  <c r="L476" i="1" s="1"/>
  <c r="L477" i="1" a="1"/>
  <c r="L477" i="1"/>
  <c r="L478" i="1" a="1"/>
  <c r="L478" i="1" s="1"/>
  <c r="L479" i="1" a="1"/>
  <c r="L479" i="1" s="1"/>
  <c r="L480" i="1" a="1"/>
  <c r="L480" i="1" s="1"/>
  <c r="L481" i="1" a="1"/>
  <c r="L481" i="1"/>
  <c r="L482" i="1" a="1"/>
  <c r="L482" i="1" s="1"/>
  <c r="L483" i="1" a="1"/>
  <c r="L483" i="1"/>
  <c r="L484" i="1" a="1"/>
  <c r="L484" i="1" s="1"/>
  <c r="L485" i="1" a="1"/>
  <c r="L485" i="1" s="1"/>
  <c r="L486" i="1" a="1"/>
  <c r="L486" i="1" s="1"/>
  <c r="L487" i="1" a="1"/>
  <c r="L487" i="1"/>
  <c r="L488" i="1" a="1"/>
  <c r="L488" i="1"/>
  <c r="L489" i="1" a="1"/>
  <c r="L489" i="1"/>
  <c r="L490" i="1" a="1"/>
  <c r="L490" i="1" s="1"/>
  <c r="L491" i="1" a="1"/>
  <c r="L491" i="1"/>
  <c r="L492" i="1" a="1"/>
  <c r="L492" i="1" s="1"/>
  <c r="L493" i="1" a="1"/>
  <c r="L493" i="1" s="1"/>
  <c r="L494" i="1" a="1"/>
  <c r="L494" i="1"/>
  <c r="L495" i="1" a="1"/>
  <c r="L495" i="1" s="1"/>
  <c r="L496" i="1" a="1"/>
  <c r="L496" i="1"/>
  <c r="L497" i="1" a="1"/>
  <c r="L497" i="1"/>
  <c r="L498" i="1" a="1"/>
  <c r="L498" i="1" s="1"/>
  <c r="L499" i="1" a="1"/>
  <c r="L499" i="1"/>
  <c r="L500" i="1" a="1"/>
  <c r="L500" i="1" s="1"/>
  <c r="L501" i="1" a="1"/>
  <c r="L501" i="1" s="1"/>
  <c r="L502" i="1" a="1"/>
  <c r="L502" i="1"/>
  <c r="L503" i="1" a="1"/>
  <c r="L503" i="1"/>
  <c r="L504" i="1" a="1"/>
  <c r="L504" i="1"/>
  <c r="L505" i="1" a="1"/>
  <c r="L505" i="1"/>
  <c r="L506" i="1" a="1"/>
  <c r="L506" i="1" s="1"/>
  <c r="L507" i="1" a="1"/>
  <c r="L507" i="1" s="1"/>
  <c r="L508" i="1" a="1"/>
  <c r="L508" i="1" s="1"/>
  <c r="L509" i="1" a="1"/>
  <c r="L509" i="1"/>
  <c r="L510" i="1" a="1"/>
  <c r="L510" i="1"/>
  <c r="L511" i="1" a="1"/>
  <c r="L511" i="1"/>
  <c r="L512" i="1" a="1"/>
  <c r="L512" i="1"/>
  <c r="L513" i="1" a="1"/>
  <c r="L513" i="1"/>
  <c r="L514" i="1" a="1"/>
  <c r="L514" i="1" s="1"/>
  <c r="L515" i="1" a="1"/>
  <c r="L515" i="1" s="1"/>
  <c r="L516" i="1" a="1"/>
  <c r="L516" i="1" s="1"/>
  <c r="L517" i="1" a="1"/>
  <c r="L517" i="1"/>
  <c r="L518" i="1" a="1"/>
  <c r="L518" i="1"/>
  <c r="L519" i="1" a="1"/>
  <c r="L519" i="1"/>
  <c r="L520" i="1" a="1"/>
  <c r="L520" i="1"/>
  <c r="L521" i="1" a="1"/>
  <c r="L521" i="1" s="1"/>
  <c r="L522" i="1" a="1"/>
  <c r="L522" i="1"/>
  <c r="L523" i="1" a="1"/>
  <c r="L523" i="1" s="1"/>
  <c r="L524" i="1" a="1"/>
  <c r="L524" i="1"/>
  <c r="L525" i="1" a="1"/>
  <c r="L525" i="1"/>
  <c r="L526" i="1" a="1"/>
  <c r="L526" i="1"/>
  <c r="L527" i="1" a="1"/>
  <c r="L527" i="1"/>
  <c r="L528" i="1" a="1"/>
  <c r="L528" i="1" s="1"/>
  <c r="L529" i="1" a="1"/>
  <c r="L529" i="1"/>
  <c r="L530" i="1" a="1"/>
  <c r="L530" i="1"/>
  <c r="L531" i="1" a="1"/>
  <c r="L531" i="1" s="1"/>
  <c r="L532" i="1" a="1"/>
  <c r="L532" i="1"/>
  <c r="L533" i="1" a="1"/>
  <c r="L533" i="1"/>
  <c r="L534" i="1" a="1"/>
  <c r="L534" i="1"/>
  <c r="L535" i="1" a="1"/>
  <c r="L535" i="1" s="1"/>
  <c r="L536" i="1" a="1"/>
  <c r="L536" i="1"/>
  <c r="L537" i="1" a="1"/>
  <c r="L537" i="1"/>
  <c r="L538" i="1" a="1"/>
  <c r="L538" i="1" s="1"/>
  <c r="L539" i="1" a="1"/>
  <c r="L539" i="1"/>
  <c r="L540" i="1" a="1"/>
  <c r="L540" i="1"/>
  <c r="L541" i="1" a="1"/>
  <c r="L541" i="1"/>
  <c r="L542" i="1" a="1"/>
  <c r="L542" i="1" s="1"/>
  <c r="L543" i="1" a="1"/>
  <c r="L543" i="1"/>
  <c r="L544" i="1" a="1"/>
  <c r="L544" i="1"/>
  <c r="L545" i="1" a="1"/>
  <c r="L545" i="1"/>
  <c r="L546" i="1" a="1"/>
  <c r="L546" i="1" s="1"/>
  <c r="L547" i="1" a="1"/>
  <c r="L547" i="1"/>
  <c r="L548" i="1" a="1"/>
  <c r="L548" i="1"/>
  <c r="L549" i="1" a="1"/>
  <c r="L549" i="1" s="1"/>
  <c r="L550" i="1" a="1"/>
  <c r="L550" i="1" s="1"/>
  <c r="L551" i="1" a="1"/>
  <c r="L551" i="1"/>
  <c r="L552" i="1" a="1"/>
  <c r="L552" i="1"/>
  <c r="L553" i="1" a="1"/>
  <c r="L553" i="1" s="1"/>
  <c r="L554" i="1" a="1"/>
  <c r="L554" i="1"/>
  <c r="L555" i="1" a="1"/>
  <c r="L555" i="1"/>
  <c r="L556" i="1" a="1"/>
  <c r="L556" i="1" s="1"/>
  <c r="L557" i="1" a="1"/>
  <c r="L557" i="1"/>
  <c r="L558" i="1" a="1"/>
  <c r="L558" i="1" s="1"/>
  <c r="L559" i="1" a="1"/>
  <c r="L559" i="1" s="1"/>
  <c r="L560" i="1" a="1"/>
  <c r="L560" i="1"/>
  <c r="L561" i="1" a="1"/>
  <c r="L561" i="1" s="1"/>
  <c r="L562" i="1" a="1"/>
  <c r="L562" i="1"/>
  <c r="L563" i="1" a="1"/>
  <c r="L563" i="1" s="1"/>
  <c r="L564" i="1" a="1"/>
  <c r="L564" i="1" s="1"/>
  <c r="L565" i="1" a="1"/>
  <c r="L565" i="1"/>
  <c r="L566" i="1" a="1"/>
  <c r="L566" i="1" s="1"/>
  <c r="L567" i="1" a="1"/>
  <c r="L567" i="1"/>
  <c r="L568" i="1" a="1"/>
  <c r="L568" i="1" s="1"/>
  <c r="L569" i="1" a="1"/>
  <c r="L569" i="1"/>
  <c r="L570" i="1" a="1"/>
  <c r="L570" i="1" s="1"/>
  <c r="L571" i="1" a="1"/>
  <c r="L571" i="1"/>
  <c r="L572" i="1" a="1"/>
  <c r="L572" i="1" s="1"/>
  <c r="L573" i="1" a="1"/>
  <c r="L573" i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/>
  <c r="L580" i="1" a="1"/>
  <c r="L580" i="1" s="1"/>
  <c r="L581" i="1" a="1"/>
  <c r="L581" i="1"/>
  <c r="L582" i="1" a="1"/>
  <c r="L582" i="1" s="1"/>
  <c r="L583" i="1" a="1"/>
  <c r="L583" i="1" s="1"/>
  <c r="L584" i="1" a="1"/>
  <c r="L584" i="1" s="1"/>
  <c r="L585" i="1" a="1"/>
  <c r="L585" i="1" s="1"/>
  <c r="L586" i="1" a="1"/>
  <c r="L586" i="1"/>
  <c r="L587" i="1" a="1"/>
  <c r="L587" i="1" s="1"/>
  <c r="L588" i="1" a="1"/>
  <c r="L588" i="1" s="1"/>
  <c r="L589" i="1" a="1"/>
  <c r="L589" i="1"/>
  <c r="L590" i="1" a="1"/>
  <c r="L590" i="1" s="1"/>
  <c r="L591" i="1" a="1"/>
  <c r="L591" i="1" s="1"/>
  <c r="L592" i="1" a="1"/>
  <c r="L592" i="1"/>
  <c r="L593" i="1" a="1"/>
  <c r="L593" i="1"/>
  <c r="L594" i="1" a="1"/>
  <c r="L594" i="1"/>
  <c r="L595" i="1" a="1"/>
  <c r="L595" i="1"/>
  <c r="L596" i="1" a="1"/>
  <c r="L596" i="1"/>
  <c r="L597" i="1" a="1"/>
  <c r="L597" i="1"/>
  <c r="L598" i="1" a="1"/>
  <c r="L598" i="1" s="1"/>
  <c r="L599" i="1" a="1"/>
  <c r="L599" i="1" s="1"/>
  <c r="L600" i="1" a="1"/>
  <c r="L600" i="1"/>
  <c r="L601" i="1" a="1"/>
  <c r="L601" i="1"/>
  <c r="L602" i="1" a="1"/>
  <c r="L602" i="1"/>
  <c r="L603" i="1" a="1"/>
  <c r="L603" i="1"/>
  <c r="L604" i="1" a="1"/>
  <c r="L604" i="1"/>
  <c r="L605" i="1" a="1"/>
  <c r="L605" i="1" s="1"/>
  <c r="L606" i="1" a="1"/>
  <c r="L606" i="1" s="1"/>
  <c r="L607" i="1" a="1"/>
  <c r="L607" i="1"/>
  <c r="L608" i="1" a="1"/>
  <c r="L608" i="1"/>
  <c r="L609" i="1" a="1"/>
  <c r="L609" i="1"/>
  <c r="L610" i="1" a="1"/>
  <c r="L610" i="1"/>
  <c r="L611" i="1" a="1"/>
  <c r="L611" i="1"/>
  <c r="L612" i="1" a="1"/>
  <c r="L612" i="1" s="1"/>
  <c r="L613" i="1" a="1"/>
  <c r="L613" i="1"/>
  <c r="L614" i="1" a="1"/>
  <c r="L614" i="1" s="1"/>
  <c r="L615" i="1" a="1"/>
  <c r="L615" i="1"/>
  <c r="L616" i="1" a="1"/>
  <c r="L616" i="1"/>
  <c r="L617" i="1" a="1"/>
  <c r="L617" i="1"/>
  <c r="L618" i="1" a="1"/>
  <c r="L618" i="1"/>
  <c r="L619" i="1" a="1"/>
  <c r="L619" i="1" s="1"/>
  <c r="L620" i="1" a="1"/>
  <c r="L620" i="1" s="1"/>
  <c r="L621" i="1" a="1"/>
  <c r="L621" i="1" s="1"/>
  <c r="L622" i="1" a="1"/>
  <c r="L622" i="1"/>
  <c r="L623" i="1" a="1"/>
  <c r="L623" i="1"/>
  <c r="L624" i="1" a="1"/>
  <c r="L624" i="1"/>
  <c r="L625" i="1" a="1"/>
  <c r="L625" i="1"/>
  <c r="L626" i="1" a="1"/>
  <c r="L626" i="1" s="1"/>
  <c r="L627" i="1" a="1"/>
  <c r="L627" i="1"/>
  <c r="L628" i="1" a="1"/>
  <c r="L628" i="1" s="1"/>
  <c r="L629" i="1" a="1"/>
  <c r="L629" i="1" s="1"/>
  <c r="L630" i="1" a="1"/>
  <c r="L630" i="1"/>
  <c r="L631" i="1" a="1"/>
  <c r="L631" i="1"/>
  <c r="L632" i="1" a="1"/>
  <c r="L632" i="1"/>
  <c r="L633" i="1" a="1"/>
  <c r="L633" i="1" s="1"/>
  <c r="L634" i="1" a="1"/>
  <c r="L634" i="1"/>
  <c r="L635" i="1" a="1"/>
  <c r="L635" i="1" s="1"/>
  <c r="L636" i="1" a="1"/>
  <c r="L636" i="1" s="1"/>
  <c r="L637" i="1" a="1"/>
  <c r="L637" i="1"/>
  <c r="L638" i="1" a="1"/>
  <c r="L638" i="1"/>
  <c r="L639" i="1" a="1"/>
  <c r="L639" i="1"/>
  <c r="L640" i="1" a="1"/>
  <c r="L640" i="1" s="1"/>
  <c r="L641" i="1" a="1"/>
  <c r="L641" i="1"/>
  <c r="L642" i="1" a="1"/>
  <c r="L642" i="1"/>
  <c r="L643" i="1" a="1"/>
  <c r="L643" i="1" s="1"/>
  <c r="L644" i="1" a="1"/>
  <c r="L644" i="1" s="1"/>
  <c r="L645" i="1" a="1"/>
  <c r="L645" i="1"/>
  <c r="L646" i="1" a="1"/>
  <c r="L646" i="1"/>
  <c r="L647" i="1" a="1"/>
  <c r="L647" i="1" s="1"/>
  <c r="L648" i="1" a="1"/>
  <c r="L648" i="1"/>
  <c r="L649" i="1" a="1"/>
  <c r="L649" i="1"/>
  <c r="L650" i="1" a="1"/>
  <c r="L650" i="1"/>
  <c r="L651" i="1" a="1"/>
  <c r="L651" i="1" s="1"/>
  <c r="L652" i="1" a="1"/>
  <c r="L652" i="1"/>
  <c r="L653" i="1" a="1"/>
  <c r="L653" i="1"/>
  <c r="L654" i="1" a="1"/>
  <c r="L654" i="1" s="1"/>
  <c r="L655" i="1" a="1"/>
  <c r="L655" i="1" s="1"/>
  <c r="L656" i="1" a="1"/>
  <c r="L656" i="1"/>
  <c r="L657" i="1" a="1"/>
  <c r="L657" i="1"/>
  <c r="L658" i="1" a="1"/>
  <c r="L658" i="1"/>
  <c r="L659" i="1" a="1"/>
  <c r="L659" i="1" s="1"/>
  <c r="L660" i="1" a="1"/>
  <c r="L660" i="1" s="1"/>
  <c r="L661" i="1" a="1"/>
  <c r="L661" i="1" s="1"/>
  <c r="L662" i="1" a="1"/>
  <c r="L662" i="1"/>
  <c r="L663" i="1" a="1"/>
  <c r="L663" i="1" s="1"/>
  <c r="L664" i="1" a="1"/>
  <c r="L664" i="1"/>
  <c r="L665" i="1" a="1"/>
  <c r="L665" i="1"/>
  <c r="L666" i="1" a="1"/>
  <c r="L666" i="1" s="1"/>
  <c r="L667" i="1" a="1"/>
  <c r="L667" i="1"/>
  <c r="L668" i="1" a="1"/>
  <c r="L668" i="1" s="1"/>
  <c r="L669" i="1" a="1"/>
  <c r="L669" i="1" s="1"/>
  <c r="L670" i="1" a="1"/>
  <c r="L670" i="1"/>
  <c r="L671" i="1" a="1"/>
  <c r="L671" i="1" s="1"/>
  <c r="L672" i="1" a="1"/>
  <c r="L672" i="1" s="1"/>
  <c r="L673" i="1" a="1"/>
  <c r="L673" i="1"/>
  <c r="L674" i="1" a="1"/>
  <c r="L674" i="1" s="1"/>
  <c r="L675" i="1" a="1"/>
  <c r="L675" i="1" s="1"/>
  <c r="L676" i="1" a="1"/>
  <c r="L676" i="1"/>
  <c r="L677" i="1" a="1"/>
  <c r="L677" i="1" s="1"/>
  <c r="L678" i="1" a="1"/>
  <c r="L678" i="1"/>
  <c r="L679" i="1" a="1"/>
  <c r="L679" i="1" s="1"/>
  <c r="L680" i="1" a="1"/>
  <c r="L680" i="1"/>
  <c r="L681" i="1" a="1"/>
  <c r="L681" i="1" s="1"/>
  <c r="L682" i="1" a="1"/>
  <c r="L682" i="1" s="1"/>
  <c r="L683" i="1" a="1"/>
  <c r="L683" i="1"/>
  <c r="L684" i="1" a="1"/>
  <c r="L684" i="1"/>
  <c r="L685" i="1" a="1"/>
  <c r="L685" i="1" s="1"/>
  <c r="L686" i="1" a="1"/>
  <c r="L686" i="1"/>
  <c r="L687" i="1" a="1"/>
  <c r="L687" i="1" s="1"/>
  <c r="L688" i="1" a="1"/>
  <c r="L688" i="1" s="1"/>
  <c r="L689" i="1" a="1"/>
  <c r="L689" i="1" s="1"/>
  <c r="L690" i="1" a="1"/>
  <c r="L690" i="1"/>
  <c r="L691" i="1" a="1"/>
  <c r="L691" i="1"/>
  <c r="L692" i="1" a="1"/>
  <c r="L692" i="1"/>
  <c r="L693" i="1" a="1"/>
  <c r="L693" i="1"/>
  <c r="L694" i="1" a="1"/>
  <c r="L694" i="1"/>
  <c r="L695" i="1" a="1"/>
  <c r="L695" i="1"/>
  <c r="L696" i="1" a="1"/>
  <c r="L696" i="1" s="1"/>
  <c r="L697" i="1" a="1"/>
  <c r="L697" i="1"/>
  <c r="L698" i="1" a="1"/>
  <c r="L698" i="1" s="1"/>
  <c r="L699" i="1" a="1"/>
  <c r="L699" i="1"/>
  <c r="L700" i="1" a="1"/>
  <c r="L700" i="1" s="1"/>
  <c r="L701" i="1" a="1"/>
  <c r="L701" i="1"/>
  <c r="L702" i="1" a="1"/>
  <c r="L702" i="1" s="1"/>
  <c r="L703" i="1" a="1"/>
  <c r="L703" i="1" s="1"/>
  <c r="L704" i="1" a="1"/>
  <c r="L704" i="1"/>
  <c r="L705" i="1" a="1"/>
  <c r="L705" i="1"/>
  <c r="L706" i="1" a="1"/>
  <c r="L706" i="1"/>
  <c r="L707" i="1" a="1"/>
  <c r="L707" i="1"/>
  <c r="L708" i="1" a="1"/>
  <c r="L708" i="1"/>
  <c r="L709" i="1" a="1"/>
  <c r="L709" i="1"/>
  <c r="L710" i="1" a="1"/>
  <c r="L710" i="1" s="1"/>
  <c r="L711" i="1" a="1"/>
  <c r="L711" i="1"/>
  <c r="L712" i="1" a="1"/>
  <c r="L712" i="1" s="1"/>
  <c r="L713" i="1" a="1"/>
  <c r="L713" i="1"/>
  <c r="L714" i="1" a="1"/>
  <c r="L714" i="1" s="1"/>
  <c r="L715" i="1" a="1"/>
  <c r="L715" i="1" s="1"/>
  <c r="L716" i="1" a="1"/>
  <c r="L716" i="1"/>
  <c r="L717" i="1" a="1"/>
  <c r="L717" i="1" s="1"/>
  <c r="L718" i="1" a="1"/>
  <c r="L718" i="1"/>
  <c r="L719" i="1" a="1"/>
  <c r="L719" i="1"/>
  <c r="L720" i="1" a="1"/>
  <c r="L720" i="1" s="1"/>
  <c r="L721" i="1" a="1"/>
  <c r="L721" i="1"/>
  <c r="L722" i="1" a="1"/>
  <c r="L722" i="1" s="1"/>
  <c r="L723" i="1" a="1"/>
  <c r="L723" i="1"/>
  <c r="L724" i="1" a="1"/>
  <c r="L724" i="1" s="1"/>
  <c r="L725" i="1" a="1"/>
  <c r="L725" i="1"/>
  <c r="L726" i="1" a="1"/>
  <c r="L726" i="1"/>
  <c r="L727" i="1" a="1"/>
  <c r="L727" i="1"/>
  <c r="L728" i="1" a="1"/>
  <c r="L728" i="1"/>
  <c r="L729" i="1" a="1"/>
  <c r="L729" i="1"/>
  <c r="L730" i="1" a="1"/>
  <c r="L730" i="1" s="1"/>
  <c r="L731" i="1" a="1"/>
  <c r="L731" i="1" s="1"/>
  <c r="L732" i="1" a="1"/>
  <c r="L732" i="1"/>
  <c r="L733" i="1" a="1"/>
  <c r="L733" i="1"/>
  <c r="L734" i="1" a="1"/>
  <c r="L734" i="1"/>
  <c r="L735" i="1" a="1"/>
  <c r="L735" i="1"/>
  <c r="L736" i="1" a="1"/>
  <c r="L736" i="1"/>
  <c r="L737" i="1" a="1"/>
  <c r="L737" i="1"/>
  <c r="L738" i="1" a="1"/>
  <c r="L738" i="1" s="1"/>
  <c r="L739" i="1" a="1"/>
  <c r="L739" i="1"/>
  <c r="L740" i="1" a="1"/>
  <c r="L740" i="1" s="1"/>
  <c r="L741" i="1" a="1"/>
  <c r="L741" i="1"/>
  <c r="L742" i="1" a="1"/>
  <c r="L742" i="1"/>
  <c r="L743" i="1" a="1"/>
  <c r="L743" i="1"/>
  <c r="L744" i="1" a="1"/>
  <c r="L744" i="1"/>
  <c r="L745" i="1" a="1"/>
  <c r="L745" i="1" s="1"/>
  <c r="L746" i="1" a="1"/>
  <c r="L746" i="1"/>
  <c r="L747" i="1" a="1"/>
  <c r="L747" i="1"/>
  <c r="L748" i="1" a="1"/>
  <c r="L748" i="1"/>
  <c r="L749" i="1" a="1"/>
  <c r="L749" i="1"/>
  <c r="L750" i="1" a="1"/>
  <c r="L750" i="1"/>
  <c r="L751" i="1" a="1"/>
  <c r="L751" i="1" s="1"/>
  <c r="L752" i="1" a="1"/>
  <c r="L752" i="1" s="1"/>
  <c r="L753" i="1" a="1"/>
  <c r="L753" i="1"/>
  <c r="L754" i="1" a="1"/>
  <c r="L754" i="1"/>
  <c r="L755" i="1" a="1"/>
  <c r="L755" i="1" s="1"/>
  <c r="L756" i="1" a="1"/>
  <c r="L756" i="1"/>
  <c r="L757" i="1" a="1"/>
  <c r="L757" i="1"/>
  <c r="L758" i="1" a="1"/>
  <c r="L758" i="1"/>
  <c r="L759" i="1" a="1"/>
  <c r="L759" i="1" s="1"/>
  <c r="L760" i="1" a="1"/>
  <c r="L760" i="1"/>
  <c r="L761" i="1" a="1"/>
  <c r="L761" i="1"/>
  <c r="L762" i="1" a="1"/>
  <c r="L762" i="1"/>
  <c r="L763" i="1" a="1"/>
  <c r="L763" i="1"/>
  <c r="L764" i="1" a="1"/>
  <c r="L764" i="1"/>
  <c r="L765" i="1" a="1"/>
  <c r="L765" i="1"/>
  <c r="L766" i="1" a="1"/>
  <c r="L766" i="1" s="1"/>
  <c r="L767" i="1" a="1"/>
  <c r="L767" i="1"/>
  <c r="L768" i="1" a="1"/>
  <c r="L768" i="1" s="1"/>
  <c r="L769" i="1" a="1"/>
  <c r="L769" i="1"/>
  <c r="L770" i="1" a="1"/>
  <c r="L770" i="1" s="1"/>
  <c r="L771" i="1" a="1"/>
  <c r="L771" i="1"/>
  <c r="L772" i="1" a="1"/>
  <c r="L772" i="1"/>
  <c r="L773" i="1" a="1"/>
  <c r="L773" i="1" s="1"/>
  <c r="L774" i="1" a="1"/>
  <c r="L774" i="1"/>
  <c r="L775" i="1" a="1"/>
  <c r="L775" i="1"/>
  <c r="L776" i="1" a="1"/>
  <c r="L776" i="1"/>
  <c r="L777" i="1" a="1"/>
  <c r="L777" i="1"/>
  <c r="L778" i="1" a="1"/>
  <c r="L778" i="1"/>
  <c r="L779" i="1" a="1"/>
  <c r="L779" i="1"/>
  <c r="L780" i="1" a="1"/>
  <c r="L780" i="1" s="1"/>
  <c r="L781" i="1" a="1"/>
  <c r="L781" i="1"/>
  <c r="L782" i="1" a="1"/>
  <c r="L782" i="1"/>
  <c r="L783" i="1" a="1"/>
  <c r="L783" i="1" s="1"/>
  <c r="L784" i="1" a="1"/>
  <c r="L784" i="1"/>
  <c r="L785" i="1" a="1"/>
  <c r="L785" i="1" s="1"/>
  <c r="L786" i="1" a="1"/>
  <c r="L786" i="1" s="1"/>
  <c r="L787" i="1" a="1"/>
  <c r="L787" i="1" s="1"/>
  <c r="L788" i="1" a="1"/>
  <c r="L788" i="1"/>
  <c r="L789" i="1" a="1"/>
  <c r="L789" i="1"/>
  <c r="L790" i="1" a="1"/>
  <c r="L790" i="1"/>
  <c r="L791" i="1" a="1"/>
  <c r="L791" i="1"/>
  <c r="L792" i="1" a="1"/>
  <c r="L792" i="1"/>
  <c r="L793" i="1" a="1"/>
  <c r="L793" i="1"/>
  <c r="L794" i="1" a="1"/>
  <c r="L794" i="1" s="1"/>
  <c r="L795" i="1" a="1"/>
  <c r="L795" i="1"/>
  <c r="L796" i="1" a="1"/>
  <c r="L796" i="1"/>
  <c r="L797" i="1" a="1"/>
  <c r="L797" i="1"/>
  <c r="L798" i="1" a="1"/>
  <c r="L798" i="1" s="1"/>
  <c r="L799" i="1" a="1"/>
  <c r="L799" i="1"/>
  <c r="L800" i="1" a="1"/>
  <c r="L800" i="1" s="1"/>
  <c r="L801" i="1" a="1"/>
  <c r="L801" i="1" s="1"/>
  <c r="L802" i="1" a="1"/>
  <c r="L802" i="1"/>
  <c r="L803" i="1" a="1"/>
  <c r="L803" i="1"/>
  <c r="L804" i="1" a="1"/>
  <c r="L804" i="1"/>
  <c r="L805" i="1" a="1"/>
  <c r="L805" i="1"/>
  <c r="L806" i="1" a="1"/>
  <c r="L806" i="1"/>
  <c r="L807" i="1" a="1"/>
  <c r="L807" i="1"/>
  <c r="L808" i="1" a="1"/>
  <c r="L808" i="1" s="1"/>
  <c r="L809" i="1" a="1"/>
  <c r="L809" i="1"/>
  <c r="L810" i="1" a="1"/>
  <c r="L810" i="1" s="1"/>
  <c r="L811" i="1" a="1"/>
  <c r="L811" i="1"/>
  <c r="L812" i="1" a="1"/>
  <c r="L812" i="1"/>
  <c r="L813" i="1" a="1"/>
  <c r="L813" i="1" s="1"/>
  <c r="L814" i="1" a="1"/>
  <c r="L814" i="1"/>
  <c r="L815" i="1" a="1"/>
  <c r="L815" i="1" s="1"/>
  <c r="L816" i="1" a="1"/>
  <c r="L816" i="1"/>
  <c r="L817" i="1" a="1"/>
  <c r="L817" i="1"/>
  <c r="L818" i="1" a="1"/>
  <c r="L818" i="1" s="1"/>
  <c r="L819" i="1" a="1"/>
  <c r="L819" i="1"/>
  <c r="L820" i="1" a="1"/>
  <c r="L820" i="1"/>
  <c r="L821" i="1" a="1"/>
  <c r="L821" i="1"/>
  <c r="L822" i="1" a="1"/>
  <c r="L822" i="1" s="1"/>
  <c r="L823" i="1" a="1"/>
  <c r="L823" i="1"/>
  <c r="L824" i="1" a="1"/>
  <c r="L824" i="1"/>
  <c r="L825" i="1" a="1"/>
  <c r="L825" i="1"/>
  <c r="L826" i="1" a="1"/>
  <c r="L826" i="1"/>
  <c r="L827" i="1" a="1"/>
  <c r="L827" i="1"/>
  <c r="L828" i="1" a="1"/>
  <c r="L828" i="1" s="1"/>
  <c r="L829" i="1" a="1"/>
  <c r="L829" i="1" s="1"/>
  <c r="L830" i="1" a="1"/>
  <c r="L830" i="1"/>
  <c r="L831" i="1" a="1"/>
  <c r="L831" i="1"/>
  <c r="L832" i="1" a="1"/>
  <c r="L832" i="1"/>
  <c r="L833" i="1" a="1"/>
  <c r="L833" i="1"/>
  <c r="L834" i="1" a="1"/>
  <c r="L834" i="1"/>
  <c r="L835" i="1" a="1"/>
  <c r="L835" i="1"/>
  <c r="L836" i="1" a="1"/>
  <c r="L836" i="1" s="1"/>
  <c r="L837" i="1" a="1"/>
  <c r="L837" i="1"/>
  <c r="L838" i="1" a="1"/>
  <c r="L838" i="1" s="1"/>
  <c r="L839" i="1" a="1"/>
  <c r="L839" i="1"/>
  <c r="L840" i="1" a="1"/>
  <c r="L840" i="1"/>
  <c r="L841" i="1" a="1"/>
  <c r="L841" i="1"/>
  <c r="L842" i="1" a="1"/>
  <c r="L842" i="1"/>
  <c r="L843" i="1" a="1"/>
  <c r="L843" i="1" s="1"/>
  <c r="L844" i="1" a="1"/>
  <c r="L844" i="1"/>
  <c r="L845" i="1" a="1"/>
  <c r="L845" i="1"/>
  <c r="L846" i="1" a="1"/>
  <c r="L846" i="1"/>
  <c r="L847" i="1" a="1"/>
  <c r="L847" i="1" s="1"/>
  <c r="L848" i="1" a="1"/>
  <c r="L848" i="1"/>
  <c r="L849" i="1" a="1"/>
  <c r="L849" i="1" s="1"/>
  <c r="L850" i="1" a="1"/>
  <c r="L850" i="1" s="1"/>
  <c r="L851" i="1" a="1"/>
  <c r="L851" i="1"/>
  <c r="L852" i="1" a="1"/>
  <c r="L852" i="1"/>
  <c r="L853" i="1" a="1"/>
  <c r="L853" i="1" s="1"/>
  <c r="L854" i="1" a="1"/>
  <c r="L854" i="1"/>
  <c r="L855" i="1" a="1"/>
  <c r="L855" i="1" s="1"/>
  <c r="L856" i="1" a="1"/>
  <c r="L856" i="1"/>
  <c r="L857" i="1" a="1"/>
  <c r="L857" i="1" s="1"/>
  <c r="L858" i="1" a="1"/>
  <c r="L858" i="1"/>
  <c r="L859" i="1" a="1"/>
  <c r="L859" i="1"/>
  <c r="L860" i="1" a="1"/>
  <c r="L860" i="1"/>
  <c r="L861" i="1" a="1"/>
  <c r="L861" i="1"/>
  <c r="L862" i="1" a="1"/>
  <c r="L862" i="1"/>
  <c r="L863" i="1" a="1"/>
  <c r="L863" i="1"/>
  <c r="L864" i="1" a="1"/>
  <c r="L864" i="1" s="1"/>
  <c r="L865" i="1" a="1"/>
  <c r="L865" i="1"/>
  <c r="L866" i="1" a="1"/>
  <c r="L866" i="1" s="1"/>
  <c r="L867" i="1" a="1"/>
  <c r="L867" i="1"/>
  <c r="L868" i="1" a="1"/>
  <c r="L868" i="1" s="1"/>
  <c r="L869" i="1" a="1"/>
  <c r="L869" i="1"/>
  <c r="L870" i="1" a="1"/>
  <c r="L870" i="1"/>
  <c r="L871" i="1" a="1"/>
  <c r="L871" i="1" s="1"/>
  <c r="L872" i="1" a="1"/>
  <c r="L872" i="1"/>
  <c r="L873" i="1" a="1"/>
  <c r="L873" i="1"/>
  <c r="L874" i="1" a="1"/>
  <c r="L874" i="1"/>
  <c r="L875" i="1" a="1"/>
  <c r="L875" i="1"/>
  <c r="L876" i="1" a="1"/>
  <c r="L876" i="1"/>
  <c r="L877" i="1" a="1"/>
  <c r="L877" i="1"/>
  <c r="L878" i="1" a="1"/>
  <c r="L878" i="1" s="1"/>
  <c r="L879" i="1" a="1"/>
  <c r="L879" i="1"/>
  <c r="L880" i="1" a="1"/>
  <c r="L880" i="1"/>
  <c r="L881" i="1" a="1"/>
  <c r="L881" i="1" s="1"/>
  <c r="L882" i="1" a="1"/>
  <c r="L882" i="1"/>
  <c r="L883" i="1" a="1"/>
  <c r="L883" i="1" s="1"/>
  <c r="L884" i="1" a="1"/>
  <c r="L884" i="1"/>
  <c r="L885" i="1" a="1"/>
  <c r="L885" i="1" s="1"/>
  <c r="L886" i="1" a="1"/>
  <c r="L886" i="1"/>
  <c r="L887" i="1" a="1"/>
  <c r="L887" i="1"/>
  <c r="L888" i="1" a="1"/>
  <c r="L888" i="1"/>
  <c r="L889" i="1" a="1"/>
  <c r="L889" i="1"/>
  <c r="L890" i="1" a="1"/>
  <c r="L890" i="1"/>
  <c r="L891" i="1" a="1"/>
  <c r="L891" i="1"/>
  <c r="L892" i="1" a="1"/>
  <c r="L892" i="1" s="1"/>
  <c r="L893" i="1" a="1"/>
  <c r="L893" i="1"/>
  <c r="L894" i="1" a="1"/>
  <c r="L894" i="1"/>
  <c r="L895" i="1" a="1"/>
  <c r="L895" i="1" s="1"/>
  <c r="L896" i="1" a="1"/>
  <c r="L896" i="1" s="1"/>
  <c r="L897" i="1" a="1"/>
  <c r="L897" i="1"/>
  <c r="L898" i="1" a="1"/>
  <c r="L898" i="1" s="1"/>
  <c r="L899" i="1" a="1"/>
  <c r="L899" i="1" s="1"/>
  <c r="L900" i="1" a="1"/>
  <c r="L900" i="1"/>
  <c r="L901" i="1" a="1"/>
  <c r="L901" i="1"/>
  <c r="L902" i="1" a="1"/>
  <c r="L902" i="1"/>
  <c r="L903" i="1" a="1"/>
  <c r="L903" i="1"/>
  <c r="L904" i="1" a="1"/>
  <c r="L904" i="1"/>
  <c r="L905" i="1" a="1"/>
  <c r="L905" i="1"/>
  <c r="L906" i="1" a="1"/>
  <c r="L906" i="1" s="1"/>
  <c r="L907" i="1" a="1"/>
  <c r="L907" i="1"/>
  <c r="L908" i="1" a="1"/>
  <c r="L908" i="1"/>
  <c r="L909" i="1" a="1"/>
  <c r="L909" i="1"/>
  <c r="L910" i="1" a="1"/>
  <c r="L910" i="1"/>
  <c r="L911" i="1" a="1"/>
  <c r="L911" i="1" s="1"/>
  <c r="L912" i="1" a="1"/>
  <c r="L912" i="1"/>
  <c r="L913" i="1" a="1"/>
  <c r="L913" i="1" s="1"/>
  <c r="L914" i="1" a="1"/>
  <c r="L914" i="1"/>
  <c r="L915" i="1" a="1"/>
  <c r="L915" i="1"/>
  <c r="L916" i="1" a="1"/>
  <c r="L916" i="1"/>
  <c r="L917" i="1" a="1"/>
  <c r="L917" i="1"/>
  <c r="L918" i="1" a="1"/>
  <c r="L918" i="1"/>
  <c r="L919" i="1" a="1"/>
  <c r="L919" i="1"/>
  <c r="L920" i="1" a="1"/>
  <c r="L920" i="1" s="1"/>
  <c r="L921" i="1" a="1"/>
  <c r="L921" i="1"/>
  <c r="L922" i="1" a="1"/>
  <c r="L922" i="1"/>
  <c r="L923" i="1" a="1"/>
  <c r="L923" i="1"/>
  <c r="L924" i="1" a="1"/>
  <c r="L924" i="1"/>
  <c r="L925" i="1" a="1"/>
  <c r="L925" i="1"/>
  <c r="L926" i="1" a="1"/>
  <c r="L926" i="1" s="1"/>
  <c r="L927" i="1" a="1"/>
  <c r="L927" i="1" s="1"/>
  <c r="L928" i="1" a="1"/>
  <c r="L928" i="1"/>
  <c r="L929" i="1" a="1"/>
  <c r="L929" i="1"/>
  <c r="L930" i="1" a="1"/>
  <c r="L930" i="1"/>
  <c r="L931" i="1" a="1"/>
  <c r="L931" i="1"/>
  <c r="L932" i="1" a="1"/>
  <c r="L932" i="1"/>
  <c r="L933" i="1" a="1"/>
  <c r="L933" i="1"/>
  <c r="L934" i="1" a="1"/>
  <c r="L934" i="1" s="1"/>
  <c r="L935" i="1" a="1"/>
  <c r="L935" i="1"/>
  <c r="L936" i="1" a="1"/>
  <c r="L936" i="1" s="1"/>
  <c r="L937" i="1" a="1"/>
  <c r="L937" i="1"/>
  <c r="L938" i="1" a="1"/>
  <c r="L938" i="1"/>
  <c r="L939" i="1" a="1"/>
  <c r="L939" i="1"/>
  <c r="L940" i="1" a="1"/>
  <c r="L940" i="1"/>
  <c r="L941" i="1" a="1"/>
  <c r="L941" i="1" s="1"/>
  <c r="L942" i="1" a="1"/>
  <c r="L942" i="1"/>
  <c r="L943" i="1" a="1"/>
  <c r="L943" i="1" s="1"/>
  <c r="L944" i="1" a="1"/>
  <c r="L944" i="1"/>
  <c r="L945" i="1" a="1"/>
  <c r="L945" i="1" s="1"/>
  <c r="L946" i="1" a="1"/>
  <c r="L946" i="1"/>
  <c r="L947" i="1" a="1"/>
  <c r="L947" i="1"/>
  <c r="L948" i="1" a="1"/>
  <c r="L948" i="1" s="1"/>
  <c r="L949" i="1" a="1"/>
  <c r="L949" i="1"/>
  <c r="L950" i="1" a="1"/>
  <c r="L950" i="1"/>
  <c r="L951" i="1" a="1"/>
  <c r="L951" i="1" s="1"/>
  <c r="L952" i="1" a="1"/>
  <c r="L952" i="1"/>
  <c r="L953" i="1" a="1"/>
  <c r="L953" i="1" s="1"/>
  <c r="L954" i="1" a="1"/>
  <c r="L954" i="1"/>
  <c r="L955" i="1" a="1"/>
  <c r="L955" i="1" s="1"/>
  <c r="L956" i="1" a="1"/>
  <c r="L956" i="1"/>
  <c r="L957" i="1" a="1"/>
  <c r="L957" i="1"/>
  <c r="L958" i="1" a="1"/>
  <c r="L958" i="1"/>
  <c r="L959" i="1" a="1"/>
  <c r="L959" i="1"/>
  <c r="L960" i="1" a="1"/>
  <c r="L960" i="1"/>
  <c r="L961" i="1" a="1"/>
  <c r="L961" i="1"/>
  <c r="L962" i="1" a="1"/>
  <c r="L962" i="1" s="1"/>
  <c r="L963" i="1" a="1"/>
  <c r="L963" i="1"/>
  <c r="L964" i="1" a="1"/>
  <c r="L964" i="1" s="1"/>
  <c r="L965" i="1" a="1"/>
  <c r="L965" i="1"/>
  <c r="L966" i="1" a="1"/>
  <c r="L966" i="1" s="1"/>
  <c r="L967" i="1" a="1"/>
  <c r="L967" i="1" s="1"/>
  <c r="L968" i="1" a="1"/>
  <c r="L968" i="1"/>
  <c r="L969" i="1" a="1"/>
  <c r="L969" i="1" s="1"/>
  <c r="L970" i="1" a="1"/>
  <c r="L970" i="1"/>
  <c r="L971" i="1" a="1"/>
  <c r="L971" i="1"/>
  <c r="L972" i="1" a="1"/>
  <c r="L972" i="1"/>
  <c r="L973" i="1" a="1"/>
  <c r="L973" i="1"/>
  <c r="L974" i="1" a="1"/>
  <c r="L974" i="1"/>
  <c r="L975" i="1" a="1"/>
  <c r="L975" i="1"/>
  <c r="L976" i="1" a="1"/>
  <c r="L976" i="1" s="1"/>
  <c r="L977" i="1" a="1"/>
  <c r="L977" i="1"/>
  <c r="L978" i="1" a="1"/>
  <c r="L978" i="1"/>
  <c r="L979" i="1" a="1"/>
  <c r="L979" i="1" s="1"/>
  <c r="L980" i="1" a="1"/>
  <c r="L980" i="1"/>
  <c r="L981" i="1" a="1"/>
  <c r="L981" i="1" s="1"/>
  <c r="L982" i="1" a="1"/>
  <c r="L982" i="1"/>
  <c r="L983" i="1" a="1"/>
  <c r="L983" i="1" s="1"/>
  <c r="L984" i="1" a="1"/>
  <c r="L984" i="1"/>
  <c r="L985" i="1" a="1"/>
  <c r="L985" i="1"/>
  <c r="L986" i="1" a="1"/>
  <c r="L986" i="1"/>
  <c r="L987" i="1" a="1"/>
  <c r="L987" i="1"/>
  <c r="L988" i="1" a="1"/>
  <c r="L988" i="1"/>
  <c r="L989" i="1" a="1"/>
  <c r="L989" i="1"/>
  <c r="L990" i="1" a="1"/>
  <c r="L990" i="1" s="1"/>
  <c r="L991" i="1" a="1"/>
  <c r="L991" i="1"/>
  <c r="L992" i="1" a="1"/>
  <c r="L992" i="1"/>
  <c r="L993" i="1" a="1"/>
  <c r="L993" i="1" s="1"/>
  <c r="L994" i="1" a="1"/>
  <c r="L994" i="1" s="1"/>
  <c r="L995" i="1" a="1"/>
  <c r="L995" i="1"/>
  <c r="L996" i="1" a="1"/>
  <c r="L996" i="1" s="1"/>
  <c r="L997" i="1" a="1"/>
  <c r="L997" i="1" s="1"/>
  <c r="L998" i="1" a="1"/>
  <c r="L998" i="1"/>
  <c r="L999" i="1" a="1"/>
  <c r="L999" i="1"/>
  <c r="L1000" i="1" a="1"/>
  <c r="L1000" i="1"/>
  <c r="L1001" i="1" a="1"/>
  <c r="L1001" i="1"/>
  <c r="L1002" i="1" a="1"/>
  <c r="L1002" i="1"/>
  <c r="L1003" i="1" a="1"/>
  <c r="L1003" i="1"/>
  <c r="L1004" i="1" a="1"/>
  <c r="L1004" i="1" s="1"/>
  <c r="L1005" i="1" a="1"/>
  <c r="L1005" i="1"/>
  <c r="L1006" i="1" a="1"/>
  <c r="L1006" i="1"/>
  <c r="L1007" i="1" a="1"/>
  <c r="L1007" i="1" s="1"/>
  <c r="L1008" i="1" a="1"/>
  <c r="L1008" i="1"/>
  <c r="L1009" i="1" a="1"/>
  <c r="L1009" i="1" s="1"/>
  <c r="L1010" i="1" a="1"/>
  <c r="L1010" i="1"/>
  <c r="L1011" i="1" a="1"/>
  <c r="L1011" i="1" s="1"/>
  <c r="L1012" i="1" a="1"/>
  <c r="L1012" i="1"/>
  <c r="L1013" i="1" a="1"/>
  <c r="L1013" i="1"/>
  <c r="L1014" i="1" a="1"/>
  <c r="L1014" i="1"/>
  <c r="L1015" i="1" a="1"/>
  <c r="L1015" i="1" s="1"/>
  <c r="L1016" i="1" a="1"/>
  <c r="L1016" i="1"/>
  <c r="L1017" i="1" a="1"/>
  <c r="L1017" i="1"/>
  <c r="L1018" i="1" a="1"/>
  <c r="L1018" i="1" s="1"/>
  <c r="L1019" i="1" a="1"/>
  <c r="L1019" i="1"/>
  <c r="L1020" i="1" a="1"/>
  <c r="L1020" i="1"/>
  <c r="L1021" i="1" a="1"/>
  <c r="L1021" i="1"/>
  <c r="L1022" i="1" a="1"/>
  <c r="L1022" i="1"/>
  <c r="L1023" i="1" a="1"/>
  <c r="L1023" i="1"/>
  <c r="L1024" i="1" a="1"/>
  <c r="L1024" i="1" s="1"/>
  <c r="L1025" i="1" a="1"/>
  <c r="L1025" i="1" s="1"/>
  <c r="L1026" i="1" a="1"/>
  <c r="L1026" i="1"/>
  <c r="L1027" i="1" a="1"/>
  <c r="L1027" i="1"/>
  <c r="L2" i="1" a="1"/>
  <c r="L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2" i="1"/>
  <c r="M440" i="1"/>
  <c r="M50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M169" i="1" s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J3" i="1" a="1"/>
  <c r="J3" i="1" s="1"/>
  <c r="N3" i="1" s="1" a="1"/>
  <c r="N3" i="1" s="1"/>
  <c r="O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/>
  <c r="J16" i="1" a="1"/>
  <c r="J16" i="1" s="1"/>
  <c r="J17" i="1" a="1"/>
  <c r="J17" i="1" s="1"/>
  <c r="J18" i="1" a="1"/>
  <c r="J18" i="1" s="1"/>
  <c r="J19" i="1" a="1"/>
  <c r="J19" i="1" s="1"/>
  <c r="N19" i="1" s="1" a="1"/>
  <c r="N19" i="1" s="1"/>
  <c r="O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N25" i="1" s="1" a="1"/>
  <c r="N25" i="1" s="1"/>
  <c r="O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N31" i="1" s="1" a="1"/>
  <c r="N31" i="1" s="1"/>
  <c r="O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N66" i="1" s="1" a="1"/>
  <c r="N66" i="1" s="1"/>
  <c r="O66" i="1" s="1"/>
  <c r="J67" i="1" a="1"/>
  <c r="J67" i="1" s="1"/>
  <c r="J68" i="1" a="1"/>
  <c r="J68" i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N73" i="1" s="1" a="1"/>
  <c r="N73" i="1" s="1"/>
  <c r="O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N117" i="1" s="1" a="1"/>
  <c r="N117" i="1" s="1"/>
  <c r="O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N146" i="1" s="1" a="1"/>
  <c r="N146" i="1" s="1"/>
  <c r="O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N213" i="1" s="1" a="1"/>
  <c r="N213" i="1" s="1"/>
  <c r="O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N228" i="1" s="1" a="1"/>
  <c r="N228" i="1" s="1"/>
  <c r="O228" i="1" s="1"/>
  <c r="J229" i="1" a="1"/>
  <c r="J229" i="1" s="1"/>
  <c r="J230" i="1" a="1"/>
  <c r="J230" i="1" s="1"/>
  <c r="J231" i="1" a="1"/>
  <c r="J231" i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/>
  <c r="J248" i="1" a="1"/>
  <c r="J248" i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/>
  <c r="J277" i="1" a="1"/>
  <c r="J277" i="1" s="1"/>
  <c r="J278" i="1" a="1"/>
  <c r="J278" i="1" s="1"/>
  <c r="J279" i="1" a="1"/>
  <c r="J279" i="1" s="1"/>
  <c r="J280" i="1" a="1"/>
  <c r="J280" i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N290" i="1" s="1" a="1"/>
  <c r="N290" i="1" s="1"/>
  <c r="O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N298" i="1" s="1" a="1"/>
  <c r="N298" i="1" s="1"/>
  <c r="O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N305" i="1" s="1" a="1"/>
  <c r="N305" i="1" s="1"/>
  <c r="O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/>
  <c r="J316" i="1" a="1"/>
  <c r="J316" i="1" s="1"/>
  <c r="J317" i="1" a="1"/>
  <c r="J317" i="1" s="1"/>
  <c r="J318" i="1" a="1"/>
  <c r="J318" i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N360" i="1" s="1" a="1"/>
  <c r="N360" i="1" s="1"/>
  <c r="O360" i="1" s="1"/>
  <c r="J361" i="1" a="1"/>
  <c r="J361" i="1" s="1"/>
  <c r="J362" i="1" a="1"/>
  <c r="J362" i="1" s="1"/>
  <c r="J363" i="1" a="1"/>
  <c r="J363" i="1" s="1"/>
  <c r="J364" i="1" a="1"/>
  <c r="J364" i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N479" i="1" s="1" a="1"/>
  <c r="N479" i="1" s="1"/>
  <c r="O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N493" i="1" s="1" a="1"/>
  <c r="N493" i="1" s="1"/>
  <c r="O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N507" i="1" s="1" a="1"/>
  <c r="N507" i="1" s="1"/>
  <c r="O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/>
  <c r="J522" i="1" a="1"/>
  <c r="J522" i="1" s="1"/>
  <c r="N522" i="1" s="1" a="1"/>
  <c r="N522" i="1" s="1"/>
  <c r="O522" i="1" s="1"/>
  <c r="J523" i="1" a="1"/>
  <c r="J523" i="1" s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N550" i="1" s="1" a="1"/>
  <c r="N550" i="1" s="1"/>
  <c r="O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N592" i="1" s="1" a="1"/>
  <c r="N592" i="1" s="1"/>
  <c r="O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/>
  <c r="N605" i="1" s="1" a="1"/>
  <c r="N605" i="1" s="1"/>
  <c r="O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N613" i="1" s="1" a="1"/>
  <c r="N613" i="1" s="1"/>
  <c r="O613" i="1" s="1"/>
  <c r="J614" i="1" a="1"/>
  <c r="J614" i="1"/>
  <c r="J615" i="1" a="1"/>
  <c r="J615" i="1" s="1"/>
  <c r="J616" i="1" a="1"/>
  <c r="J616" i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/>
  <c r="J636" i="1" a="1"/>
  <c r="J636" i="1" s="1"/>
  <c r="J637" i="1" a="1"/>
  <c r="J637" i="1" s="1"/>
  <c r="J638" i="1" a="1"/>
  <c r="J638" i="1"/>
  <c r="N638" i="1" s="1" a="1"/>
  <c r="N638" i="1" s="1"/>
  <c r="O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N655" i="1" s="1" a="1"/>
  <c r="N655" i="1" s="1"/>
  <c r="O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N689" i="1" s="1" a="1"/>
  <c r="N689" i="1" s="1"/>
  <c r="O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/>
  <c r="J702" i="1" a="1"/>
  <c r="J702" i="1" s="1"/>
  <c r="J703" i="1" a="1"/>
  <c r="J703" i="1" s="1"/>
  <c r="J704" i="1" a="1"/>
  <c r="J704" i="1" s="1"/>
  <c r="J705" i="1" a="1"/>
  <c r="J705" i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/>
  <c r="J737" i="1" a="1"/>
  <c r="J737" i="1" s="1"/>
  <c r="J738" i="1" a="1"/>
  <c r="J738" i="1" s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N830" i="1" s="1" a="1"/>
  <c r="N830" i="1" s="1"/>
  <c r="O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N844" i="1" s="1" a="1"/>
  <c r="N844" i="1" s="1"/>
  <c r="O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/>
  <c r="J857" i="1" a="1"/>
  <c r="J857" i="1" s="1"/>
  <c r="J858" i="1" a="1"/>
  <c r="J858" i="1" s="1"/>
  <c r="J859" i="1" a="1"/>
  <c r="J859" i="1" s="1"/>
  <c r="J860" i="1" a="1"/>
  <c r="J860" i="1" s="1"/>
  <c r="J861" i="1" a="1"/>
  <c r="J861" i="1"/>
  <c r="J862" i="1" a="1"/>
  <c r="J862" i="1" s="1"/>
  <c r="J863" i="1" a="1"/>
  <c r="J863" i="1" s="1"/>
  <c r="J864" i="1" a="1"/>
  <c r="J864" i="1" s="1"/>
  <c r="N864" i="1" s="1" a="1"/>
  <c r="N864" i="1" s="1"/>
  <c r="O864" i="1" s="1"/>
  <c r="J865" i="1" a="1"/>
  <c r="J865" i="1" s="1"/>
  <c r="N865" i="1" s="1" a="1"/>
  <c r="N865" i="1" s="1"/>
  <c r="O865" i="1" s="1"/>
  <c r="J866" i="1" a="1"/>
  <c r="J866" i="1" s="1"/>
  <c r="J867" i="1" a="1"/>
  <c r="J867" i="1" s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/>
  <c r="J906" i="1" a="1"/>
  <c r="J906" i="1" s="1"/>
  <c r="N906" i="1" s="1" a="1"/>
  <c r="N906" i="1" s="1"/>
  <c r="O906" i="1" s="1"/>
  <c r="J907" i="1" a="1"/>
  <c r="J907" i="1" s="1"/>
  <c r="J908" i="1" a="1"/>
  <c r="J908" i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2" i="1" a="1"/>
  <c r="J942" i="1" s="1"/>
  <c r="J943" i="1" a="1"/>
  <c r="J943" i="1"/>
  <c r="J944" i="1" a="1"/>
  <c r="J944" i="1" s="1"/>
  <c r="N944" i="1" s="1" a="1"/>
  <c r="N944" i="1" s="1"/>
  <c r="O944" i="1" s="1"/>
  <c r="J945" i="1" a="1"/>
  <c r="J945" i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/>
  <c r="J955" i="1" a="1"/>
  <c r="J955" i="1" s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/>
  <c r="J967" i="1" a="1"/>
  <c r="J967" i="1"/>
  <c r="J968" i="1" a="1"/>
  <c r="J968" i="1" s="1"/>
  <c r="J969" i="1" a="1"/>
  <c r="J969" i="1" s="1"/>
  <c r="J970" i="1" a="1"/>
  <c r="J970" i="1" s="1"/>
  <c r="J971" i="1" a="1"/>
  <c r="J971" i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/>
  <c r="J983" i="1" a="1"/>
  <c r="J983" i="1" s="1"/>
  <c r="J984" i="1" a="1"/>
  <c r="J984" i="1" s="1"/>
  <c r="J985" i="1" a="1"/>
  <c r="J985" i="1" s="1"/>
  <c r="J986" i="1" a="1"/>
  <c r="J986" i="1" s="1"/>
  <c r="J987" i="1" a="1"/>
  <c r="J987" i="1" s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/>
  <c r="J1009" i="1" a="1"/>
  <c r="J1009" i="1" s="1"/>
  <c r="J1010" i="1" a="1"/>
  <c r="J1010" i="1" s="1"/>
  <c r="J1011" i="1" a="1"/>
  <c r="J1011" i="1" s="1"/>
  <c r="J1012" i="1" a="1"/>
  <c r="J1012" i="1" s="1"/>
  <c r="J1013" i="1" a="1"/>
  <c r="J1013" i="1" s="1"/>
  <c r="J1014" i="1" a="1"/>
  <c r="J1014" i="1" s="1"/>
  <c r="J1015" i="1" a="1"/>
  <c r="J1015" i="1" s="1"/>
  <c r="J1016" i="1" a="1"/>
  <c r="J1016" i="1" s="1"/>
  <c r="J1017" i="1" a="1"/>
  <c r="J1017" i="1" s="1"/>
  <c r="J1018" i="1" a="1"/>
  <c r="J1018" i="1" s="1"/>
  <c r="J1019" i="1" a="1"/>
  <c r="J1019" i="1" s="1"/>
  <c r="J1020" i="1" a="1"/>
  <c r="J1020" i="1" s="1"/>
  <c r="J1021" i="1" a="1"/>
  <c r="J1021" i="1" s="1"/>
  <c r="J1022" i="1" a="1"/>
  <c r="J1022" i="1" s="1"/>
  <c r="J1023" i="1" a="1"/>
  <c r="J1023" i="1"/>
  <c r="J1024" i="1" a="1"/>
  <c r="J1024" i="1" s="1"/>
  <c r="J1025" i="1" a="1"/>
  <c r="J1025" i="1"/>
  <c r="J1026" i="1" a="1"/>
  <c r="J1026" i="1" s="1"/>
  <c r="J1027" i="1" a="1"/>
  <c r="J1027" i="1" s="1"/>
  <c r="K2" i="1"/>
  <c r="I5" i="15"/>
  <c r="C5" i="15"/>
  <c r="N669" i="1" l="1" a="1"/>
  <c r="N669" i="1" s="1"/>
  <c r="O669" i="1" s="1"/>
  <c r="N892" i="1" a="1"/>
  <c r="N892" i="1" s="1"/>
  <c r="O892" i="1" s="1"/>
  <c r="N704" i="1" a="1"/>
  <c r="N704" i="1" s="1"/>
  <c r="O704" i="1" s="1"/>
  <c r="N955" i="1" a="1"/>
  <c r="N955" i="1" s="1"/>
  <c r="O955" i="1" s="1"/>
  <c r="N703" i="1" a="1"/>
  <c r="N703" i="1" s="1"/>
  <c r="O703" i="1" s="1"/>
  <c r="N915" i="1" a="1"/>
  <c r="N915" i="1" s="1"/>
  <c r="O915" i="1" s="1"/>
  <c r="N622" i="1" a="1"/>
  <c r="N622" i="1" s="1"/>
  <c r="O622" i="1" s="1"/>
  <c r="N115" i="1" a="1"/>
  <c r="N115" i="1" s="1"/>
  <c r="O115" i="1" s="1"/>
  <c r="N75" i="1" a="1"/>
  <c r="N75" i="1" s="1"/>
  <c r="O75" i="1" s="1"/>
  <c r="N78" i="1" a="1"/>
  <c r="N78" i="1" s="1"/>
  <c r="O78" i="1" s="1"/>
  <c r="N668" i="1" a="1"/>
  <c r="N668" i="1" s="1"/>
  <c r="O668" i="1" s="1"/>
  <c r="N933" i="1" a="1"/>
  <c r="N933" i="1" s="1"/>
  <c r="O933" i="1" s="1"/>
  <c r="N893" i="1" a="1"/>
  <c r="N893" i="1" s="1"/>
  <c r="O893" i="1" s="1"/>
  <c r="N626" i="1" a="1"/>
  <c r="N626" i="1" s="1"/>
  <c r="O626" i="1" s="1"/>
  <c r="N383" i="1" a="1"/>
  <c r="N383" i="1" s="1"/>
  <c r="O383" i="1" s="1"/>
  <c r="N278" i="1" a="1"/>
  <c r="N278" i="1" s="1"/>
  <c r="O278" i="1" s="1"/>
  <c r="N79" i="1" a="1"/>
  <c r="N79" i="1" s="1"/>
  <c r="O79" i="1" s="1"/>
  <c r="N277" i="1" a="1"/>
  <c r="N277" i="1" s="1"/>
  <c r="O277" i="1" s="1"/>
  <c r="N634" i="1" a="1"/>
  <c r="N634" i="1" s="1"/>
  <c r="O634" i="1" s="1"/>
  <c r="N339" i="1" a="1"/>
  <c r="N339" i="1" s="1"/>
  <c r="O339" i="1" s="1"/>
  <c r="N886" i="1" a="1"/>
  <c r="N886" i="1" s="1"/>
  <c r="O886" i="1" s="1"/>
  <c r="N633" i="1" a="1"/>
  <c r="N633" i="1" s="1"/>
  <c r="O633" i="1" s="1"/>
  <c r="N32" i="1" a="1"/>
  <c r="N32" i="1" s="1"/>
  <c r="O32" i="1" s="1"/>
  <c r="N18" i="1" a="1"/>
  <c r="N18" i="1" s="1"/>
  <c r="O18" i="1" s="1"/>
  <c r="N872" i="1" a="1"/>
  <c r="N872" i="1" s="1"/>
  <c r="O872" i="1" s="1"/>
  <c r="N606" i="1" a="1"/>
  <c r="N606" i="1" s="1"/>
  <c r="O606" i="1" s="1"/>
  <c r="N565" i="1" a="1"/>
  <c r="N565" i="1" s="1"/>
  <c r="O565" i="1" s="1"/>
  <c r="N271" i="1" a="1"/>
  <c r="N271" i="1" s="1"/>
  <c r="O271" i="1" s="1"/>
  <c r="N260" i="1" a="1"/>
  <c r="N260" i="1" s="1"/>
  <c r="O260" i="1" s="1"/>
  <c r="N905" i="1" a="1"/>
  <c r="N905" i="1" s="1"/>
  <c r="O905" i="1" s="1"/>
  <c r="N317" i="1" a="1"/>
  <c r="N317" i="1" s="1"/>
  <c r="O317" i="1" s="1"/>
  <c r="N65" i="1" a="1"/>
  <c r="N65" i="1" s="1"/>
  <c r="O65" i="1" s="1"/>
  <c r="N891" i="1" a="1"/>
  <c r="N891" i="1" s="1"/>
  <c r="O891" i="1" s="1"/>
  <c r="N877" i="1" a="1"/>
  <c r="N877" i="1" s="1"/>
  <c r="O877" i="1" s="1"/>
  <c r="N303" i="1" a="1"/>
  <c r="N303" i="1" s="1"/>
  <c r="O303" i="1" s="1"/>
  <c r="N289" i="1" a="1"/>
  <c r="N289" i="1" s="1"/>
  <c r="O289" i="1" s="1"/>
  <c r="N23" i="1" a="1"/>
  <c r="N23" i="1" s="1"/>
  <c r="O23" i="1" s="1"/>
  <c r="N834" i="1" a="1"/>
  <c r="N834" i="1" s="1"/>
  <c r="O834" i="1" s="1"/>
  <c r="N792" i="1" a="1"/>
  <c r="N792" i="1" s="1"/>
  <c r="O792" i="1" s="1"/>
  <c r="N1013" i="1" a="1"/>
  <c r="N1013" i="1" s="1"/>
  <c r="O1013" i="1" s="1"/>
  <c r="N845" i="1" a="1"/>
  <c r="N845" i="1" s="1"/>
  <c r="O845" i="1" s="1"/>
  <c r="N831" i="1" a="1"/>
  <c r="N831" i="1" s="1"/>
  <c r="O831" i="1" s="1"/>
  <c r="N523" i="1" a="1"/>
  <c r="N523" i="1" s="1"/>
  <c r="O523" i="1" s="1"/>
  <c r="N257" i="1" a="1"/>
  <c r="N257" i="1" s="1"/>
  <c r="O257" i="1" s="1"/>
  <c r="N790" i="1" a="1"/>
  <c r="N790" i="1" s="1"/>
  <c r="O790" i="1" s="1"/>
  <c r="N750" i="1" a="1"/>
  <c r="N750" i="1" s="1"/>
  <c r="O750" i="1" s="1"/>
  <c r="N709" i="1" a="1"/>
  <c r="N709" i="1" s="1"/>
  <c r="O709" i="1" s="1"/>
  <c r="N616" i="1" a="1"/>
  <c r="N616" i="1" s="1"/>
  <c r="O616" i="1" s="1"/>
  <c r="N509" i="1" a="1"/>
  <c r="N509" i="1" s="1"/>
  <c r="O509" i="1" s="1"/>
  <c r="N442" i="1" a="1"/>
  <c r="N442" i="1" s="1"/>
  <c r="O442" i="1" s="1"/>
  <c r="N321" i="1" a="1"/>
  <c r="N321" i="1" s="1"/>
  <c r="O321" i="1" s="1"/>
  <c r="N309" i="1" a="1"/>
  <c r="N309" i="1" s="1"/>
  <c r="O309" i="1" s="1"/>
  <c r="N281" i="1" a="1"/>
  <c r="N281" i="1" s="1"/>
  <c r="O281" i="1" s="1"/>
  <c r="N244" i="1" a="1"/>
  <c r="N244" i="1" s="1"/>
  <c r="O244" i="1" s="1"/>
  <c r="N218" i="1" a="1"/>
  <c r="N218" i="1" s="1"/>
  <c r="O218" i="1" s="1"/>
  <c r="N177" i="1" a="1"/>
  <c r="N177" i="1" s="1"/>
  <c r="O177" i="1" s="1"/>
  <c r="N163" i="1" a="1"/>
  <c r="N163" i="1" s="1"/>
  <c r="O163" i="1" s="1"/>
  <c r="N985" i="1" a="1"/>
  <c r="N985" i="1" s="1"/>
  <c r="O985" i="1" s="1"/>
  <c r="N896" i="1" a="1"/>
  <c r="N896" i="1" s="1"/>
  <c r="O896" i="1" s="1"/>
  <c r="N775" i="1" a="1"/>
  <c r="N775" i="1" s="1"/>
  <c r="O775" i="1" s="1"/>
  <c r="N722" i="1" a="1"/>
  <c r="N722" i="1" s="1"/>
  <c r="O722" i="1" s="1"/>
  <c r="N629" i="1" a="1"/>
  <c r="N629" i="1" s="1"/>
  <c r="O629" i="1" s="1"/>
  <c r="N494" i="1" a="1"/>
  <c r="N494" i="1" s="1"/>
  <c r="O494" i="1" s="1"/>
  <c r="N480" i="1" a="1"/>
  <c r="N480" i="1" s="1"/>
  <c r="O480" i="1" s="1"/>
  <c r="N454" i="1" a="1"/>
  <c r="N454" i="1" s="1"/>
  <c r="O454" i="1" s="1"/>
  <c r="N373" i="1" a="1"/>
  <c r="N373" i="1" s="1"/>
  <c r="O373" i="1" s="1"/>
  <c r="N109" i="1" a="1"/>
  <c r="N109" i="1" s="1"/>
  <c r="O109" i="1" s="1"/>
  <c r="N96" i="1" a="1"/>
  <c r="N96" i="1" s="1"/>
  <c r="O96" i="1" s="1"/>
  <c r="N82" i="1" a="1"/>
  <c r="N82" i="1" s="1"/>
  <c r="O82" i="1" s="1"/>
  <c r="N42" i="1" a="1"/>
  <c r="N42" i="1" s="1"/>
  <c r="O42" i="1" s="1"/>
  <c r="N971" i="1" a="1"/>
  <c r="N971" i="1" s="1"/>
  <c r="O971" i="1" s="1"/>
  <c r="N774" i="1" a="1"/>
  <c r="N774" i="1" s="1"/>
  <c r="O774" i="1" s="1"/>
  <c r="N453" i="1" a="1"/>
  <c r="N453" i="1" s="1"/>
  <c r="O453" i="1" s="1"/>
  <c r="N773" i="1" a="1"/>
  <c r="N773" i="1" s="1"/>
  <c r="O773" i="1" s="1"/>
  <c r="N439" i="1" a="1"/>
  <c r="N439" i="1" s="1"/>
  <c r="O439" i="1" s="1"/>
  <c r="N397" i="1" a="1"/>
  <c r="N397" i="1" s="1"/>
  <c r="O397" i="1" s="1"/>
  <c r="N215" i="1" a="1"/>
  <c r="N215" i="1" s="1"/>
  <c r="O215" i="1" s="1"/>
  <c r="N770" i="1" a="1"/>
  <c r="N770" i="1" s="1"/>
  <c r="O770" i="1" s="1"/>
  <c r="N756" i="1" a="1"/>
  <c r="N756" i="1" s="1"/>
  <c r="O756" i="1" s="1"/>
  <c r="N781" i="1" a="1"/>
  <c r="N781" i="1" s="1"/>
  <c r="O781" i="1" s="1"/>
  <c r="N714" i="1" a="1"/>
  <c r="N714" i="1" s="1"/>
  <c r="O714" i="1" s="1"/>
  <c r="N155" i="1" a="1"/>
  <c r="N155" i="1" s="1"/>
  <c r="O155" i="1" s="1"/>
  <c r="N953" i="1" a="1"/>
  <c r="N953" i="1" s="1"/>
  <c r="O953" i="1" s="1"/>
  <c r="N646" i="1" a="1"/>
  <c r="N646" i="1" s="1"/>
  <c r="O646" i="1" s="1"/>
  <c r="N1021" i="1" a="1"/>
  <c r="N1021" i="1" s="1"/>
  <c r="O1021" i="1" s="1"/>
  <c r="N1020" i="1" a="1"/>
  <c r="N1020" i="1" s="1"/>
  <c r="O1020" i="1" s="1"/>
  <c r="N1007" i="1" a="1"/>
  <c r="N1007" i="1" s="1"/>
  <c r="O1007" i="1" s="1"/>
  <c r="N585" i="1" a="1"/>
  <c r="N585" i="1" s="1"/>
  <c r="O585" i="1" s="1"/>
  <c r="N992" i="1" a="1"/>
  <c r="N992" i="1" s="1"/>
  <c r="O992" i="1" s="1"/>
  <c r="N850" i="1" a="1"/>
  <c r="N850" i="1" s="1"/>
  <c r="O850" i="1" s="1"/>
  <c r="N822" i="1" a="1"/>
  <c r="N822" i="1" s="1"/>
  <c r="O822" i="1" s="1"/>
  <c r="N821" i="1" a="1"/>
  <c r="N821" i="1" s="1"/>
  <c r="O821" i="1" s="1"/>
  <c r="N767" i="1" a="1"/>
  <c r="N767" i="1" s="1"/>
  <c r="O767" i="1" s="1"/>
  <c r="N405" i="1" a="1"/>
  <c r="N405" i="1" s="1"/>
  <c r="O405" i="1" s="1"/>
  <c r="N128" i="1" a="1"/>
  <c r="N128" i="1" s="1"/>
  <c r="O128" i="1" s="1"/>
  <c r="N459" i="1" a="1"/>
  <c r="N459" i="1" s="1"/>
  <c r="O459" i="1" s="1"/>
  <c r="N404" i="1" a="1"/>
  <c r="N404" i="1" s="1"/>
  <c r="O404" i="1" s="1"/>
  <c r="N390" i="1" a="1"/>
  <c r="N390" i="1" s="1"/>
  <c r="O390" i="1" s="1"/>
  <c r="N364" i="1" a="1"/>
  <c r="N364" i="1" s="1"/>
  <c r="O364" i="1" s="1"/>
  <c r="N208" i="1" a="1"/>
  <c r="N208" i="1" s="1"/>
  <c r="O208" i="1" s="1"/>
  <c r="N181" i="1" a="1"/>
  <c r="N181" i="1" s="1"/>
  <c r="O181" i="1" s="1"/>
  <c r="N127" i="1" a="1"/>
  <c r="N127" i="1" s="1"/>
  <c r="O127" i="1" s="1"/>
  <c r="N113" i="1" a="1"/>
  <c r="N113" i="1" s="1"/>
  <c r="O113" i="1" s="1"/>
  <c r="N604" i="1" a="1"/>
  <c r="N604" i="1" s="1"/>
  <c r="O604" i="1" s="1"/>
  <c r="N562" i="1" a="1"/>
  <c r="N562" i="1" s="1"/>
  <c r="O562" i="1" s="1"/>
  <c r="N548" i="1" a="1"/>
  <c r="N548" i="1" s="1"/>
  <c r="O548" i="1" s="1"/>
  <c r="N268" i="1" a="1"/>
  <c r="N268" i="1" s="1"/>
  <c r="O268" i="1" s="1"/>
  <c r="N1008" i="1" a="1"/>
  <c r="N1008" i="1" s="1"/>
  <c r="O1008" i="1" s="1"/>
  <c r="N518" i="1" a="1"/>
  <c r="N518" i="1" s="1"/>
  <c r="O518" i="1" s="1"/>
  <c r="N504" i="1" a="1"/>
  <c r="N504" i="1" s="1"/>
  <c r="O504" i="1" s="1"/>
  <c r="N264" i="1" a="1"/>
  <c r="N264" i="1" s="1"/>
  <c r="O264" i="1" s="1"/>
  <c r="N239" i="1" a="1"/>
  <c r="N239" i="1" s="1"/>
  <c r="O239" i="1" s="1"/>
  <c r="N599" i="1" a="1"/>
  <c r="N599" i="1" s="1"/>
  <c r="O599" i="1" s="1"/>
  <c r="N543" i="1" a="1"/>
  <c r="N543" i="1" s="1"/>
  <c r="O543" i="1" s="1"/>
  <c r="N530" i="1" a="1"/>
  <c r="N530" i="1" s="1"/>
  <c r="O530" i="1" s="1"/>
  <c r="N503" i="1" a="1"/>
  <c r="N503" i="1" s="1"/>
  <c r="O503" i="1" s="1"/>
  <c r="N475" i="1" a="1"/>
  <c r="N475" i="1" s="1"/>
  <c r="O475" i="1" s="1"/>
  <c r="N263" i="1" a="1"/>
  <c r="N263" i="1" s="1"/>
  <c r="O263" i="1" s="1"/>
  <c r="N954" i="1" a="1"/>
  <c r="N954" i="1" s="1"/>
  <c r="O954" i="1" s="1"/>
  <c r="N809" i="1" a="1"/>
  <c r="N809" i="1" s="1"/>
  <c r="O809" i="1" s="1"/>
  <c r="N583" i="1" a="1"/>
  <c r="N583" i="1" s="1"/>
  <c r="O583" i="1" s="1"/>
  <c r="N541" i="1" a="1"/>
  <c r="N541" i="1" s="1"/>
  <c r="O541" i="1" s="1"/>
  <c r="N528" i="1" a="1"/>
  <c r="N528" i="1" s="1"/>
  <c r="O528" i="1" s="1"/>
  <c r="N849" i="1" a="1"/>
  <c r="N849" i="1" s="1"/>
  <c r="O849" i="1" s="1"/>
  <c r="N795" i="1" a="1"/>
  <c r="N795" i="1" s="1"/>
  <c r="O795" i="1" s="1"/>
  <c r="N486" i="1" a="1"/>
  <c r="N486" i="1" s="1"/>
  <c r="O486" i="1" s="1"/>
  <c r="N236" i="1" a="1"/>
  <c r="N236" i="1" s="1"/>
  <c r="O236" i="1" s="1"/>
  <c r="N794" i="1" a="1"/>
  <c r="N794" i="1" s="1"/>
  <c r="O794" i="1" s="1"/>
  <c r="N780" i="1" a="1"/>
  <c r="N780" i="1" s="1"/>
  <c r="O780" i="1" s="1"/>
  <c r="N515" i="1" a="1"/>
  <c r="N515" i="1" s="1"/>
  <c r="O515" i="1" s="1"/>
  <c r="N501" i="1" a="1"/>
  <c r="N501" i="1" s="1"/>
  <c r="O501" i="1" s="1"/>
  <c r="N487" i="1" a="1"/>
  <c r="N487" i="1" s="1"/>
  <c r="O487" i="1" s="1"/>
  <c r="N434" i="1" a="1"/>
  <c r="N434" i="1" s="1"/>
  <c r="O434" i="1" s="1"/>
  <c r="N248" i="1" a="1"/>
  <c r="N248" i="1" s="1"/>
  <c r="O248" i="1" s="1"/>
  <c r="N224" i="1" a="1"/>
  <c r="N224" i="1" s="1"/>
  <c r="O224" i="1" s="1"/>
  <c r="N169" i="1" a="1"/>
  <c r="N169" i="1" s="1"/>
  <c r="O169" i="1" s="1"/>
  <c r="N142" i="1" a="1"/>
  <c r="N142" i="1" s="1"/>
  <c r="O142" i="1" s="1"/>
  <c r="N976" i="1" a="1"/>
  <c r="N976" i="1" s="1"/>
  <c r="O976" i="1" s="1"/>
  <c r="N952" i="1" a="1"/>
  <c r="N952" i="1" s="1"/>
  <c r="O952" i="1" s="1"/>
  <c r="N594" i="1" a="1"/>
  <c r="N594" i="1" s="1"/>
  <c r="O594" i="1" s="1"/>
  <c r="N445" i="1" a="1"/>
  <c r="N445" i="1" s="1"/>
  <c r="O445" i="1" s="1"/>
  <c r="N351" i="1" a="1"/>
  <c r="N351" i="1" s="1"/>
  <c r="O351" i="1" s="1"/>
  <c r="N338" i="1" a="1"/>
  <c r="N338" i="1" s="1"/>
  <c r="O338" i="1" s="1"/>
  <c r="N1014" i="1" a="1"/>
  <c r="N1014" i="1" s="1"/>
  <c r="O1014" i="1" s="1"/>
  <c r="N988" i="1" a="1"/>
  <c r="N988" i="1" s="1"/>
  <c r="O988" i="1" s="1"/>
  <c r="N975" i="1" a="1"/>
  <c r="N975" i="1" s="1"/>
  <c r="O975" i="1" s="1"/>
  <c r="N911" i="1" a="1"/>
  <c r="N911" i="1" s="1"/>
  <c r="O911" i="1" s="1"/>
  <c r="N846" i="1" a="1"/>
  <c r="N846" i="1" s="1"/>
  <c r="O846" i="1" s="1"/>
  <c r="N752" i="1" a="1"/>
  <c r="N752" i="1" s="1"/>
  <c r="O752" i="1" s="1"/>
  <c r="N711" i="1" a="1"/>
  <c r="N711" i="1" s="1"/>
  <c r="O711" i="1" s="1"/>
  <c r="N699" i="1" a="1"/>
  <c r="N699" i="1" s="1"/>
  <c r="O699" i="1" s="1"/>
  <c r="N671" i="1" a="1"/>
  <c r="N671" i="1" s="1"/>
  <c r="O671" i="1" s="1"/>
  <c r="N644" i="1" a="1"/>
  <c r="N644" i="1" s="1"/>
  <c r="O644" i="1" s="1"/>
  <c r="N524" i="1" a="1"/>
  <c r="N524" i="1" s="1"/>
  <c r="O524" i="1" s="1"/>
  <c r="N430" i="1" a="1"/>
  <c r="N430" i="1" s="1"/>
  <c r="O430" i="1" s="1"/>
  <c r="N337" i="1" a="1"/>
  <c r="N337" i="1" s="1"/>
  <c r="O337" i="1" s="1"/>
  <c r="N258" i="1" a="1"/>
  <c r="N258" i="1" s="1"/>
  <c r="O258" i="1" s="1"/>
  <c r="N233" i="1" a="1"/>
  <c r="N233" i="1" s="1"/>
  <c r="O233" i="1" s="1"/>
  <c r="N193" i="1" a="1"/>
  <c r="N193" i="1" s="1"/>
  <c r="O193" i="1" s="1"/>
  <c r="N179" i="1" a="1"/>
  <c r="N179" i="1" s="1"/>
  <c r="O179" i="1" s="1"/>
  <c r="N58" i="1" a="1"/>
  <c r="N58" i="1" s="1"/>
  <c r="O58" i="1" s="1"/>
  <c r="N965" i="1" a="1"/>
  <c r="N965" i="1" s="1"/>
  <c r="O965" i="1" s="1"/>
  <c r="N779" i="1" a="1"/>
  <c r="N779" i="1" s="1"/>
  <c r="O779" i="1" s="1"/>
  <c r="N726" i="1" a="1"/>
  <c r="N726" i="1" s="1"/>
  <c r="O726" i="1" s="1"/>
  <c r="N700" i="1" a="1"/>
  <c r="N700" i="1" s="1"/>
  <c r="O700" i="1" s="1"/>
  <c r="N686" i="1" a="1"/>
  <c r="N686" i="1" s="1"/>
  <c r="O686" i="1" s="1"/>
  <c r="N645" i="1" a="1"/>
  <c r="N645" i="1" s="1"/>
  <c r="O645" i="1" s="1"/>
  <c r="N234" i="1" a="1"/>
  <c r="N234" i="1" s="1"/>
  <c r="O234" i="1" s="1"/>
  <c r="N207" i="1" a="1"/>
  <c r="N207" i="1" s="1"/>
  <c r="O207" i="1" s="1"/>
  <c r="N153" i="1" a="1"/>
  <c r="N153" i="1" s="1"/>
  <c r="O153" i="1" s="1"/>
  <c r="N112" i="1" a="1"/>
  <c r="N112" i="1" s="1"/>
  <c r="O112" i="1" s="1"/>
  <c r="N963" i="1" a="1"/>
  <c r="N963" i="1" s="1"/>
  <c r="O963" i="1" s="1"/>
  <c r="N910" i="1" a="1"/>
  <c r="N910" i="1" s="1"/>
  <c r="O910" i="1" s="1"/>
  <c r="N884" i="1" a="1"/>
  <c r="N884" i="1" s="1"/>
  <c r="O884" i="1" s="1"/>
  <c r="N804" i="1" a="1"/>
  <c r="N804" i="1" s="1"/>
  <c r="O804" i="1" s="1"/>
  <c r="N751" i="1" a="1"/>
  <c r="N751" i="1" s="1"/>
  <c r="O751" i="1" s="1"/>
  <c r="N710" i="1" a="1"/>
  <c r="N710" i="1" s="1"/>
  <c r="O710" i="1" s="1"/>
  <c r="N656" i="1" a="1"/>
  <c r="N656" i="1" s="1"/>
  <c r="O656" i="1" s="1"/>
  <c r="N482" i="1" a="1"/>
  <c r="N482" i="1" s="1"/>
  <c r="O482" i="1" s="1"/>
  <c r="N443" i="1" a="1"/>
  <c r="N443" i="1" s="1"/>
  <c r="O443" i="1" s="1"/>
  <c r="N375" i="1" a="1"/>
  <c r="N375" i="1" s="1"/>
  <c r="O375" i="1" s="1"/>
  <c r="N349" i="1" a="1"/>
  <c r="N349" i="1" s="1"/>
  <c r="O349" i="1" s="1"/>
  <c r="N336" i="1" a="1"/>
  <c r="N336" i="1" s="1"/>
  <c r="O336" i="1" s="1"/>
  <c r="N282" i="1" a="1"/>
  <c r="N282" i="1" s="1"/>
  <c r="O282" i="1" s="1"/>
  <c r="N178" i="1" a="1"/>
  <c r="N178" i="1" s="1"/>
  <c r="O178" i="1" s="1"/>
  <c r="N164" i="1" a="1"/>
  <c r="N164" i="1" s="1"/>
  <c r="O164" i="1" s="1"/>
  <c r="N30" i="1" a="1"/>
  <c r="N30" i="1" s="1"/>
  <c r="O30" i="1" s="1"/>
  <c r="N1023" i="1" a="1"/>
  <c r="N1023" i="1" s="1"/>
  <c r="O1023" i="1" s="1"/>
  <c r="N947" i="1" a="1"/>
  <c r="N947" i="1" s="1"/>
  <c r="O947" i="1" s="1"/>
  <c r="N935" i="1" a="1"/>
  <c r="N935" i="1" s="1"/>
  <c r="O935" i="1" s="1"/>
  <c r="N921" i="1" a="1"/>
  <c r="N921" i="1" s="1"/>
  <c r="O921" i="1" s="1"/>
  <c r="N681" i="1" a="1"/>
  <c r="N681" i="1" s="1"/>
  <c r="O681" i="1" s="1"/>
  <c r="N667" i="1" a="1"/>
  <c r="N667" i="1" s="1"/>
  <c r="O667" i="1" s="1"/>
  <c r="N653" i="1" a="1"/>
  <c r="N653" i="1" s="1"/>
  <c r="O653" i="1" s="1"/>
  <c r="N628" i="1" a="1"/>
  <c r="N628" i="1" s="1"/>
  <c r="O628" i="1" s="1"/>
  <c r="N615" i="1" a="1"/>
  <c r="N615" i="1" s="1"/>
  <c r="O615" i="1" s="1"/>
  <c r="N575" i="1" a="1"/>
  <c r="N575" i="1" s="1"/>
  <c r="O575" i="1" s="1"/>
  <c r="N534" i="1" a="1"/>
  <c r="N534" i="1" s="1"/>
  <c r="O534" i="1" s="1"/>
  <c r="N440" i="1" a="1"/>
  <c r="N440" i="1" s="1"/>
  <c r="O440" i="1" s="1"/>
  <c r="N426" i="1" a="1"/>
  <c r="N426" i="1" s="1"/>
  <c r="O426" i="1" s="1"/>
  <c r="N398" i="1" a="1"/>
  <c r="N398" i="1" s="1"/>
  <c r="O398" i="1" s="1"/>
  <c r="N359" i="1" a="1"/>
  <c r="N359" i="1" s="1"/>
  <c r="O359" i="1" s="1"/>
  <c r="N333" i="1" a="1"/>
  <c r="N333" i="1" s="1"/>
  <c r="O333" i="1" s="1"/>
  <c r="N319" i="1" a="1"/>
  <c r="N319" i="1" s="1"/>
  <c r="O319" i="1" s="1"/>
  <c r="N307" i="1" a="1"/>
  <c r="N307" i="1" s="1"/>
  <c r="O307" i="1" s="1"/>
  <c r="N230" i="1" a="1"/>
  <c r="N230" i="1" s="1"/>
  <c r="O230" i="1" s="1"/>
  <c r="N148" i="1" a="1"/>
  <c r="N148" i="1" s="1"/>
  <c r="O148" i="1" s="1"/>
  <c r="N81" i="1" a="1"/>
  <c r="N81" i="1" s="1"/>
  <c r="O81" i="1" s="1"/>
  <c r="N996" i="1" a="1"/>
  <c r="N996" i="1" s="1"/>
  <c r="O996" i="1" s="1"/>
  <c r="N920" i="1" a="1"/>
  <c r="N920" i="1" s="1"/>
  <c r="O920" i="1" s="1"/>
  <c r="N880" i="1" a="1"/>
  <c r="N880" i="1" s="1"/>
  <c r="O880" i="1" s="1"/>
  <c r="N867" i="1" a="1"/>
  <c r="N867" i="1" s="1"/>
  <c r="O867" i="1" s="1"/>
  <c r="N855" i="1" a="1"/>
  <c r="N855" i="1" s="1"/>
  <c r="O855" i="1" s="1"/>
  <c r="N841" i="1" a="1"/>
  <c r="N841" i="1" s="1"/>
  <c r="O841" i="1" s="1"/>
  <c r="N814" i="1" a="1"/>
  <c r="N814" i="1" s="1"/>
  <c r="O814" i="1" s="1"/>
  <c r="N734" i="1" a="1"/>
  <c r="N734" i="1" s="1"/>
  <c r="O734" i="1" s="1"/>
  <c r="N720" i="1" a="1"/>
  <c r="N720" i="1" s="1"/>
  <c r="O720" i="1" s="1"/>
  <c r="N694" i="1" a="1"/>
  <c r="N694" i="1" s="1"/>
  <c r="O694" i="1" s="1"/>
  <c r="N680" i="1" a="1"/>
  <c r="N680" i="1" s="1"/>
  <c r="O680" i="1" s="1"/>
  <c r="N652" i="1" a="1"/>
  <c r="N652" i="1" s="1"/>
  <c r="O652" i="1" s="1"/>
  <c r="N639" i="1" a="1"/>
  <c r="N639" i="1" s="1"/>
  <c r="O639" i="1" s="1"/>
  <c r="N588" i="1" a="1"/>
  <c r="N588" i="1" s="1"/>
  <c r="O588" i="1" s="1"/>
  <c r="N574" i="1" a="1"/>
  <c r="N574" i="1" s="1"/>
  <c r="O574" i="1" s="1"/>
  <c r="N560" i="1" a="1"/>
  <c r="N560" i="1" s="1"/>
  <c r="O560" i="1" s="1"/>
  <c r="N452" i="1" a="1"/>
  <c r="N452" i="1" s="1"/>
  <c r="O452" i="1" s="1"/>
  <c r="N384" i="1" a="1"/>
  <c r="N384" i="1" s="1"/>
  <c r="O384" i="1" s="1"/>
  <c r="N358" i="1" a="1"/>
  <c r="N358" i="1" s="1"/>
  <c r="O358" i="1" s="1"/>
  <c r="N332" i="1" a="1"/>
  <c r="N332" i="1" s="1"/>
  <c r="O332" i="1" s="1"/>
  <c r="N318" i="1" a="1"/>
  <c r="N318" i="1" s="1"/>
  <c r="O318" i="1" s="1"/>
  <c r="N188" i="1" a="1"/>
  <c r="N188" i="1" s="1"/>
  <c r="O188" i="1" s="1"/>
  <c r="N107" i="1" a="1"/>
  <c r="N107" i="1" s="1"/>
  <c r="O107" i="1" s="1"/>
  <c r="N53" i="1" a="1"/>
  <c r="N53" i="1" s="1"/>
  <c r="O53" i="1" s="1"/>
  <c r="N40" i="1" a="1"/>
  <c r="N40" i="1" s="1"/>
  <c r="O40" i="1" s="1"/>
  <c r="N967" i="1" a="1"/>
  <c r="N967" i="1" s="1"/>
  <c r="O967" i="1" s="1"/>
  <c r="N916" i="1" a="1"/>
  <c r="N916" i="1" s="1"/>
  <c r="O916" i="1" s="1"/>
  <c r="N876" i="1" a="1"/>
  <c r="N876" i="1" s="1"/>
  <c r="O876" i="1" s="1"/>
  <c r="N863" i="1" a="1"/>
  <c r="N863" i="1" s="1"/>
  <c r="O863" i="1" s="1"/>
  <c r="N851" i="1" a="1"/>
  <c r="N851" i="1" s="1"/>
  <c r="O851" i="1" s="1"/>
  <c r="N837" i="1" a="1"/>
  <c r="N837" i="1" s="1"/>
  <c r="O837" i="1" s="1"/>
  <c r="N810" i="1" a="1"/>
  <c r="N810" i="1" s="1"/>
  <c r="O810" i="1" s="1"/>
  <c r="N796" i="1" a="1"/>
  <c r="N796" i="1" s="1"/>
  <c r="O796" i="1" s="1"/>
  <c r="N769" i="1" a="1"/>
  <c r="N769" i="1" s="1"/>
  <c r="O769" i="1" s="1"/>
  <c r="N690" i="1" a="1"/>
  <c r="N690" i="1" s="1"/>
  <c r="O690" i="1" s="1"/>
  <c r="N636" i="1" a="1"/>
  <c r="N636" i="1" s="1"/>
  <c r="O636" i="1" s="1"/>
  <c r="N598" i="1" a="1"/>
  <c r="N598" i="1" s="1"/>
  <c r="O598" i="1" s="1"/>
  <c r="N584" i="1" a="1"/>
  <c r="N584" i="1" s="1"/>
  <c r="O584" i="1" s="1"/>
  <c r="N570" i="1" a="1"/>
  <c r="N570" i="1" s="1"/>
  <c r="O570" i="1" s="1"/>
  <c r="N529" i="1" a="1"/>
  <c r="N529" i="1" s="1"/>
  <c r="O529" i="1" s="1"/>
  <c r="N488" i="1" a="1"/>
  <c r="N488" i="1" s="1"/>
  <c r="O488" i="1" s="1"/>
  <c r="N474" i="1" a="1"/>
  <c r="N474" i="1" s="1"/>
  <c r="O474" i="1" s="1"/>
  <c r="N462" i="1" a="1"/>
  <c r="N462" i="1" s="1"/>
  <c r="O462" i="1" s="1"/>
  <c r="N407" i="1" a="1"/>
  <c r="N407" i="1" s="1"/>
  <c r="O407" i="1" s="1"/>
  <c r="N393" i="1" a="1"/>
  <c r="N393" i="1" s="1"/>
  <c r="O393" i="1" s="1"/>
  <c r="N354" i="1" a="1"/>
  <c r="N354" i="1" s="1"/>
  <c r="O354" i="1" s="1"/>
  <c r="N328" i="1" a="1"/>
  <c r="N328" i="1" s="1"/>
  <c r="O328" i="1" s="1"/>
  <c r="N249" i="1" a="1"/>
  <c r="N249" i="1" s="1"/>
  <c r="O249" i="1" s="1"/>
  <c r="N198" i="1" a="1"/>
  <c r="N198" i="1" s="1"/>
  <c r="O198" i="1" s="1"/>
  <c r="N130" i="1" a="1"/>
  <c r="N130" i="1" s="1"/>
  <c r="O130" i="1" s="1"/>
  <c r="N36" i="1" a="1"/>
  <c r="N36" i="1" s="1"/>
  <c r="O36" i="1" s="1"/>
  <c r="N9" i="1" a="1"/>
  <c r="N9" i="1" s="1"/>
  <c r="O9" i="1" s="1"/>
  <c r="N320" i="1" a="1"/>
  <c r="N320" i="1" s="1"/>
  <c r="O320" i="1" s="1"/>
  <c r="M320" i="1"/>
  <c r="M876" i="1"/>
  <c r="M841" i="1"/>
  <c r="M393" i="1"/>
  <c r="M804" i="1"/>
  <c r="M734" i="1"/>
  <c r="M720" i="1"/>
  <c r="M258" i="1"/>
  <c r="M230" i="1"/>
  <c r="M188" i="1"/>
  <c r="M439" i="1"/>
  <c r="M426" i="1"/>
  <c r="M349" i="1"/>
  <c r="N92" i="1" a="1"/>
  <c r="N92" i="1" s="1"/>
  <c r="O92" i="1" s="1"/>
  <c r="M92" i="1"/>
  <c r="N1006" i="1" a="1"/>
  <c r="N1006" i="1" s="1"/>
  <c r="O1006" i="1" s="1"/>
  <c r="M1006" i="1"/>
  <c r="N187" i="1" a="1"/>
  <c r="N187" i="1" s="1"/>
  <c r="O187" i="1" s="1"/>
  <c r="M187" i="1"/>
  <c r="M73" i="1"/>
  <c r="M297" i="1"/>
  <c r="M967" i="1"/>
  <c r="M351" i="1"/>
  <c r="M281" i="1"/>
  <c r="M790" i="1"/>
  <c r="M78" i="1"/>
  <c r="N932" i="1" a="1"/>
  <c r="N932" i="1" s="1"/>
  <c r="O932" i="1" s="1"/>
  <c r="M932" i="1"/>
  <c r="M953" i="1"/>
  <c r="N986" i="1" a="1"/>
  <c r="N986" i="1" s="1"/>
  <c r="O986" i="1" s="1"/>
  <c r="M986" i="1"/>
  <c r="N296" i="1" a="1"/>
  <c r="N296" i="1" s="1"/>
  <c r="O296" i="1" s="1"/>
  <c r="M296" i="1"/>
  <c r="M615" i="1"/>
  <c r="M703" i="1"/>
  <c r="N93" i="1" a="1"/>
  <c r="N93" i="1" s="1"/>
  <c r="O93" i="1" s="1"/>
  <c r="M93" i="1"/>
  <c r="M633" i="1"/>
  <c r="M863" i="1"/>
  <c r="M65" i="1"/>
  <c r="M23" i="1"/>
  <c r="N261" i="1" a="1"/>
  <c r="N261" i="1" s="1"/>
  <c r="O261" i="1" s="1"/>
  <c r="M261" i="1"/>
  <c r="N698" i="1" a="1"/>
  <c r="N698" i="1" s="1"/>
  <c r="O698" i="1" s="1"/>
  <c r="M698" i="1"/>
  <c r="N322" i="1" a="1"/>
  <c r="N322" i="1" s="1"/>
  <c r="O322" i="1" s="1"/>
  <c r="M322" i="1"/>
  <c r="N345" i="1" a="1"/>
  <c r="N345" i="1" s="1"/>
  <c r="O345" i="1" s="1"/>
  <c r="M345" i="1"/>
  <c r="N378" i="1" a="1"/>
  <c r="N378" i="1" s="1"/>
  <c r="O378" i="1" s="1"/>
  <c r="M378" i="1"/>
  <c r="N267" i="1" a="1"/>
  <c r="N267" i="1" s="1"/>
  <c r="O267" i="1" s="1"/>
  <c r="M267" i="1"/>
  <c r="N691" i="1" a="1"/>
  <c r="N691" i="1" s="1"/>
  <c r="O691" i="1" s="1"/>
  <c r="M691" i="1"/>
  <c r="N229" i="1" a="1"/>
  <c r="N229" i="1" s="1"/>
  <c r="O229" i="1" s="1"/>
  <c r="M229" i="1"/>
  <c r="N894" i="1" a="1"/>
  <c r="N894" i="1" s="1"/>
  <c r="O894" i="1" s="1"/>
  <c r="M894" i="1"/>
  <c r="N352" i="1" a="1"/>
  <c r="N352" i="1" s="1"/>
  <c r="O352" i="1" s="1"/>
  <c r="M352" i="1"/>
  <c r="N108" i="1" a="1"/>
  <c r="N108" i="1" s="1"/>
  <c r="O108" i="1" s="1"/>
  <c r="M108" i="1"/>
  <c r="N57" i="1" a="1"/>
  <c r="N57" i="1" s="1"/>
  <c r="O57" i="1" s="1"/>
  <c r="M57" i="1"/>
  <c r="N659" i="1" a="1"/>
  <c r="N659" i="1" s="1"/>
  <c r="O659" i="1" s="1"/>
  <c r="M659" i="1"/>
  <c r="N166" i="1" a="1"/>
  <c r="N166" i="1" s="1"/>
  <c r="O166" i="1" s="1"/>
  <c r="M166" i="1"/>
  <c r="N283" i="1" a="1"/>
  <c r="N283" i="1" s="1"/>
  <c r="O283" i="1" s="1"/>
  <c r="M283" i="1"/>
  <c r="N816" i="1" a="1"/>
  <c r="N816" i="1" s="1"/>
  <c r="O816" i="1" s="1"/>
  <c r="M816" i="1"/>
  <c r="N802" i="1" a="1"/>
  <c r="N802" i="1" s="1"/>
  <c r="O802" i="1" s="1"/>
  <c r="M802" i="1"/>
  <c r="N564" i="1" a="1"/>
  <c r="N564" i="1" s="1"/>
  <c r="O564" i="1" s="1"/>
  <c r="M564" i="1"/>
  <c r="N741" i="1" a="1"/>
  <c r="N741" i="1" s="1"/>
  <c r="O741" i="1" s="1"/>
  <c r="M741" i="1"/>
  <c r="N610" i="1" a="1"/>
  <c r="N610" i="1" s="1"/>
  <c r="O610" i="1" s="1"/>
  <c r="M610" i="1"/>
  <c r="M831" i="1"/>
  <c r="N241" i="1" a="1"/>
  <c r="N241" i="1" s="1"/>
  <c r="O241" i="1" s="1"/>
  <c r="M241" i="1"/>
  <c r="M1020" i="1"/>
  <c r="M830" i="1"/>
  <c r="M671" i="1"/>
  <c r="M494" i="1"/>
  <c r="M339" i="1"/>
  <c r="M148" i="1"/>
  <c r="N882" i="1" a="1"/>
  <c r="N882" i="1" s="1"/>
  <c r="O882" i="1" s="1"/>
  <c r="M882" i="1"/>
  <c r="N811" i="1" a="1"/>
  <c r="N811" i="1" s="1"/>
  <c r="O811" i="1" s="1"/>
  <c r="M811" i="1"/>
  <c r="N216" i="1" a="1"/>
  <c r="N216" i="1" s="1"/>
  <c r="O216" i="1" s="1"/>
  <c r="M216" i="1"/>
  <c r="N1002" i="1" a="1"/>
  <c r="N1002" i="1" s="1"/>
  <c r="O1002" i="1" s="1"/>
  <c r="M1002" i="1"/>
  <c r="M690" i="1"/>
  <c r="N369" i="1" a="1"/>
  <c r="N369" i="1" s="1"/>
  <c r="O369" i="1" s="1"/>
  <c r="M369" i="1"/>
  <c r="N158" i="1" a="1"/>
  <c r="N158" i="1" s="1"/>
  <c r="O158" i="1" s="1"/>
  <c r="M158" i="1"/>
  <c r="N48" i="1" a="1"/>
  <c r="N48" i="1" s="1"/>
  <c r="O48" i="1" s="1"/>
  <c r="M48" i="1"/>
  <c r="N999" i="1" a="1"/>
  <c r="N999" i="1" s="1"/>
  <c r="O999" i="1" s="1"/>
  <c r="M999" i="1"/>
  <c r="N608" i="1" a="1"/>
  <c r="N608" i="1" s="1"/>
  <c r="O608" i="1" s="1"/>
  <c r="M608" i="1"/>
  <c r="N505" i="1" a="1"/>
  <c r="N505" i="1" s="1"/>
  <c r="O505" i="1" s="1"/>
  <c r="M505" i="1"/>
  <c r="N460" i="1" a="1"/>
  <c r="N460" i="1" s="1"/>
  <c r="O460" i="1" s="1"/>
  <c r="M460" i="1"/>
  <c r="N206" i="1" a="1"/>
  <c r="N206" i="1" s="1"/>
  <c r="O206" i="1" s="1"/>
  <c r="M206" i="1"/>
  <c r="M704" i="1"/>
  <c r="M634" i="1"/>
  <c r="M550" i="1"/>
  <c r="M480" i="1"/>
  <c r="M452" i="1"/>
  <c r="M354" i="1"/>
  <c r="M298" i="1"/>
  <c r="M1008" i="1"/>
  <c r="M821" i="1"/>
  <c r="M638" i="1"/>
  <c r="M493" i="1"/>
  <c r="M146" i="1"/>
  <c r="N520" i="1" a="1"/>
  <c r="N520" i="1" s="1"/>
  <c r="O520" i="1" s="1"/>
  <c r="M520" i="1"/>
  <c r="N125" i="1" a="1"/>
  <c r="N125" i="1" s="1"/>
  <c r="O125" i="1" s="1"/>
  <c r="M125" i="1"/>
  <c r="N815" i="1" a="1"/>
  <c r="N815" i="1" s="1"/>
  <c r="O815" i="1" s="1"/>
  <c r="M815" i="1"/>
  <c r="M1014" i="1"/>
  <c r="M689" i="1"/>
  <c r="M503" i="1"/>
  <c r="M155" i="1"/>
  <c r="N998" i="1" a="1"/>
  <c r="N998" i="1" s="1"/>
  <c r="O998" i="1" s="1"/>
  <c r="M998" i="1"/>
  <c r="N619" i="1" a="1"/>
  <c r="N619" i="1" s="1"/>
  <c r="O619" i="1" s="1"/>
  <c r="M619" i="1"/>
  <c r="N549" i="1" a="1"/>
  <c r="N549" i="1" s="1"/>
  <c r="O549" i="1" s="1"/>
  <c r="M549" i="1"/>
  <c r="N516" i="1" a="1"/>
  <c r="N516" i="1" s="1"/>
  <c r="O516" i="1" s="1"/>
  <c r="M516" i="1"/>
  <c r="N377" i="1" a="1"/>
  <c r="N377" i="1" s="1"/>
  <c r="O377" i="1" s="1"/>
  <c r="M377" i="1"/>
  <c r="M1007" i="1"/>
  <c r="M792" i="1"/>
  <c r="M636" i="1"/>
  <c r="M479" i="1"/>
  <c r="M321" i="1"/>
  <c r="M112" i="1"/>
  <c r="N761" i="1" a="1"/>
  <c r="N761" i="1" s="1"/>
  <c r="O761" i="1" s="1"/>
  <c r="M761" i="1"/>
  <c r="N55" i="1" a="1"/>
  <c r="N55" i="1" s="1"/>
  <c r="O55" i="1" s="1"/>
  <c r="M55" i="1"/>
  <c r="N5" i="1" a="1"/>
  <c r="N5" i="1" s="1"/>
  <c r="O5" i="1" s="1"/>
  <c r="M5" i="1"/>
  <c r="M1021" i="1"/>
  <c r="M867" i="1"/>
  <c r="M699" i="1"/>
  <c r="M947" i="1"/>
  <c r="M750" i="1"/>
  <c r="M604" i="1"/>
  <c r="M407" i="1"/>
  <c r="N961" i="1" a="1"/>
  <c r="N961" i="1" s="1"/>
  <c r="O961" i="1" s="1"/>
  <c r="M961" i="1"/>
  <c r="N918" i="1" a="1"/>
  <c r="N918" i="1" s="1"/>
  <c r="O918" i="1" s="1"/>
  <c r="M918" i="1"/>
  <c r="N712" i="1" a="1"/>
  <c r="N712" i="1" s="1"/>
  <c r="O712" i="1" s="1"/>
  <c r="M712" i="1"/>
  <c r="N666" i="1" a="1"/>
  <c r="N666" i="1" s="1"/>
  <c r="O666" i="1" s="1"/>
  <c r="M666" i="1"/>
  <c r="N447" i="1" a="1"/>
  <c r="N447" i="1" s="1"/>
  <c r="O447" i="1" s="1"/>
  <c r="M447" i="1"/>
  <c r="N56" i="1" a="1"/>
  <c r="N56" i="1" s="1"/>
  <c r="O56" i="1" s="1"/>
  <c r="M56" i="1"/>
  <c r="M773" i="1"/>
  <c r="M605" i="1"/>
  <c r="N545" i="1" a="1"/>
  <c r="N545" i="1" s="1"/>
  <c r="O545" i="1" s="1"/>
  <c r="M545" i="1"/>
  <c r="N330" i="1" a="1"/>
  <c r="N330" i="1" s="1"/>
  <c r="O330" i="1" s="1"/>
  <c r="M330" i="1"/>
  <c r="N832" i="1" a="1"/>
  <c r="N832" i="1" s="1"/>
  <c r="O832" i="1" s="1"/>
  <c r="M832" i="1"/>
  <c r="N760" i="1" a="1"/>
  <c r="N760" i="1" s="1"/>
  <c r="O760" i="1" s="1"/>
  <c r="M760" i="1"/>
  <c r="N676" i="1" a="1"/>
  <c r="N676" i="1" s="1"/>
  <c r="O676" i="1" s="1"/>
  <c r="M676" i="1"/>
  <c r="N591" i="1" a="1"/>
  <c r="N591" i="1" s="1"/>
  <c r="O591" i="1" s="1"/>
  <c r="M591" i="1"/>
  <c r="N465" i="1" a="1"/>
  <c r="N465" i="1" s="1"/>
  <c r="O465" i="1" s="1"/>
  <c r="M465" i="1"/>
  <c r="N363" i="1" a="1"/>
  <c r="N363" i="1" s="1"/>
  <c r="O363" i="1" s="1"/>
  <c r="M363" i="1"/>
  <c r="N341" i="1" a="1"/>
  <c r="N341" i="1" s="1"/>
  <c r="O341" i="1" s="1"/>
  <c r="M341" i="1"/>
  <c r="N294" i="1" a="1"/>
  <c r="N294" i="1" s="1"/>
  <c r="O294" i="1" s="1"/>
  <c r="M294" i="1"/>
  <c r="N269" i="1" a="1"/>
  <c r="N269" i="1" s="1"/>
  <c r="O269" i="1" s="1"/>
  <c r="M269" i="1"/>
  <c r="N41" i="1" a="1"/>
  <c r="N41" i="1" s="1"/>
  <c r="O41" i="1" s="1"/>
  <c r="M41" i="1"/>
  <c r="N4" i="1" a="1"/>
  <c r="N4" i="1" s="1"/>
  <c r="O4" i="1" s="1"/>
  <c r="M4" i="1"/>
  <c r="M264" i="1"/>
  <c r="M944" i="1"/>
  <c r="M726" i="1"/>
  <c r="M588" i="1"/>
  <c r="M405" i="1"/>
  <c r="M257" i="1"/>
  <c r="M42" i="1"/>
  <c r="N423" i="1" a="1"/>
  <c r="N423" i="1" s="1"/>
  <c r="O423" i="1" s="1"/>
  <c r="M423" i="1"/>
  <c r="M606" i="1"/>
  <c r="N857" i="1" a="1"/>
  <c r="N857" i="1" s="1"/>
  <c r="O857" i="1" s="1"/>
  <c r="M857" i="1"/>
  <c r="N6" i="1" a="1"/>
  <c r="N6" i="1" s="1"/>
  <c r="O6" i="1" s="1"/>
  <c r="M6" i="1"/>
  <c r="N980" i="1" a="1"/>
  <c r="N980" i="1" s="1"/>
  <c r="O980" i="1" s="1"/>
  <c r="M980" i="1"/>
  <c r="N957" i="1" a="1"/>
  <c r="N957" i="1" s="1"/>
  <c r="O957" i="1" s="1"/>
  <c r="M957" i="1"/>
  <c r="N746" i="1" a="1"/>
  <c r="N746" i="1" s="1"/>
  <c r="O746" i="1" s="1"/>
  <c r="M746" i="1"/>
  <c r="N372" i="1" a="1"/>
  <c r="N372" i="1" s="1"/>
  <c r="O372" i="1" s="1"/>
  <c r="M372" i="1"/>
  <c r="N200" i="1" a="1"/>
  <c r="N200" i="1" s="1"/>
  <c r="O200" i="1" s="1"/>
  <c r="M200" i="1"/>
  <c r="M575" i="1"/>
  <c r="M404" i="1"/>
  <c r="M228" i="1"/>
  <c r="M36" i="1"/>
  <c r="N937" i="1" a="1"/>
  <c r="N937" i="1" s="1"/>
  <c r="O937" i="1" s="1"/>
  <c r="M937" i="1"/>
  <c r="N464" i="1" a="1"/>
  <c r="N464" i="1" s="1"/>
  <c r="O464" i="1" s="1"/>
  <c r="M464" i="1"/>
  <c r="N433" i="1" a="1"/>
  <c r="N433" i="1" s="1"/>
  <c r="O433" i="1" s="1"/>
  <c r="M433" i="1"/>
  <c r="N419" i="1" a="1"/>
  <c r="N419" i="1" s="1"/>
  <c r="O419" i="1" s="1"/>
  <c r="M419" i="1"/>
  <c r="N946" i="1" a="1"/>
  <c r="N946" i="1" s="1"/>
  <c r="O946" i="1" s="1"/>
  <c r="M946" i="1"/>
  <c r="N936" i="1" a="1"/>
  <c r="N936" i="1" s="1"/>
  <c r="O936" i="1" s="1"/>
  <c r="M936" i="1"/>
  <c r="N745" i="1" a="1"/>
  <c r="N745" i="1" s="1"/>
  <c r="O745" i="1" s="1"/>
  <c r="M745" i="1"/>
  <c r="N733" i="1" a="1"/>
  <c r="N733" i="1" s="1"/>
  <c r="O733" i="1" s="1"/>
  <c r="M733" i="1"/>
  <c r="N685" i="1" a="1"/>
  <c r="N685" i="1" s="1"/>
  <c r="O685" i="1" s="1"/>
  <c r="M685" i="1"/>
  <c r="N650" i="1" a="1"/>
  <c r="N650" i="1" s="1"/>
  <c r="O650" i="1" s="1"/>
  <c r="M650" i="1"/>
  <c r="N304" i="1" a="1"/>
  <c r="N304" i="1" s="1"/>
  <c r="O304" i="1" s="1"/>
  <c r="M304" i="1"/>
  <c r="N199" i="1" a="1"/>
  <c r="N199" i="1" s="1"/>
  <c r="O199" i="1" s="1"/>
  <c r="M199" i="1"/>
  <c r="M916" i="1"/>
  <c r="M714" i="1"/>
  <c r="M548" i="1"/>
  <c r="M390" i="1"/>
  <c r="M218" i="1"/>
  <c r="M32" i="1"/>
  <c r="N848" i="1" a="1"/>
  <c r="N848" i="1" s="1"/>
  <c r="O848" i="1" s="1"/>
  <c r="M848" i="1"/>
  <c r="N547" i="1" a="1"/>
  <c r="N547" i="1" s="1"/>
  <c r="O547" i="1" s="1"/>
  <c r="M547" i="1"/>
  <c r="N410" i="1" a="1"/>
  <c r="N410" i="1" s="1"/>
  <c r="O410" i="1" s="1"/>
  <c r="M410" i="1"/>
  <c r="N237" i="1" a="1"/>
  <c r="N237" i="1" s="1"/>
  <c r="O237" i="1" s="1"/>
  <c r="M237" i="1"/>
  <c r="M260" i="1"/>
  <c r="N664" i="1" a="1"/>
  <c r="N664" i="1" s="1"/>
  <c r="O664" i="1" s="1"/>
  <c r="M664" i="1"/>
  <c r="N978" i="1" a="1"/>
  <c r="N978" i="1" s="1"/>
  <c r="O978" i="1" s="1"/>
  <c r="M978" i="1"/>
  <c r="N923" i="1" a="1"/>
  <c r="N923" i="1" s="1"/>
  <c r="O923" i="1" s="1"/>
  <c r="M923" i="1"/>
  <c r="M975" i="1"/>
  <c r="M933" i="1"/>
  <c r="M905" i="1"/>
  <c r="M891" i="1"/>
  <c r="M877" i="1"/>
  <c r="M779" i="1"/>
  <c r="M681" i="1"/>
  <c r="M639" i="1"/>
  <c r="M583" i="1"/>
  <c r="M373" i="1"/>
  <c r="M359" i="1"/>
  <c r="M317" i="1"/>
  <c r="M303" i="1"/>
  <c r="M233" i="1"/>
  <c r="M177" i="1"/>
  <c r="M107" i="1"/>
  <c r="M915" i="1"/>
  <c r="M530" i="1"/>
  <c r="M215" i="1"/>
  <c r="N143" i="1" a="1"/>
  <c r="N143" i="1" s="1"/>
  <c r="O143" i="1" s="1"/>
  <c r="M143" i="1"/>
  <c r="M774" i="1"/>
  <c r="N141" i="1" a="1"/>
  <c r="N141" i="1" s="1"/>
  <c r="O141" i="1" s="1"/>
  <c r="M141" i="1"/>
  <c r="N342" i="1" a="1"/>
  <c r="N342" i="1" s="1"/>
  <c r="O342" i="1" s="1"/>
  <c r="M342" i="1"/>
  <c r="N577" i="1" a="1"/>
  <c r="N577" i="1" s="1"/>
  <c r="O577" i="1" s="1"/>
  <c r="M577" i="1"/>
  <c r="N554" i="1" a="1"/>
  <c r="N554" i="1" s="1"/>
  <c r="O554" i="1" s="1"/>
  <c r="M554" i="1"/>
  <c r="N463" i="1" a="1"/>
  <c r="N463" i="1" s="1"/>
  <c r="O463" i="1" s="1"/>
  <c r="M463" i="1"/>
  <c r="N381" i="1" a="1"/>
  <c r="N381" i="1" s="1"/>
  <c r="O381" i="1" s="1"/>
  <c r="M381" i="1"/>
  <c r="N186" i="1" a="1"/>
  <c r="N186" i="1" s="1"/>
  <c r="O186" i="1" s="1"/>
  <c r="M186" i="1"/>
  <c r="N899" i="1" a="1"/>
  <c r="N899" i="1" s="1"/>
  <c r="O899" i="1" s="1"/>
  <c r="M899" i="1"/>
  <c r="N874" i="1" a="1"/>
  <c r="N874" i="1" s="1"/>
  <c r="O874" i="1" s="1"/>
  <c r="M874" i="1"/>
  <c r="N803" i="1" a="1"/>
  <c r="N803" i="1" s="1"/>
  <c r="O803" i="1" s="1"/>
  <c r="M803" i="1"/>
  <c r="N731" i="1" a="1"/>
  <c r="N731" i="1" s="1"/>
  <c r="O731" i="1" s="1"/>
  <c r="M731" i="1"/>
  <c r="N718" i="1" a="1"/>
  <c r="N718" i="1" s="1"/>
  <c r="O718" i="1" s="1"/>
  <c r="M718" i="1"/>
  <c r="N706" i="1" a="1"/>
  <c r="N706" i="1" s="1"/>
  <c r="O706" i="1" s="1"/>
  <c r="M706" i="1"/>
  <c r="N648" i="1" a="1"/>
  <c r="N648" i="1" s="1"/>
  <c r="O648" i="1" s="1"/>
  <c r="M648" i="1"/>
  <c r="N624" i="1" a="1"/>
  <c r="N624" i="1" s="1"/>
  <c r="O624" i="1" s="1"/>
  <c r="M624" i="1"/>
  <c r="N576" i="1" a="1"/>
  <c r="N576" i="1" s="1"/>
  <c r="O576" i="1" s="1"/>
  <c r="M576" i="1"/>
  <c r="N495" i="1" a="1"/>
  <c r="N495" i="1" s="1"/>
  <c r="O495" i="1" s="1"/>
  <c r="M495" i="1"/>
  <c r="N484" i="1" a="1"/>
  <c r="N484" i="1" s="1"/>
  <c r="O484" i="1" s="1"/>
  <c r="M484" i="1"/>
  <c r="N392" i="1" a="1"/>
  <c r="N392" i="1" s="1"/>
  <c r="O392" i="1" s="1"/>
  <c r="M392" i="1"/>
  <c r="N380" i="1" a="1"/>
  <c r="N380" i="1" s="1"/>
  <c r="O380" i="1" s="1"/>
  <c r="M380" i="1"/>
  <c r="N302" i="1" a="1"/>
  <c r="N302" i="1" s="1"/>
  <c r="O302" i="1" s="1"/>
  <c r="M302" i="1"/>
  <c r="N172" i="1" a="1"/>
  <c r="N172" i="1" s="1"/>
  <c r="O172" i="1" s="1"/>
  <c r="M172" i="1"/>
  <c r="N101" i="1" a="1"/>
  <c r="N101" i="1" s="1"/>
  <c r="O101" i="1" s="1"/>
  <c r="M101" i="1"/>
  <c r="N76" i="1" a="1"/>
  <c r="N76" i="1" s="1"/>
  <c r="O76" i="1" s="1"/>
  <c r="M76" i="1"/>
  <c r="M522" i="1"/>
  <c r="M358" i="1"/>
  <c r="M208" i="1"/>
  <c r="M963" i="1"/>
  <c r="M935" i="1"/>
  <c r="M921" i="1"/>
  <c r="M893" i="1"/>
  <c r="M865" i="1"/>
  <c r="M809" i="1"/>
  <c r="M781" i="1"/>
  <c r="M767" i="1"/>
  <c r="M711" i="1"/>
  <c r="M669" i="1"/>
  <c r="M655" i="1"/>
  <c r="M585" i="1"/>
  <c r="M543" i="1"/>
  <c r="M529" i="1"/>
  <c r="M515" i="1"/>
  <c r="M501" i="1"/>
  <c r="M487" i="1"/>
  <c r="M459" i="1"/>
  <c r="M445" i="1"/>
  <c r="M375" i="1"/>
  <c r="M319" i="1"/>
  <c r="M305" i="1"/>
  <c r="M193" i="1"/>
  <c r="M179" i="1"/>
  <c r="M109" i="1"/>
  <c r="M81" i="1"/>
  <c r="M53" i="1"/>
  <c r="M25" i="1"/>
  <c r="M976" i="1"/>
  <c r="M892" i="1"/>
  <c r="M864" i="1"/>
  <c r="M822" i="1"/>
  <c r="M780" i="1"/>
  <c r="M752" i="1"/>
  <c r="M710" i="1"/>
  <c r="M668" i="1"/>
  <c r="M626" i="1"/>
  <c r="M584" i="1"/>
  <c r="M570" i="1"/>
  <c r="M486" i="1"/>
  <c r="M430" i="1"/>
  <c r="M360" i="1"/>
  <c r="M318" i="1"/>
  <c r="M290" i="1"/>
  <c r="M248" i="1"/>
  <c r="M234" i="1"/>
  <c r="M66" i="1"/>
  <c r="M985" i="1"/>
  <c r="M383" i="1"/>
  <c r="M271" i="1"/>
  <c r="M117" i="1"/>
  <c r="M996" i="1"/>
  <c r="M814" i="1"/>
  <c r="M646" i="1"/>
  <c r="M282" i="1"/>
  <c r="M198" i="1"/>
  <c r="M30" i="1"/>
  <c r="M910" i="1"/>
  <c r="M756" i="1"/>
  <c r="M700" i="1"/>
  <c r="M644" i="1"/>
  <c r="M574" i="1"/>
  <c r="M560" i="1"/>
  <c r="M518" i="1"/>
  <c r="M224" i="1"/>
  <c r="N1016" i="1" a="1"/>
  <c r="N1016" i="1" s="1"/>
  <c r="O1016" i="1" s="1"/>
  <c r="M1016" i="1"/>
  <c r="N717" i="1" a="1"/>
  <c r="N717" i="1" s="1"/>
  <c r="O717" i="1" s="1"/>
  <c r="M717" i="1"/>
  <c r="N171" i="1" a="1"/>
  <c r="N171" i="1" s="1"/>
  <c r="O171" i="1" s="1"/>
  <c r="M171" i="1"/>
  <c r="N787" i="1" a="1"/>
  <c r="N787" i="1" s="1"/>
  <c r="O787" i="1" s="1"/>
  <c r="M787" i="1"/>
  <c r="N183" i="1" a="1"/>
  <c r="N183" i="1" s="1"/>
  <c r="O183" i="1" s="1"/>
  <c r="M183" i="1"/>
  <c r="N835" i="1" a="1"/>
  <c r="N835" i="1" s="1"/>
  <c r="O835" i="1" s="1"/>
  <c r="M835" i="1"/>
  <c r="N847" i="1" a="1"/>
  <c r="N847" i="1" s="1"/>
  <c r="O847" i="1" s="1"/>
  <c r="M847" i="1"/>
  <c r="N422" i="1" a="1"/>
  <c r="N422" i="1" s="1"/>
  <c r="O422" i="1" s="1"/>
  <c r="M422" i="1"/>
  <c r="N500" i="1" a="1"/>
  <c r="N500" i="1" s="1"/>
  <c r="O500" i="1" s="1"/>
  <c r="M500" i="1"/>
  <c r="N15" i="1" a="1"/>
  <c r="N15" i="1" s="1"/>
  <c r="O15" i="1" s="1"/>
  <c r="M15" i="1"/>
  <c r="N586" i="1" a="1"/>
  <c r="N586" i="1" s="1"/>
  <c r="O586" i="1" s="1"/>
  <c r="M586" i="1"/>
  <c r="N551" i="1" a="1"/>
  <c r="N551" i="1" s="1"/>
  <c r="O551" i="1" s="1"/>
  <c r="M551" i="1"/>
  <c r="N540" i="1" a="1"/>
  <c r="N540" i="1" s="1"/>
  <c r="O540" i="1" s="1"/>
  <c r="M540" i="1"/>
  <c r="N519" i="1" a="1"/>
  <c r="N519" i="1" s="1"/>
  <c r="O519" i="1" s="1"/>
  <c r="M519" i="1"/>
  <c r="N472" i="1" a="1"/>
  <c r="N472" i="1" s="1"/>
  <c r="O472" i="1" s="1"/>
  <c r="M472" i="1"/>
  <c r="N429" i="1" a="1"/>
  <c r="N429" i="1" s="1"/>
  <c r="O429" i="1" s="1"/>
  <c r="M429" i="1"/>
  <c r="N210" i="1" a="1"/>
  <c r="N210" i="1" s="1"/>
  <c r="O210" i="1" s="1"/>
  <c r="M210" i="1"/>
  <c r="N103" i="1" a="1"/>
  <c r="N103" i="1" s="1"/>
  <c r="O103" i="1" s="1"/>
  <c r="M103" i="1"/>
  <c r="N52" i="1" a="1"/>
  <c r="N52" i="1" s="1"/>
  <c r="O52" i="1" s="1"/>
  <c r="M52" i="1"/>
  <c r="N969" i="1" a="1"/>
  <c r="N969" i="1" s="1"/>
  <c r="O969" i="1" s="1"/>
  <c r="M969" i="1"/>
  <c r="N959" i="1" a="1"/>
  <c r="N959" i="1" s="1"/>
  <c r="O959" i="1" s="1"/>
  <c r="M959" i="1"/>
  <c r="N949" i="1" a="1"/>
  <c r="N949" i="1" s="1"/>
  <c r="O949" i="1" s="1"/>
  <c r="M949" i="1"/>
  <c r="N939" i="1" a="1"/>
  <c r="N939" i="1" s="1"/>
  <c r="O939" i="1" s="1"/>
  <c r="M939" i="1"/>
  <c r="N926" i="1" a="1"/>
  <c r="N926" i="1" s="1"/>
  <c r="O926" i="1" s="1"/>
  <c r="M926" i="1"/>
  <c r="N879" i="1" a="1"/>
  <c r="N879" i="1" s="1"/>
  <c r="O879" i="1" s="1"/>
  <c r="M879" i="1"/>
  <c r="N856" i="1" a="1"/>
  <c r="N856" i="1" s="1"/>
  <c r="O856" i="1" s="1"/>
  <c r="M856" i="1"/>
  <c r="N797" i="1" a="1"/>
  <c r="N797" i="1" s="1"/>
  <c r="O797" i="1" s="1"/>
  <c r="M797" i="1"/>
  <c r="N764" i="1" a="1"/>
  <c r="N764" i="1" s="1"/>
  <c r="O764" i="1" s="1"/>
  <c r="M764" i="1"/>
  <c r="N607" i="1" a="1"/>
  <c r="N607" i="1" s="1"/>
  <c r="O607" i="1" s="1"/>
  <c r="M607" i="1"/>
  <c r="N413" i="1" a="1"/>
  <c r="N413" i="1" s="1"/>
  <c r="O413" i="1" s="1"/>
  <c r="M413" i="1"/>
  <c r="N402" i="1" a="1"/>
  <c r="N402" i="1" s="1"/>
  <c r="O402" i="1" s="1"/>
  <c r="M402" i="1"/>
  <c r="N389" i="1" a="1"/>
  <c r="N389" i="1" s="1"/>
  <c r="O389" i="1" s="1"/>
  <c r="M389" i="1"/>
  <c r="N368" i="1" a="1"/>
  <c r="N368" i="1" s="1"/>
  <c r="O368" i="1" s="1"/>
  <c r="M368" i="1"/>
  <c r="N357" i="1" a="1"/>
  <c r="N357" i="1" s="1"/>
  <c r="O357" i="1" s="1"/>
  <c r="M357" i="1"/>
  <c r="N346" i="1" a="1"/>
  <c r="N346" i="1" s="1"/>
  <c r="O346" i="1" s="1"/>
  <c r="M346" i="1"/>
  <c r="N335" i="1" a="1"/>
  <c r="N335" i="1" s="1"/>
  <c r="O335" i="1" s="1"/>
  <c r="M335" i="1"/>
  <c r="N323" i="1" a="1"/>
  <c r="N323" i="1" s="1"/>
  <c r="O323" i="1" s="1"/>
  <c r="M323" i="1"/>
  <c r="N312" i="1" a="1"/>
  <c r="N312" i="1" s="1"/>
  <c r="O312" i="1" s="1"/>
  <c r="M312" i="1"/>
  <c r="N299" i="1" a="1"/>
  <c r="N299" i="1" s="1"/>
  <c r="O299" i="1" s="1"/>
  <c r="M299" i="1"/>
  <c r="N287" i="1" a="1"/>
  <c r="N287" i="1" s="1"/>
  <c r="O287" i="1" s="1"/>
  <c r="M287" i="1"/>
  <c r="N252" i="1" a="1"/>
  <c r="N252" i="1" s="1"/>
  <c r="O252" i="1" s="1"/>
  <c r="M252" i="1"/>
  <c r="N220" i="1" a="1"/>
  <c r="N220" i="1" s="1"/>
  <c r="O220" i="1" s="1"/>
  <c r="M220" i="1"/>
  <c r="N195" i="1" a="1"/>
  <c r="N195" i="1" s="1"/>
  <c r="O195" i="1" s="1"/>
  <c r="M195" i="1"/>
  <c r="N159" i="1" a="1"/>
  <c r="N159" i="1" s="1"/>
  <c r="O159" i="1" s="1"/>
  <c r="M159" i="1"/>
  <c r="N100" i="1" a="1"/>
  <c r="N100" i="1" s="1"/>
  <c r="O100" i="1" s="1"/>
  <c r="M100" i="1"/>
  <c r="N88" i="1" a="1"/>
  <c r="N88" i="1" s="1"/>
  <c r="O88" i="1" s="1"/>
  <c r="M88" i="1"/>
  <c r="M462" i="1"/>
  <c r="M127" i="1"/>
  <c r="N968" i="1" a="1"/>
  <c r="N968" i="1" s="1"/>
  <c r="O968" i="1" s="1"/>
  <c r="M968" i="1"/>
  <c r="N948" i="1" a="1"/>
  <c r="N948" i="1" s="1"/>
  <c r="O948" i="1" s="1"/>
  <c r="M948" i="1"/>
  <c r="N925" i="1" a="1"/>
  <c r="N925" i="1" s="1"/>
  <c r="O925" i="1" s="1"/>
  <c r="M925" i="1"/>
  <c r="N902" i="1" a="1"/>
  <c r="N902" i="1" s="1"/>
  <c r="O902" i="1" s="1"/>
  <c r="M902" i="1"/>
  <c r="N890" i="1" a="1"/>
  <c r="N890" i="1" s="1"/>
  <c r="O890" i="1" s="1"/>
  <c r="M890" i="1"/>
  <c r="N866" i="1" a="1"/>
  <c r="N866" i="1" s="1"/>
  <c r="O866" i="1" s="1"/>
  <c r="M866" i="1"/>
  <c r="N334" i="1" a="1"/>
  <c r="N334" i="1" s="1"/>
  <c r="O334" i="1" s="1"/>
  <c r="M334" i="1"/>
  <c r="M289" i="1"/>
  <c r="N993" i="1" a="1"/>
  <c r="N993" i="1" s="1"/>
  <c r="O993" i="1" s="1"/>
  <c r="M993" i="1"/>
  <c r="N889" i="1" a="1"/>
  <c r="N889" i="1" s="1"/>
  <c r="O889" i="1" s="1"/>
  <c r="M889" i="1"/>
  <c r="N654" i="1" a="1"/>
  <c r="N654" i="1" s="1"/>
  <c r="O654" i="1" s="1"/>
  <c r="M654" i="1"/>
  <c r="N630" i="1" a="1"/>
  <c r="N630" i="1" s="1"/>
  <c r="O630" i="1" s="1"/>
  <c r="M630" i="1"/>
  <c r="N582" i="1" a="1"/>
  <c r="N582" i="1" s="1"/>
  <c r="O582" i="1" s="1"/>
  <c r="M582" i="1"/>
  <c r="N559" i="1" a="1"/>
  <c r="N559" i="1" s="1"/>
  <c r="O559" i="1" s="1"/>
  <c r="M559" i="1"/>
  <c r="N536" i="1" a="1"/>
  <c r="N536" i="1" s="1"/>
  <c r="O536" i="1" s="1"/>
  <c r="M536" i="1"/>
  <c r="N526" i="1" a="1"/>
  <c r="N526" i="1" s="1"/>
  <c r="O526" i="1" s="1"/>
  <c r="M526" i="1"/>
  <c r="N514" i="1" a="1"/>
  <c r="N514" i="1" s="1"/>
  <c r="O514" i="1" s="1"/>
  <c r="M514" i="1"/>
  <c r="N468" i="1" a="1"/>
  <c r="N468" i="1" s="1"/>
  <c r="O468" i="1" s="1"/>
  <c r="M468" i="1"/>
  <c r="N448" i="1" a="1"/>
  <c r="N448" i="1" s="1"/>
  <c r="O448" i="1" s="1"/>
  <c r="M448" i="1"/>
  <c r="N424" i="1" a="1"/>
  <c r="N424" i="1" s="1"/>
  <c r="O424" i="1" s="1"/>
  <c r="M424" i="1"/>
  <c r="N400" i="1" a="1"/>
  <c r="N400" i="1" s="1"/>
  <c r="O400" i="1" s="1"/>
  <c r="M400" i="1"/>
  <c r="N366" i="1" a="1"/>
  <c r="N366" i="1" s="1"/>
  <c r="O366" i="1" s="1"/>
  <c r="M366" i="1"/>
  <c r="M680" i="1"/>
  <c r="N1017" i="1" a="1"/>
  <c r="N1017" i="1" s="1"/>
  <c r="O1017" i="1" s="1"/>
  <c r="M1017" i="1"/>
  <c r="N1005" i="1" a="1"/>
  <c r="N1005" i="1" s="1"/>
  <c r="O1005" i="1" s="1"/>
  <c r="M1005" i="1"/>
  <c r="N924" i="1" a="1"/>
  <c r="N924" i="1" s="1"/>
  <c r="O924" i="1" s="1"/>
  <c r="M924" i="1"/>
  <c r="N688" i="1" a="1"/>
  <c r="N688" i="1" s="1"/>
  <c r="O688" i="1" s="1"/>
  <c r="M688" i="1"/>
  <c r="N677" i="1" a="1"/>
  <c r="N677" i="1" s="1"/>
  <c r="O677" i="1" s="1"/>
  <c r="M677" i="1"/>
  <c r="N665" i="1" a="1"/>
  <c r="N665" i="1" s="1"/>
  <c r="O665" i="1" s="1"/>
  <c r="M665" i="1"/>
  <c r="N593" i="1" a="1"/>
  <c r="N593" i="1" s="1"/>
  <c r="O593" i="1" s="1"/>
  <c r="M593" i="1"/>
  <c r="N569" i="1" a="1"/>
  <c r="N569" i="1" s="1"/>
  <c r="O569" i="1" s="1"/>
  <c r="M569" i="1"/>
  <c r="N558" i="1" a="1"/>
  <c r="N558" i="1" s="1"/>
  <c r="O558" i="1" s="1"/>
  <c r="M558" i="1"/>
  <c r="N546" i="1" a="1"/>
  <c r="N546" i="1" s="1"/>
  <c r="O546" i="1" s="1"/>
  <c r="M546" i="1"/>
  <c r="N535" i="1" a="1"/>
  <c r="N535" i="1" s="1"/>
  <c r="O535" i="1" s="1"/>
  <c r="M535" i="1"/>
  <c r="N513" i="1" a="1"/>
  <c r="N513" i="1" s="1"/>
  <c r="O513" i="1" s="1"/>
  <c r="M513" i="1"/>
  <c r="N490" i="1" a="1"/>
  <c r="N490" i="1" s="1"/>
  <c r="O490" i="1" s="1"/>
  <c r="M490" i="1"/>
  <c r="N478" i="1" a="1"/>
  <c r="N478" i="1" s="1"/>
  <c r="O478" i="1" s="1"/>
  <c r="M478" i="1"/>
  <c r="N467" i="1" a="1"/>
  <c r="N467" i="1" s="1"/>
  <c r="O467" i="1" s="1"/>
  <c r="M467" i="1"/>
  <c r="N435" i="1" a="1"/>
  <c r="N435" i="1" s="1"/>
  <c r="O435" i="1" s="1"/>
  <c r="M435" i="1"/>
  <c r="N411" i="1" a="1"/>
  <c r="N411" i="1" s="1"/>
  <c r="O411" i="1" s="1"/>
  <c r="M411" i="1"/>
  <c r="N399" i="1" a="1"/>
  <c r="N399" i="1" s="1"/>
  <c r="O399" i="1" s="1"/>
  <c r="M399" i="1"/>
  <c r="N387" i="1" a="1"/>
  <c r="N387" i="1" s="1"/>
  <c r="O387" i="1" s="1"/>
  <c r="M387" i="1"/>
  <c r="N376" i="1" a="1"/>
  <c r="N376" i="1" s="1"/>
  <c r="O376" i="1" s="1"/>
  <c r="M376" i="1"/>
  <c r="N365" i="1" a="1"/>
  <c r="N365" i="1" s="1"/>
  <c r="O365" i="1" s="1"/>
  <c r="M365" i="1"/>
  <c r="N344" i="1" a="1"/>
  <c r="N344" i="1" s="1"/>
  <c r="O344" i="1" s="1"/>
  <c r="M344" i="1"/>
  <c r="M775" i="1"/>
  <c r="M722" i="1"/>
  <c r="M622" i="1"/>
  <c r="M277" i="1"/>
  <c r="M178" i="1"/>
  <c r="N800" i="1" a="1"/>
  <c r="N800" i="1" s="1"/>
  <c r="O800" i="1" s="1"/>
  <c r="M800" i="1"/>
  <c r="N789" i="1" a="1"/>
  <c r="N789" i="1" s="1"/>
  <c r="O789" i="1" s="1"/>
  <c r="M789" i="1"/>
  <c r="N755" i="1" a="1"/>
  <c r="N755" i="1" s="1"/>
  <c r="O755" i="1" s="1"/>
  <c r="M755" i="1"/>
  <c r="N705" i="1" a="1"/>
  <c r="N705" i="1" s="1"/>
  <c r="O705" i="1" s="1"/>
  <c r="M705" i="1"/>
  <c r="N623" i="1" a="1"/>
  <c r="N623" i="1" s="1"/>
  <c r="O623" i="1" s="1"/>
  <c r="M623" i="1"/>
  <c r="N777" i="1" a="1"/>
  <c r="N777" i="1" s="1"/>
  <c r="O777" i="1" s="1"/>
  <c r="M777" i="1"/>
  <c r="N754" i="1" a="1"/>
  <c r="N754" i="1" s="1"/>
  <c r="O754" i="1" s="1"/>
  <c r="M754" i="1"/>
  <c r="N740" i="1" a="1"/>
  <c r="N740" i="1" s="1"/>
  <c r="O740" i="1" s="1"/>
  <c r="M740" i="1"/>
  <c r="N728" i="1" a="1"/>
  <c r="N728" i="1" s="1"/>
  <c r="O728" i="1" s="1"/>
  <c r="M728" i="1"/>
  <c r="N716" i="1" a="1"/>
  <c r="N716" i="1" s="1"/>
  <c r="O716" i="1" s="1"/>
  <c r="M716" i="1"/>
  <c r="N451" i="1" a="1"/>
  <c r="N451" i="1" s="1"/>
  <c r="O451" i="1" s="1"/>
  <c r="M451" i="1"/>
  <c r="N254" i="1" a="1"/>
  <c r="N254" i="1" s="1"/>
  <c r="O254" i="1" s="1"/>
  <c r="M254" i="1"/>
  <c r="N222" i="1" a="1"/>
  <c r="N222" i="1" s="1"/>
  <c r="O222" i="1" s="1"/>
  <c r="M222" i="1"/>
  <c r="N185" i="1" a="1"/>
  <c r="N185" i="1" s="1"/>
  <c r="O185" i="1" s="1"/>
  <c r="M185" i="1"/>
  <c r="N150" i="1" a="1"/>
  <c r="N150" i="1" s="1"/>
  <c r="O150" i="1" s="1"/>
  <c r="M150" i="1"/>
  <c r="N138" i="1" a="1"/>
  <c r="N138" i="1" s="1"/>
  <c r="O138" i="1" s="1"/>
  <c r="M138" i="1"/>
  <c r="N90" i="1" a="1"/>
  <c r="N90" i="1" s="1"/>
  <c r="O90" i="1" s="1"/>
  <c r="M90" i="1"/>
  <c r="M236" i="1"/>
  <c r="N981" i="1" a="1"/>
  <c r="N981" i="1" s="1"/>
  <c r="O981" i="1" s="1"/>
  <c r="M981" i="1"/>
  <c r="N958" i="1" a="1"/>
  <c r="N958" i="1" s="1"/>
  <c r="O958" i="1" s="1"/>
  <c r="M958" i="1"/>
  <c r="N938" i="1" a="1"/>
  <c r="N938" i="1" s="1"/>
  <c r="O938" i="1" s="1"/>
  <c r="M938" i="1"/>
  <c r="N914" i="1" a="1"/>
  <c r="N914" i="1" s="1"/>
  <c r="O914" i="1" s="1"/>
  <c r="M914" i="1"/>
  <c r="N878" i="1" a="1"/>
  <c r="N878" i="1" s="1"/>
  <c r="O878" i="1" s="1"/>
  <c r="M878" i="1"/>
  <c r="N618" i="1" a="1"/>
  <c r="N618" i="1" s="1"/>
  <c r="O618" i="1" s="1"/>
  <c r="M618" i="1"/>
  <c r="N425" i="1" a="1"/>
  <c r="N425" i="1" s="1"/>
  <c r="O425" i="1" s="1"/>
  <c r="M425" i="1"/>
  <c r="N388" i="1" a="1"/>
  <c r="N388" i="1" s="1"/>
  <c r="O388" i="1" s="1"/>
  <c r="M388" i="1"/>
  <c r="N367" i="1" a="1"/>
  <c r="N367" i="1" s="1"/>
  <c r="O367" i="1" s="1"/>
  <c r="M367" i="1"/>
  <c r="N356" i="1" a="1"/>
  <c r="N356" i="1" s="1"/>
  <c r="O356" i="1" s="1"/>
  <c r="M356" i="1"/>
  <c r="N311" i="1" a="1"/>
  <c r="N311" i="1" s="1"/>
  <c r="O311" i="1" s="1"/>
  <c r="M311" i="1"/>
  <c r="N286" i="1" a="1"/>
  <c r="N286" i="1" s="1"/>
  <c r="O286" i="1" s="1"/>
  <c r="M286" i="1"/>
  <c r="N275" i="1" a="1"/>
  <c r="N275" i="1" s="1"/>
  <c r="O275" i="1" s="1"/>
  <c r="M275" i="1"/>
  <c r="N251" i="1" a="1"/>
  <c r="N251" i="1" s="1"/>
  <c r="O251" i="1" s="1"/>
  <c r="M251" i="1"/>
  <c r="N240" i="1" a="1"/>
  <c r="N240" i="1" s="1"/>
  <c r="O240" i="1" s="1"/>
  <c r="M240" i="1"/>
  <c r="N219" i="1" a="1"/>
  <c r="N219" i="1" s="1"/>
  <c r="O219" i="1" s="1"/>
  <c r="M219" i="1"/>
  <c r="N194" i="1" a="1"/>
  <c r="N194" i="1" s="1"/>
  <c r="O194" i="1" s="1"/>
  <c r="M194" i="1"/>
  <c r="N182" i="1" a="1"/>
  <c r="N182" i="1" s="1"/>
  <c r="O182" i="1" s="1"/>
  <c r="M182" i="1"/>
  <c r="N170" i="1" a="1"/>
  <c r="N170" i="1" s="1"/>
  <c r="O170" i="1" s="1"/>
  <c r="M170" i="1"/>
  <c r="N134" i="1" a="1"/>
  <c r="N134" i="1" s="1"/>
  <c r="O134" i="1" s="1"/>
  <c r="M134" i="1"/>
  <c r="N124" i="1" a="1"/>
  <c r="N124" i="1" s="1"/>
  <c r="O124" i="1" s="1"/>
  <c r="M124" i="1"/>
  <c r="N99" i="1" a="1"/>
  <c r="N99" i="1" s="1"/>
  <c r="O99" i="1" s="1"/>
  <c r="M99" i="1"/>
  <c r="N87" i="1" a="1"/>
  <c r="N87" i="1" s="1"/>
  <c r="O87" i="1" s="1"/>
  <c r="M87" i="1"/>
  <c r="M834" i="1"/>
  <c r="N1018" i="1" a="1"/>
  <c r="N1018" i="1" s="1"/>
  <c r="O1018" i="1" s="1"/>
  <c r="M1018" i="1"/>
  <c r="N913" i="1" a="1"/>
  <c r="N913" i="1" s="1"/>
  <c r="O913" i="1" s="1"/>
  <c r="M913" i="1"/>
  <c r="N901" i="1" a="1"/>
  <c r="N901" i="1" s="1"/>
  <c r="O901" i="1" s="1"/>
  <c r="M901" i="1"/>
  <c r="N642" i="1" a="1"/>
  <c r="N642" i="1" s="1"/>
  <c r="O642" i="1" s="1"/>
  <c r="M642" i="1"/>
  <c r="N458" i="1" a="1"/>
  <c r="N458" i="1" s="1"/>
  <c r="O458" i="1" s="1"/>
  <c r="M458" i="1"/>
  <c r="N436" i="1" a="1"/>
  <c r="N436" i="1" s="1"/>
  <c r="O436" i="1" s="1"/>
  <c r="M436" i="1"/>
  <c r="N412" i="1" a="1"/>
  <c r="N412" i="1" s="1"/>
  <c r="O412" i="1" s="1"/>
  <c r="M412" i="1"/>
  <c r="N355" i="1" a="1"/>
  <c r="N355" i="1" s="1"/>
  <c r="O355" i="1" s="1"/>
  <c r="M355" i="1"/>
  <c r="M113" i="1"/>
  <c r="N1027" i="1" a="1"/>
  <c r="N1027" i="1" s="1"/>
  <c r="O1027" i="1" s="1"/>
  <c r="M1027" i="1"/>
  <c r="N1004" i="1" a="1"/>
  <c r="N1004" i="1" s="1"/>
  <c r="O1004" i="1" s="1"/>
  <c r="M1004" i="1"/>
  <c r="N991" i="1" a="1"/>
  <c r="N991" i="1" s="1"/>
  <c r="O991" i="1" s="1"/>
  <c r="M991" i="1"/>
  <c r="N966" i="1" a="1"/>
  <c r="N966" i="1" s="1"/>
  <c r="O966" i="1" s="1"/>
  <c r="M966" i="1"/>
  <c r="N956" i="1" a="1"/>
  <c r="N956" i="1" s="1"/>
  <c r="O956" i="1" s="1"/>
  <c r="M956" i="1"/>
  <c r="N945" i="1" a="1"/>
  <c r="N945" i="1" s="1"/>
  <c r="O945" i="1" s="1"/>
  <c r="M945" i="1"/>
  <c r="N747" i="1" a="1"/>
  <c r="N747" i="1" s="1"/>
  <c r="O747" i="1" s="1"/>
  <c r="M747" i="1"/>
  <c r="N580" i="1" a="1"/>
  <c r="N580" i="1" s="1"/>
  <c r="O580" i="1" s="1"/>
  <c r="M580" i="1"/>
  <c r="N525" i="1" a="1"/>
  <c r="N525" i="1" s="1"/>
  <c r="O525" i="1" s="1"/>
  <c r="M525" i="1"/>
  <c r="N512" i="1" a="1"/>
  <c r="N512" i="1" s="1"/>
  <c r="O512" i="1" s="1"/>
  <c r="M512" i="1"/>
  <c r="N489" i="1" a="1"/>
  <c r="N489" i="1" s="1"/>
  <c r="O489" i="1" s="1"/>
  <c r="M489" i="1"/>
  <c r="N457" i="1" a="1"/>
  <c r="N457" i="1" s="1"/>
  <c r="O457" i="1" s="1"/>
  <c r="M457" i="1"/>
  <c r="N446" i="1" a="1"/>
  <c r="N446" i="1" s="1"/>
  <c r="O446" i="1" s="1"/>
  <c r="M446" i="1"/>
  <c r="N71" i="1" a="1"/>
  <c r="N71" i="1" s="1"/>
  <c r="O71" i="1" s="1"/>
  <c r="M71" i="1"/>
  <c r="N59" i="1" a="1"/>
  <c r="N59" i="1" s="1"/>
  <c r="O59" i="1" s="1"/>
  <c r="M59" i="1"/>
  <c r="N46" i="1" a="1"/>
  <c r="N46" i="1" s="1"/>
  <c r="O46" i="1" s="1"/>
  <c r="M46" i="1"/>
  <c r="M992" i="1"/>
  <c r="M336" i="1"/>
  <c r="N972" i="1" a="1"/>
  <c r="N972" i="1" s="1"/>
  <c r="O972" i="1" s="1"/>
  <c r="M972" i="1"/>
  <c r="N778" i="1" a="1"/>
  <c r="N778" i="1" s="1"/>
  <c r="O778" i="1" s="1"/>
  <c r="M778" i="1"/>
  <c r="N766" i="1" a="1"/>
  <c r="N766" i="1" s="1"/>
  <c r="O766" i="1" s="1"/>
  <c r="M766" i="1"/>
  <c r="N729" i="1" a="1"/>
  <c r="N729" i="1" s="1"/>
  <c r="O729" i="1" s="1"/>
  <c r="M729" i="1"/>
  <c r="N682" i="1" a="1"/>
  <c r="N682" i="1" s="1"/>
  <c r="O682" i="1" s="1"/>
  <c r="M682" i="1"/>
  <c r="N647" i="1" a="1"/>
  <c r="N647" i="1" s="1"/>
  <c r="O647" i="1" s="1"/>
  <c r="M647" i="1"/>
  <c r="N635" i="1" a="1"/>
  <c r="N635" i="1" s="1"/>
  <c r="O635" i="1" s="1"/>
  <c r="M635" i="1"/>
  <c r="N1003" i="1" a="1"/>
  <c r="N1003" i="1" s="1"/>
  <c r="O1003" i="1" s="1"/>
  <c r="M1003" i="1"/>
  <c r="N990" i="1" a="1"/>
  <c r="N990" i="1" s="1"/>
  <c r="O990" i="1" s="1"/>
  <c r="M990" i="1"/>
  <c r="N977" i="1" a="1"/>
  <c r="N977" i="1" s="1"/>
  <c r="O977" i="1" s="1"/>
  <c r="M977" i="1"/>
  <c r="N805" i="1" a="1"/>
  <c r="N805" i="1" s="1"/>
  <c r="O805" i="1" s="1"/>
  <c r="M805" i="1"/>
  <c r="N793" i="1" a="1"/>
  <c r="N793" i="1" s="1"/>
  <c r="O793" i="1" s="1"/>
  <c r="M793" i="1"/>
  <c r="N782" i="1" a="1"/>
  <c r="N782" i="1" s="1"/>
  <c r="O782" i="1" s="1"/>
  <c r="M782" i="1"/>
  <c r="N771" i="1" a="1"/>
  <c r="N771" i="1" s="1"/>
  <c r="O771" i="1" s="1"/>
  <c r="M771" i="1"/>
  <c r="N759" i="1" a="1"/>
  <c r="N759" i="1" s="1"/>
  <c r="O759" i="1" s="1"/>
  <c r="M759" i="1"/>
  <c r="N603" i="1" a="1"/>
  <c r="N603" i="1" s="1"/>
  <c r="O603" i="1" s="1"/>
  <c r="M603" i="1"/>
  <c r="N579" i="1" a="1"/>
  <c r="N579" i="1" s="1"/>
  <c r="O579" i="1" s="1"/>
  <c r="M579" i="1"/>
  <c r="N568" i="1" a="1"/>
  <c r="N568" i="1" s="1"/>
  <c r="O568" i="1" s="1"/>
  <c r="M568" i="1"/>
  <c r="N557" i="1" a="1"/>
  <c r="N557" i="1" s="1"/>
  <c r="O557" i="1" s="1"/>
  <c r="M557" i="1"/>
  <c r="N544" i="1" a="1"/>
  <c r="N544" i="1" s="1"/>
  <c r="O544" i="1" s="1"/>
  <c r="M544" i="1"/>
  <c r="N533" i="1" a="1"/>
  <c r="N533" i="1" s="1"/>
  <c r="O533" i="1" s="1"/>
  <c r="M533" i="1"/>
  <c r="N511" i="1" a="1"/>
  <c r="N511" i="1" s="1"/>
  <c r="O511" i="1" s="1"/>
  <c r="M511" i="1"/>
  <c r="N477" i="1" a="1"/>
  <c r="N477" i="1" s="1"/>
  <c r="O477" i="1" s="1"/>
  <c r="M477" i="1"/>
  <c r="N466" i="1" a="1"/>
  <c r="N466" i="1" s="1"/>
  <c r="O466" i="1" s="1"/>
  <c r="M466" i="1"/>
  <c r="N456" i="1" a="1"/>
  <c r="N456" i="1" s="1"/>
  <c r="O456" i="1" s="1"/>
  <c r="M456" i="1"/>
  <c r="M434" i="1"/>
  <c r="N1026" i="1" a="1"/>
  <c r="N1026" i="1" s="1"/>
  <c r="O1026" i="1" s="1"/>
  <c r="M1026" i="1"/>
  <c r="N1015" i="1" a="1"/>
  <c r="N1015" i="1" s="1"/>
  <c r="O1015" i="1" s="1"/>
  <c r="M1015" i="1"/>
  <c r="N989" i="1" a="1"/>
  <c r="N989" i="1" s="1"/>
  <c r="O989" i="1" s="1"/>
  <c r="M989" i="1"/>
  <c r="N885" i="1" a="1"/>
  <c r="N885" i="1" s="1"/>
  <c r="O885" i="1" s="1"/>
  <c r="M885" i="1"/>
  <c r="N873" i="1" a="1"/>
  <c r="N873" i="1" s="1"/>
  <c r="O873" i="1" s="1"/>
  <c r="M873" i="1"/>
  <c r="N862" i="1" a="1"/>
  <c r="N862" i="1" s="1"/>
  <c r="O862" i="1" s="1"/>
  <c r="M862" i="1"/>
  <c r="N852" i="1" a="1"/>
  <c r="N852" i="1" s="1"/>
  <c r="O852" i="1" s="1"/>
  <c r="M852" i="1"/>
  <c r="N842" i="1" a="1"/>
  <c r="N842" i="1" s="1"/>
  <c r="O842" i="1" s="1"/>
  <c r="M842" i="1"/>
  <c r="N829" i="1" a="1"/>
  <c r="N829" i="1" s="1"/>
  <c r="O829" i="1" s="1"/>
  <c r="M829" i="1"/>
  <c r="N817" i="1" a="1"/>
  <c r="N817" i="1" s="1"/>
  <c r="O817" i="1" s="1"/>
  <c r="M817" i="1"/>
  <c r="N614" i="1" a="1"/>
  <c r="N614" i="1" s="1"/>
  <c r="O614" i="1" s="1"/>
  <c r="M614" i="1"/>
  <c r="N590" i="1" a="1"/>
  <c r="N590" i="1" s="1"/>
  <c r="O590" i="1" s="1"/>
  <c r="M590" i="1"/>
  <c r="N556" i="1" a="1"/>
  <c r="N556" i="1" s="1"/>
  <c r="O556" i="1" s="1"/>
  <c r="M556" i="1"/>
  <c r="N510" i="1" a="1"/>
  <c r="N510" i="1" s="1"/>
  <c r="O510" i="1" s="1"/>
  <c r="M510" i="1"/>
  <c r="N499" i="1" a="1"/>
  <c r="N499" i="1" s="1"/>
  <c r="O499" i="1" s="1"/>
  <c r="M499" i="1"/>
  <c r="N455" i="1" a="1"/>
  <c r="N455" i="1" s="1"/>
  <c r="O455" i="1" s="1"/>
  <c r="M455" i="1"/>
  <c r="N444" i="1" a="1"/>
  <c r="N444" i="1" s="1"/>
  <c r="O444" i="1" s="1"/>
  <c r="M444" i="1"/>
  <c r="N247" i="1" a="1"/>
  <c r="N247" i="1" s="1"/>
  <c r="O247" i="1" s="1"/>
  <c r="M247" i="1"/>
  <c r="N226" i="1" a="1"/>
  <c r="N226" i="1" s="1"/>
  <c r="O226" i="1" s="1"/>
  <c r="M226" i="1"/>
  <c r="N214" i="1" a="1"/>
  <c r="N214" i="1" s="1"/>
  <c r="O214" i="1" s="1"/>
  <c r="M214" i="1"/>
  <c r="N201" i="1" a="1"/>
  <c r="N201" i="1" s="1"/>
  <c r="O201" i="1" s="1"/>
  <c r="M201" i="1"/>
  <c r="N190" i="1" a="1"/>
  <c r="N190" i="1" s="1"/>
  <c r="O190" i="1" s="1"/>
  <c r="M190" i="1"/>
  <c r="N165" i="1" a="1"/>
  <c r="N165" i="1" s="1"/>
  <c r="O165" i="1" s="1"/>
  <c r="M165" i="1"/>
  <c r="N154" i="1" a="1"/>
  <c r="N154" i="1" s="1"/>
  <c r="O154" i="1" s="1"/>
  <c r="M154" i="1"/>
  <c r="N131" i="1" a="1"/>
  <c r="N131" i="1" s="1"/>
  <c r="O131" i="1" s="1"/>
  <c r="M131" i="1"/>
  <c r="N120" i="1" a="1"/>
  <c r="N120" i="1" s="1"/>
  <c r="O120" i="1" s="1"/>
  <c r="M120" i="1"/>
  <c r="N95" i="1" a="1"/>
  <c r="N95" i="1" s="1"/>
  <c r="O95" i="1" s="1"/>
  <c r="M95" i="1"/>
  <c r="N83" i="1" a="1"/>
  <c r="N83" i="1" s="1"/>
  <c r="O83" i="1" s="1"/>
  <c r="M83" i="1"/>
  <c r="M263" i="1"/>
  <c r="M40" i="1"/>
  <c r="N1025" i="1" a="1"/>
  <c r="N1025" i="1" s="1"/>
  <c r="O1025" i="1" s="1"/>
  <c r="M1025" i="1"/>
  <c r="N908" i="1" a="1"/>
  <c r="N908" i="1" s="1"/>
  <c r="O908" i="1" s="1"/>
  <c r="M908" i="1"/>
  <c r="N897" i="1" a="1"/>
  <c r="N897" i="1" s="1"/>
  <c r="O897" i="1" s="1"/>
  <c r="M897" i="1"/>
  <c r="N589" i="1" a="1"/>
  <c r="N589" i="1" s="1"/>
  <c r="O589" i="1" s="1"/>
  <c r="M589" i="1"/>
  <c r="N696" i="1" a="1"/>
  <c r="N696" i="1" s="1"/>
  <c r="O696" i="1" s="1"/>
  <c r="M696" i="1"/>
  <c r="N684" i="1" a="1"/>
  <c r="N684" i="1" s="1"/>
  <c r="O684" i="1" s="1"/>
  <c r="M684" i="1"/>
  <c r="N673" i="1" a="1"/>
  <c r="N673" i="1" s="1"/>
  <c r="O673" i="1" s="1"/>
  <c r="M673" i="1"/>
  <c r="N661" i="1" a="1"/>
  <c r="N661" i="1" s="1"/>
  <c r="O661" i="1" s="1"/>
  <c r="M661" i="1"/>
  <c r="N649" i="1" a="1"/>
  <c r="N649" i="1" s="1"/>
  <c r="O649" i="1" s="1"/>
  <c r="M649" i="1"/>
  <c r="N637" i="1" a="1"/>
  <c r="N637" i="1" s="1"/>
  <c r="O637" i="1" s="1"/>
  <c r="M637" i="1"/>
  <c r="N625" i="1" a="1"/>
  <c r="N625" i="1" s="1"/>
  <c r="O625" i="1" s="1"/>
  <c r="M625" i="1"/>
  <c r="M920" i="1"/>
  <c r="M488" i="1"/>
  <c r="N962" i="1" a="1"/>
  <c r="N962" i="1" s="1"/>
  <c r="O962" i="1" s="1"/>
  <c r="M962" i="1"/>
  <c r="N942" i="1" a="1"/>
  <c r="N942" i="1" s="1"/>
  <c r="O942" i="1" s="1"/>
  <c r="M942" i="1"/>
  <c r="N931" i="1" a="1"/>
  <c r="N931" i="1" s="1"/>
  <c r="O931" i="1" s="1"/>
  <c r="M931" i="1"/>
  <c r="N742" i="1" a="1"/>
  <c r="N742" i="1" s="1"/>
  <c r="O742" i="1" s="1"/>
  <c r="M742" i="1"/>
  <c r="N730" i="1" a="1"/>
  <c r="N730" i="1" s="1"/>
  <c r="O730" i="1" s="1"/>
  <c r="M730" i="1"/>
  <c r="N695" i="1" a="1"/>
  <c r="N695" i="1" s="1"/>
  <c r="O695" i="1" s="1"/>
  <c r="M695" i="1"/>
  <c r="N683" i="1" a="1"/>
  <c r="N683" i="1" s="1"/>
  <c r="O683" i="1" s="1"/>
  <c r="M683" i="1"/>
  <c r="N660" i="1" a="1"/>
  <c r="N660" i="1" s="1"/>
  <c r="O660" i="1" s="1"/>
  <c r="M660" i="1"/>
  <c r="N612" i="1" a="1"/>
  <c r="N612" i="1" s="1"/>
  <c r="O612" i="1" s="1"/>
  <c r="M612" i="1"/>
  <c r="N601" i="1" a="1"/>
  <c r="N601" i="1" s="1"/>
  <c r="O601" i="1" s="1"/>
  <c r="M601" i="1"/>
  <c r="N418" i="1" a="1"/>
  <c r="N418" i="1" s="1"/>
  <c r="O418" i="1" s="1"/>
  <c r="M418" i="1"/>
  <c r="N406" i="1" a="1"/>
  <c r="N406" i="1" s="1"/>
  <c r="O406" i="1" s="1"/>
  <c r="M406" i="1"/>
  <c r="N394" i="1" a="1"/>
  <c r="N394" i="1" s="1"/>
  <c r="O394" i="1" s="1"/>
  <c r="M394" i="1"/>
  <c r="N382" i="1" a="1"/>
  <c r="N382" i="1" s="1"/>
  <c r="O382" i="1" s="1"/>
  <c r="M382" i="1"/>
  <c r="N67" i="1" a="1"/>
  <c r="N67" i="1" s="1"/>
  <c r="O67" i="1" s="1"/>
  <c r="M67" i="1"/>
  <c r="N54" i="1" a="1"/>
  <c r="N54" i="1" s="1"/>
  <c r="O54" i="1" s="1"/>
  <c r="M54" i="1"/>
  <c r="M810" i="1"/>
  <c r="M751" i="1"/>
  <c r="M534" i="1"/>
  <c r="M207" i="1"/>
  <c r="M79" i="1"/>
  <c r="N611" i="1" a="1"/>
  <c r="N611" i="1" s="1"/>
  <c r="O611" i="1" s="1"/>
  <c r="M611" i="1"/>
  <c r="N27" i="1" a="1"/>
  <c r="N27" i="1" s="1"/>
  <c r="O27" i="1" s="1"/>
  <c r="M27" i="1"/>
  <c r="N1010" i="1" a="1"/>
  <c r="N1010" i="1" s="1"/>
  <c r="O1010" i="1" s="1"/>
  <c r="M1010" i="1"/>
  <c r="N997" i="1" a="1"/>
  <c r="N997" i="1" s="1"/>
  <c r="O997" i="1" s="1"/>
  <c r="M997" i="1"/>
  <c r="N984" i="1" a="1"/>
  <c r="N984" i="1" s="1"/>
  <c r="O984" i="1" s="1"/>
  <c r="M984" i="1"/>
  <c r="N870" i="1" a="1"/>
  <c r="N870" i="1" s="1"/>
  <c r="O870" i="1" s="1"/>
  <c r="M870" i="1"/>
  <c r="N859" i="1" a="1"/>
  <c r="N859" i="1" s="1"/>
  <c r="O859" i="1" s="1"/>
  <c r="M859" i="1"/>
  <c r="N825" i="1" a="1"/>
  <c r="N825" i="1" s="1"/>
  <c r="O825" i="1" s="1"/>
  <c r="M825" i="1"/>
  <c r="N813" i="1" a="1"/>
  <c r="N813" i="1" s="1"/>
  <c r="O813" i="1" s="1"/>
  <c r="M813" i="1"/>
  <c r="N799" i="1" a="1"/>
  <c r="N799" i="1" s="1"/>
  <c r="O799" i="1" s="1"/>
  <c r="M799" i="1"/>
  <c r="N658" i="1" a="1"/>
  <c r="N658" i="1" s="1"/>
  <c r="O658" i="1" s="1"/>
  <c r="M658" i="1"/>
  <c r="N563" i="1" a="1"/>
  <c r="N563" i="1" s="1"/>
  <c r="O563" i="1" s="1"/>
  <c r="M563" i="1"/>
  <c r="N483" i="1" a="1"/>
  <c r="N483" i="1" s="1"/>
  <c r="O483" i="1" s="1"/>
  <c r="M483" i="1"/>
  <c r="N441" i="1" a="1"/>
  <c r="N441" i="1" s="1"/>
  <c r="O441" i="1" s="1"/>
  <c r="M441" i="1"/>
  <c r="N266" i="1" a="1"/>
  <c r="N266" i="1" s="1"/>
  <c r="O266" i="1" s="1"/>
  <c r="M266" i="1"/>
  <c r="N232" i="1" a="1"/>
  <c r="N232" i="1" s="1"/>
  <c r="O232" i="1" s="1"/>
  <c r="M232" i="1"/>
  <c r="N197" i="1" a="1"/>
  <c r="N197" i="1" s="1"/>
  <c r="O197" i="1" s="1"/>
  <c r="M197" i="1"/>
  <c r="N39" i="1" a="1"/>
  <c r="N39" i="1" s="1"/>
  <c r="O39" i="1" s="1"/>
  <c r="M39" i="1"/>
  <c r="M849" i="1"/>
  <c r="M694" i="1"/>
  <c r="M524" i="1"/>
  <c r="N1022" i="1" a="1"/>
  <c r="N1022" i="1" s="1"/>
  <c r="O1022" i="1" s="1"/>
  <c r="M1022" i="1"/>
  <c r="N917" i="1" a="1"/>
  <c r="N917" i="1" s="1"/>
  <c r="O917" i="1" s="1"/>
  <c r="M917" i="1"/>
  <c r="N881" i="1" a="1"/>
  <c r="N881" i="1" s="1"/>
  <c r="O881" i="1" s="1"/>
  <c r="M881" i="1"/>
  <c r="N869" i="1" a="1"/>
  <c r="N869" i="1" s="1"/>
  <c r="O869" i="1" s="1"/>
  <c r="M869" i="1"/>
  <c r="N858" i="1" a="1"/>
  <c r="N858" i="1" s="1"/>
  <c r="O858" i="1" s="1"/>
  <c r="M858" i="1"/>
  <c r="N836" i="1" a="1"/>
  <c r="N836" i="1" s="1"/>
  <c r="O836" i="1" s="1"/>
  <c r="M836" i="1"/>
  <c r="N824" i="1" a="1"/>
  <c r="N824" i="1" s="1"/>
  <c r="O824" i="1" s="1"/>
  <c r="M824" i="1"/>
  <c r="N812" i="1" a="1"/>
  <c r="N812" i="1" s="1"/>
  <c r="O812" i="1" s="1"/>
  <c r="M812" i="1"/>
  <c r="N798" i="1" a="1"/>
  <c r="N798" i="1" s="1"/>
  <c r="O798" i="1" s="1"/>
  <c r="M798" i="1"/>
  <c r="N788" i="1" a="1"/>
  <c r="N788" i="1" s="1"/>
  <c r="O788" i="1" s="1"/>
  <c r="M788" i="1"/>
  <c r="N776" i="1" a="1"/>
  <c r="N776" i="1" s="1"/>
  <c r="O776" i="1" s="1"/>
  <c r="M776" i="1"/>
  <c r="N765" i="1" a="1"/>
  <c r="N765" i="1" s="1"/>
  <c r="O765" i="1" s="1"/>
  <c r="M765" i="1"/>
  <c r="N670" i="1" a="1"/>
  <c r="N670" i="1" s="1"/>
  <c r="O670" i="1" s="1"/>
  <c r="M670" i="1"/>
  <c r="N301" i="1" a="1"/>
  <c r="N301" i="1" s="1"/>
  <c r="O301" i="1" s="1"/>
  <c r="M301" i="1"/>
  <c r="N265" i="1" a="1"/>
  <c r="N265" i="1" s="1"/>
  <c r="O265" i="1" s="1"/>
  <c r="M265" i="1"/>
  <c r="N243" i="1" a="1"/>
  <c r="N243" i="1" s="1"/>
  <c r="O243" i="1" s="1"/>
  <c r="M243" i="1"/>
  <c r="N209" i="1" a="1"/>
  <c r="N209" i="1" s="1"/>
  <c r="O209" i="1" s="1"/>
  <c r="M209" i="1"/>
  <c r="N184" i="1" a="1"/>
  <c r="N184" i="1" s="1"/>
  <c r="O184" i="1" s="1"/>
  <c r="M184" i="1"/>
  <c r="N161" i="1" a="1"/>
  <c r="N161" i="1" s="1"/>
  <c r="O161" i="1" s="1"/>
  <c r="M161" i="1"/>
  <c r="N137" i="1" a="1"/>
  <c r="N137" i="1" s="1"/>
  <c r="O137" i="1" s="1"/>
  <c r="M137" i="1"/>
  <c r="N114" i="1" a="1"/>
  <c r="N114" i="1" s="1"/>
  <c r="O114" i="1" s="1"/>
  <c r="M114" i="1"/>
  <c r="N102" i="1" a="1"/>
  <c r="N102" i="1" s="1"/>
  <c r="O102" i="1" s="1"/>
  <c r="M102" i="1"/>
  <c r="N89" i="1" a="1"/>
  <c r="N89" i="1" s="1"/>
  <c r="O89" i="1" s="1"/>
  <c r="M89" i="1"/>
  <c r="N64" i="1" a="1"/>
  <c r="N64" i="1" s="1"/>
  <c r="O64" i="1" s="1"/>
  <c r="M64" i="1"/>
  <c r="N51" i="1" a="1"/>
  <c r="N51" i="1" s="1"/>
  <c r="O51" i="1" s="1"/>
  <c r="M51" i="1"/>
  <c r="N38" i="1" a="1"/>
  <c r="N38" i="1" s="1"/>
  <c r="O38" i="1" s="1"/>
  <c r="M38" i="1"/>
  <c r="N26" i="1" a="1"/>
  <c r="N26" i="1" s="1"/>
  <c r="O26" i="1" s="1"/>
  <c r="M26" i="1"/>
  <c r="N14" i="1" a="1"/>
  <c r="N14" i="1" s="1"/>
  <c r="O14" i="1" s="1"/>
  <c r="M14" i="1"/>
  <c r="M523" i="1"/>
  <c r="M142" i="1"/>
  <c r="M75" i="1"/>
  <c r="N904" i="1" a="1"/>
  <c r="N904" i="1" s="1"/>
  <c r="O904" i="1" s="1"/>
  <c r="M904" i="1"/>
  <c r="N868" i="1" a="1"/>
  <c r="N868" i="1" s="1"/>
  <c r="O868" i="1" s="1"/>
  <c r="M868" i="1"/>
  <c r="N823" i="1" a="1"/>
  <c r="N823" i="1" s="1"/>
  <c r="O823" i="1" s="1"/>
  <c r="M823" i="1"/>
  <c r="N739" i="1" a="1"/>
  <c r="N739" i="1" s="1"/>
  <c r="O739" i="1" s="1"/>
  <c r="M739" i="1"/>
  <c r="N727" i="1" a="1"/>
  <c r="N727" i="1" s="1"/>
  <c r="O727" i="1" s="1"/>
  <c r="M727" i="1"/>
  <c r="N715" i="1" a="1"/>
  <c r="N715" i="1" s="1"/>
  <c r="O715" i="1" s="1"/>
  <c r="M715" i="1"/>
  <c r="N597" i="1" a="1"/>
  <c r="N597" i="1" s="1"/>
  <c r="O597" i="1" s="1"/>
  <c r="M597" i="1"/>
  <c r="N324" i="1" a="1"/>
  <c r="N324" i="1" s="1"/>
  <c r="O324" i="1" s="1"/>
  <c r="M324" i="1"/>
  <c r="N313" i="1" a="1"/>
  <c r="N313" i="1" s="1"/>
  <c r="O313" i="1" s="1"/>
  <c r="M313" i="1"/>
  <c r="N300" i="1" a="1"/>
  <c r="N300" i="1" s="1"/>
  <c r="O300" i="1" s="1"/>
  <c r="M300" i="1"/>
  <c r="N288" i="1" a="1"/>
  <c r="N288" i="1" s="1"/>
  <c r="O288" i="1" s="1"/>
  <c r="M288" i="1"/>
  <c r="N276" i="1" a="1"/>
  <c r="N276" i="1" s="1"/>
  <c r="O276" i="1" s="1"/>
  <c r="M276" i="1"/>
  <c r="N253" i="1" a="1"/>
  <c r="N253" i="1" s="1"/>
  <c r="O253" i="1" s="1"/>
  <c r="M253" i="1"/>
  <c r="N242" i="1" a="1"/>
  <c r="N242" i="1" s="1"/>
  <c r="O242" i="1" s="1"/>
  <c r="M242" i="1"/>
  <c r="N231" i="1" a="1"/>
  <c r="N231" i="1" s="1"/>
  <c r="O231" i="1" s="1"/>
  <c r="M231" i="1"/>
  <c r="N196" i="1" a="1"/>
  <c r="N196" i="1" s="1"/>
  <c r="O196" i="1" s="1"/>
  <c r="M196" i="1"/>
  <c r="N160" i="1" a="1"/>
  <c r="N160" i="1" s="1"/>
  <c r="O160" i="1" s="1"/>
  <c r="M160" i="1"/>
  <c r="N149" i="1" a="1"/>
  <c r="N149" i="1" s="1"/>
  <c r="O149" i="1" s="1"/>
  <c r="M149" i="1"/>
  <c r="N136" i="1" a="1"/>
  <c r="N136" i="1" s="1"/>
  <c r="O136" i="1" s="1"/>
  <c r="M136" i="1"/>
  <c r="N126" i="1" a="1"/>
  <c r="N126" i="1" s="1"/>
  <c r="O126" i="1" s="1"/>
  <c r="M126" i="1"/>
  <c r="N63" i="1" a="1"/>
  <c r="N63" i="1" s="1"/>
  <c r="O63" i="1" s="1"/>
  <c r="M63" i="1"/>
  <c r="N50" i="1" a="1"/>
  <c r="N50" i="1" s="1"/>
  <c r="O50" i="1" s="1"/>
  <c r="M50" i="1"/>
  <c r="N37" i="1" a="1"/>
  <c r="N37" i="1" s="1"/>
  <c r="O37" i="1" s="1"/>
  <c r="M37" i="1"/>
  <c r="M952" i="1"/>
  <c r="M837" i="1"/>
  <c r="M3" i="1"/>
  <c r="N1001" i="1" a="1"/>
  <c r="N1001" i="1" s="1"/>
  <c r="O1001" i="1" s="1"/>
  <c r="M1001" i="1"/>
  <c r="N934" i="1" a="1"/>
  <c r="N934" i="1" s="1"/>
  <c r="O934" i="1" s="1"/>
  <c r="M934" i="1"/>
  <c r="N922" i="1" a="1"/>
  <c r="N922" i="1" s="1"/>
  <c r="O922" i="1" s="1"/>
  <c r="M922" i="1"/>
  <c r="N912" i="1" a="1"/>
  <c r="N912" i="1" s="1"/>
  <c r="O912" i="1" s="1"/>
  <c r="M912" i="1"/>
  <c r="N833" i="1" a="1"/>
  <c r="N833" i="1" s="1"/>
  <c r="O833" i="1" s="1"/>
  <c r="M833" i="1"/>
  <c r="N820" i="1" a="1"/>
  <c r="N820" i="1" s="1"/>
  <c r="O820" i="1" s="1"/>
  <c r="M820" i="1"/>
  <c r="N808" i="1" a="1"/>
  <c r="N808" i="1" s="1"/>
  <c r="O808" i="1" s="1"/>
  <c r="M808" i="1"/>
  <c r="N786" i="1" a="1"/>
  <c r="N786" i="1" s="1"/>
  <c r="O786" i="1" s="1"/>
  <c r="M786" i="1"/>
  <c r="N763" i="1" a="1"/>
  <c r="N763" i="1" s="1"/>
  <c r="O763" i="1" s="1"/>
  <c r="M763" i="1"/>
  <c r="N738" i="1" a="1"/>
  <c r="N738" i="1" s="1"/>
  <c r="O738" i="1" s="1"/>
  <c r="M738" i="1"/>
  <c r="N702" i="1" a="1"/>
  <c r="N702" i="1" s="1"/>
  <c r="O702" i="1" s="1"/>
  <c r="M702" i="1"/>
  <c r="N621" i="1" a="1"/>
  <c r="N621" i="1" s="1"/>
  <c r="O621" i="1" s="1"/>
  <c r="M621" i="1"/>
  <c r="N600" i="1" a="1"/>
  <c r="N600" i="1" s="1"/>
  <c r="O600" i="1" s="1"/>
  <c r="M600" i="1"/>
  <c r="N578" i="1" a="1"/>
  <c r="N578" i="1" s="1"/>
  <c r="O578" i="1" s="1"/>
  <c r="M578" i="1"/>
  <c r="N567" i="1" a="1"/>
  <c r="N567" i="1" s="1"/>
  <c r="O567" i="1" s="1"/>
  <c r="M567" i="1"/>
  <c r="N555" i="1" a="1"/>
  <c r="N555" i="1" s="1"/>
  <c r="O555" i="1" s="1"/>
  <c r="M555" i="1"/>
  <c r="N532" i="1" a="1"/>
  <c r="N532" i="1" s="1"/>
  <c r="O532" i="1" s="1"/>
  <c r="M532" i="1"/>
  <c r="N498" i="1" a="1"/>
  <c r="N498" i="1" s="1"/>
  <c r="O498" i="1" s="1"/>
  <c r="M498" i="1"/>
  <c r="N421" i="1" a="1"/>
  <c r="N421" i="1" s="1"/>
  <c r="O421" i="1" s="1"/>
  <c r="M421" i="1"/>
  <c r="N409" i="1" a="1"/>
  <c r="N409" i="1" s="1"/>
  <c r="O409" i="1" s="1"/>
  <c r="M409" i="1"/>
  <c r="N374" i="1" a="1"/>
  <c r="N374" i="1" s="1"/>
  <c r="O374" i="1" s="1"/>
  <c r="M374" i="1"/>
  <c r="N353" i="1" a="1"/>
  <c r="N353" i="1" s="1"/>
  <c r="O353" i="1" s="1"/>
  <c r="M353" i="1"/>
  <c r="N343" i="1" a="1"/>
  <c r="N343" i="1" s="1"/>
  <c r="O343" i="1" s="1"/>
  <c r="M343" i="1"/>
  <c r="N284" i="1" a="1"/>
  <c r="N284" i="1" s="1"/>
  <c r="O284" i="1" s="1"/>
  <c r="M284" i="1"/>
  <c r="N273" i="1" a="1"/>
  <c r="N273" i="1" s="1"/>
  <c r="O273" i="1" s="1"/>
  <c r="M273" i="1"/>
  <c r="N205" i="1" a="1"/>
  <c r="N205" i="1" s="1"/>
  <c r="O205" i="1" s="1"/>
  <c r="M205" i="1"/>
  <c r="N157" i="1" a="1"/>
  <c r="N157" i="1" s="1"/>
  <c r="O157" i="1" s="1"/>
  <c r="M157" i="1"/>
  <c r="N123" i="1" a="1"/>
  <c r="N123" i="1" s="1"/>
  <c r="O123" i="1" s="1"/>
  <c r="M123" i="1"/>
  <c r="N111" i="1" a="1"/>
  <c r="N111" i="1" s="1"/>
  <c r="O111" i="1" s="1"/>
  <c r="M111" i="1"/>
  <c r="N98" i="1" a="1"/>
  <c r="N98" i="1" s="1"/>
  <c r="O98" i="1" s="1"/>
  <c r="M98" i="1"/>
  <c r="N74" i="1" a="1"/>
  <c r="N74" i="1" s="1"/>
  <c r="O74" i="1" s="1"/>
  <c r="M74" i="1"/>
  <c r="N49" i="1" a="1"/>
  <c r="N49" i="1" s="1"/>
  <c r="O49" i="1" s="1"/>
  <c r="M49" i="1"/>
  <c r="N24" i="1" a="1"/>
  <c r="N24" i="1" s="1"/>
  <c r="O24" i="1" s="1"/>
  <c r="M24" i="1"/>
  <c r="N13" i="1" a="1"/>
  <c r="N13" i="1" s="1"/>
  <c r="O13" i="1" s="1"/>
  <c r="M13" i="1"/>
  <c r="M971" i="1"/>
  <c r="M884" i="1"/>
  <c r="M855" i="1"/>
  <c r="M629" i="1"/>
  <c r="N1024" i="1" a="1"/>
  <c r="N1024" i="1" s="1"/>
  <c r="O1024" i="1" s="1"/>
  <c r="M1024" i="1"/>
  <c r="N1000" i="1" a="1"/>
  <c r="N1000" i="1" s="1"/>
  <c r="O1000" i="1" s="1"/>
  <c r="M1000" i="1"/>
  <c r="N987" i="1" a="1"/>
  <c r="N987" i="1" s="1"/>
  <c r="O987" i="1" s="1"/>
  <c r="M987" i="1"/>
  <c r="N900" i="1" a="1"/>
  <c r="N900" i="1" s="1"/>
  <c r="O900" i="1" s="1"/>
  <c r="M900" i="1"/>
  <c r="N887" i="1" a="1"/>
  <c r="N887" i="1" s="1"/>
  <c r="O887" i="1" s="1"/>
  <c r="M887" i="1"/>
  <c r="N854" i="1" a="1"/>
  <c r="N854" i="1" s="1"/>
  <c r="O854" i="1" s="1"/>
  <c r="M854" i="1"/>
  <c r="N807" i="1" a="1"/>
  <c r="N807" i="1" s="1"/>
  <c r="O807" i="1" s="1"/>
  <c r="M807" i="1"/>
  <c r="N785" i="1" a="1"/>
  <c r="N785" i="1" s="1"/>
  <c r="O785" i="1" s="1"/>
  <c r="M785" i="1"/>
  <c r="N762" i="1" a="1"/>
  <c r="N762" i="1" s="1"/>
  <c r="O762" i="1" s="1"/>
  <c r="M762" i="1"/>
  <c r="N749" i="1" a="1"/>
  <c r="N749" i="1" s="1"/>
  <c r="O749" i="1" s="1"/>
  <c r="M749" i="1"/>
  <c r="N737" i="1" a="1"/>
  <c r="N737" i="1" s="1"/>
  <c r="O737" i="1" s="1"/>
  <c r="M737" i="1"/>
  <c r="N725" i="1" a="1"/>
  <c r="N725" i="1" s="1"/>
  <c r="O725" i="1" s="1"/>
  <c r="M725" i="1"/>
  <c r="N713" i="1" a="1"/>
  <c r="N713" i="1" s="1"/>
  <c r="O713" i="1" s="1"/>
  <c r="M713" i="1"/>
  <c r="N701" i="1" a="1"/>
  <c r="N701" i="1" s="1"/>
  <c r="O701" i="1" s="1"/>
  <c r="M701" i="1"/>
  <c r="N679" i="1" a="1"/>
  <c r="N679" i="1" s="1"/>
  <c r="O679" i="1" s="1"/>
  <c r="M679" i="1"/>
  <c r="N620" i="1" a="1"/>
  <c r="N620" i="1" s="1"/>
  <c r="O620" i="1" s="1"/>
  <c r="M620" i="1"/>
  <c r="N609" i="1" a="1"/>
  <c r="N609" i="1" s="1"/>
  <c r="O609" i="1" s="1"/>
  <c r="M609" i="1"/>
  <c r="N566" i="1" a="1"/>
  <c r="N566" i="1" s="1"/>
  <c r="O566" i="1" s="1"/>
  <c r="M566" i="1"/>
  <c r="N542" i="1" a="1"/>
  <c r="N542" i="1" s="1"/>
  <c r="O542" i="1" s="1"/>
  <c r="M542" i="1"/>
  <c r="N521" i="1" a="1"/>
  <c r="N521" i="1" s="1"/>
  <c r="O521" i="1" s="1"/>
  <c r="M521" i="1"/>
  <c r="N497" i="1" a="1"/>
  <c r="N497" i="1" s="1"/>
  <c r="O497" i="1" s="1"/>
  <c r="M497" i="1"/>
  <c r="N432" i="1" a="1"/>
  <c r="N432" i="1" s="1"/>
  <c r="O432" i="1" s="1"/>
  <c r="M432" i="1"/>
  <c r="N420" i="1" a="1"/>
  <c r="N420" i="1" s="1"/>
  <c r="O420" i="1" s="1"/>
  <c r="M420" i="1"/>
  <c r="N385" i="1" a="1"/>
  <c r="N385" i="1" s="1"/>
  <c r="O385" i="1" s="1"/>
  <c r="M385" i="1"/>
  <c r="N331" i="1" a="1"/>
  <c r="N331" i="1" s="1"/>
  <c r="O331" i="1" s="1"/>
  <c r="M331" i="1"/>
  <c r="N308" i="1" a="1"/>
  <c r="N308" i="1" s="1"/>
  <c r="O308" i="1" s="1"/>
  <c r="M308" i="1"/>
  <c r="N272" i="1" a="1"/>
  <c r="N272" i="1" s="1"/>
  <c r="O272" i="1" s="1"/>
  <c r="M272" i="1"/>
  <c r="N238" i="1" a="1"/>
  <c r="N238" i="1" s="1"/>
  <c r="O238" i="1" s="1"/>
  <c r="M238" i="1"/>
  <c r="N217" i="1" a="1"/>
  <c r="N217" i="1" s="1"/>
  <c r="O217" i="1" s="1"/>
  <c r="M217" i="1"/>
  <c r="N204" i="1" a="1"/>
  <c r="N204" i="1" s="1"/>
  <c r="O204" i="1" s="1"/>
  <c r="M204" i="1"/>
  <c r="N168" i="1" a="1"/>
  <c r="N168" i="1" s="1"/>
  <c r="O168" i="1" s="1"/>
  <c r="M168" i="1"/>
  <c r="N156" i="1" a="1"/>
  <c r="N156" i="1" s="1"/>
  <c r="O156" i="1" s="1"/>
  <c r="M156" i="1"/>
  <c r="N145" i="1" a="1"/>
  <c r="N145" i="1" s="1"/>
  <c r="O145" i="1" s="1"/>
  <c r="M145" i="1"/>
  <c r="N122" i="1" a="1"/>
  <c r="N122" i="1" s="1"/>
  <c r="O122" i="1" s="1"/>
  <c r="M122" i="1"/>
  <c r="N110" i="1" a="1"/>
  <c r="N110" i="1" s="1"/>
  <c r="O110" i="1" s="1"/>
  <c r="M110" i="1"/>
  <c r="N97" i="1" a="1"/>
  <c r="N97" i="1" s="1"/>
  <c r="O97" i="1" s="1"/>
  <c r="M97" i="1"/>
  <c r="N86" i="1" a="1"/>
  <c r="N86" i="1" s="1"/>
  <c r="O86" i="1" s="1"/>
  <c r="M86" i="1"/>
  <c r="N62" i="1" a="1"/>
  <c r="N62" i="1" s="1"/>
  <c r="O62" i="1" s="1"/>
  <c r="M62" i="1"/>
  <c r="N12" i="1" a="1"/>
  <c r="N12" i="1" s="1"/>
  <c r="O12" i="1" s="1"/>
  <c r="M12" i="1"/>
  <c r="M911" i="1"/>
  <c r="M796" i="1"/>
  <c r="M770" i="1"/>
  <c r="M686" i="1"/>
  <c r="M656" i="1"/>
  <c r="M628" i="1"/>
  <c r="M599" i="1"/>
  <c r="M454" i="1"/>
  <c r="M398" i="1"/>
  <c r="M31" i="1"/>
  <c r="M1023" i="1"/>
  <c r="N1012" i="1" a="1"/>
  <c r="N1012" i="1" s="1"/>
  <c r="O1012" i="1" s="1"/>
  <c r="M1012" i="1"/>
  <c r="N875" i="1" a="1"/>
  <c r="N875" i="1" s="1"/>
  <c r="O875" i="1" s="1"/>
  <c r="M875" i="1"/>
  <c r="N806" i="1" a="1"/>
  <c r="N806" i="1" s="1"/>
  <c r="O806" i="1" s="1"/>
  <c r="M806" i="1"/>
  <c r="N784" i="1" a="1"/>
  <c r="N784" i="1" s="1"/>
  <c r="O784" i="1" s="1"/>
  <c r="M784" i="1"/>
  <c r="N772" i="1" a="1"/>
  <c r="N772" i="1" s="1"/>
  <c r="O772" i="1" s="1"/>
  <c r="M772" i="1"/>
  <c r="N736" i="1" a="1"/>
  <c r="N736" i="1" s="1"/>
  <c r="O736" i="1" s="1"/>
  <c r="M736" i="1"/>
  <c r="N724" i="1" a="1"/>
  <c r="N724" i="1" s="1"/>
  <c r="O724" i="1" s="1"/>
  <c r="M724" i="1"/>
  <c r="N587" i="1" a="1"/>
  <c r="N587" i="1" s="1"/>
  <c r="O587" i="1" s="1"/>
  <c r="M587" i="1"/>
  <c r="N553" i="1" a="1"/>
  <c r="N553" i="1" s="1"/>
  <c r="O553" i="1" s="1"/>
  <c r="M553" i="1"/>
  <c r="N531" i="1" a="1"/>
  <c r="N531" i="1" s="1"/>
  <c r="O531" i="1" s="1"/>
  <c r="M531" i="1"/>
  <c r="N508" i="1" a="1"/>
  <c r="N508" i="1" s="1"/>
  <c r="O508" i="1" s="1"/>
  <c r="M508" i="1"/>
  <c r="N496" i="1" a="1"/>
  <c r="N496" i="1" s="1"/>
  <c r="O496" i="1" s="1"/>
  <c r="M496" i="1"/>
  <c r="N485" i="1" a="1"/>
  <c r="N485" i="1" s="1"/>
  <c r="O485" i="1" s="1"/>
  <c r="M485" i="1"/>
  <c r="N408" i="1" a="1"/>
  <c r="N408" i="1" s="1"/>
  <c r="O408" i="1" s="1"/>
  <c r="M408" i="1"/>
  <c r="N396" i="1" a="1"/>
  <c r="N396" i="1" s="1"/>
  <c r="O396" i="1" s="1"/>
  <c r="M396" i="1"/>
  <c r="N203" i="1" a="1"/>
  <c r="N203" i="1" s="1"/>
  <c r="O203" i="1" s="1"/>
  <c r="M203" i="1"/>
  <c r="N192" i="1" a="1"/>
  <c r="N192" i="1" s="1"/>
  <c r="O192" i="1" s="1"/>
  <c r="M192" i="1"/>
  <c r="N180" i="1" a="1"/>
  <c r="N180" i="1" s="1"/>
  <c r="O180" i="1" s="1"/>
  <c r="M180" i="1"/>
  <c r="N167" i="1" a="1"/>
  <c r="N167" i="1" s="1"/>
  <c r="O167" i="1" s="1"/>
  <c r="M167" i="1"/>
  <c r="N144" i="1" a="1"/>
  <c r="N144" i="1" s="1"/>
  <c r="O144" i="1" s="1"/>
  <c r="M144" i="1"/>
  <c r="N132" i="1" a="1"/>
  <c r="N132" i="1" s="1"/>
  <c r="O132" i="1" s="1"/>
  <c r="M132" i="1"/>
  <c r="N121" i="1" a="1"/>
  <c r="N121" i="1" s="1"/>
  <c r="O121" i="1" s="1"/>
  <c r="M121" i="1"/>
  <c r="N85" i="1" a="1"/>
  <c r="N85" i="1" s="1"/>
  <c r="O85" i="1" s="1"/>
  <c r="M85" i="1"/>
  <c r="N72" i="1" a="1"/>
  <c r="N72" i="1" s="1"/>
  <c r="O72" i="1" s="1"/>
  <c r="M72" i="1"/>
  <c r="N61" i="1" a="1"/>
  <c r="N61" i="1" s="1"/>
  <c r="O61" i="1" s="1"/>
  <c r="M61" i="1"/>
  <c r="N34" i="1" a="1"/>
  <c r="N34" i="1" s="1"/>
  <c r="O34" i="1" s="1"/>
  <c r="M34" i="1"/>
  <c r="N11" i="1" a="1"/>
  <c r="N11" i="1" s="1"/>
  <c r="O11" i="1" s="1"/>
  <c r="M11" i="1"/>
  <c r="N297" i="1" a="1"/>
  <c r="N297" i="1" s="1"/>
  <c r="O297" i="1" s="1"/>
  <c r="M851" i="1"/>
  <c r="M795" i="1"/>
  <c r="M769" i="1"/>
  <c r="M653" i="1"/>
  <c r="M598" i="1"/>
  <c r="M541" i="1"/>
  <c r="M509" i="1"/>
  <c r="M482" i="1"/>
  <c r="M453" i="1"/>
  <c r="M397" i="1"/>
  <c r="M338" i="1"/>
  <c r="M309" i="1"/>
  <c r="M164" i="1"/>
  <c r="M130" i="1"/>
  <c r="N1011" i="1" a="1"/>
  <c r="N1011" i="1" s="1"/>
  <c r="O1011" i="1" s="1"/>
  <c r="M1011" i="1"/>
  <c r="N909" i="1" a="1"/>
  <c r="N909" i="1" s="1"/>
  <c r="O909" i="1" s="1"/>
  <c r="M909" i="1"/>
  <c r="N898" i="1" a="1"/>
  <c r="N898" i="1" s="1"/>
  <c r="O898" i="1" s="1"/>
  <c r="M898" i="1"/>
  <c r="N853" i="1" a="1"/>
  <c r="N853" i="1" s="1"/>
  <c r="O853" i="1" s="1"/>
  <c r="M853" i="1"/>
  <c r="N843" i="1" a="1"/>
  <c r="N843" i="1" s="1"/>
  <c r="O843" i="1" s="1"/>
  <c r="M843" i="1"/>
  <c r="N818" i="1" a="1"/>
  <c r="N818" i="1" s="1"/>
  <c r="O818" i="1" s="1"/>
  <c r="M818" i="1"/>
  <c r="N723" i="1" a="1"/>
  <c r="N723" i="1" s="1"/>
  <c r="O723" i="1" s="1"/>
  <c r="M723" i="1"/>
  <c r="N643" i="1" a="1"/>
  <c r="N643" i="1" s="1"/>
  <c r="O643" i="1" s="1"/>
  <c r="M643" i="1"/>
  <c r="N631" i="1" a="1"/>
  <c r="N631" i="1" s="1"/>
  <c r="O631" i="1" s="1"/>
  <c r="M631" i="1"/>
  <c r="N552" i="1" a="1"/>
  <c r="N552" i="1" s="1"/>
  <c r="O552" i="1" s="1"/>
  <c r="M552" i="1"/>
  <c r="N395" i="1" a="1"/>
  <c r="N395" i="1" s="1"/>
  <c r="O395" i="1" s="1"/>
  <c r="M395" i="1"/>
  <c r="N362" i="1" a="1"/>
  <c r="N362" i="1" s="1"/>
  <c r="O362" i="1" s="1"/>
  <c r="M362" i="1"/>
  <c r="N340" i="1" a="1"/>
  <c r="N340" i="1" s="1"/>
  <c r="O340" i="1" s="1"/>
  <c r="M340" i="1"/>
  <c r="N329" i="1" a="1"/>
  <c r="N329" i="1" s="1"/>
  <c r="O329" i="1" s="1"/>
  <c r="M329" i="1"/>
  <c r="N306" i="1" a="1"/>
  <c r="N306" i="1" s="1"/>
  <c r="O306" i="1" s="1"/>
  <c r="M306" i="1"/>
  <c r="N295" i="1" a="1"/>
  <c r="N295" i="1" s="1"/>
  <c r="O295" i="1" s="1"/>
  <c r="M295" i="1"/>
  <c r="N270" i="1" a="1"/>
  <c r="N270" i="1" s="1"/>
  <c r="O270" i="1" s="1"/>
  <c r="M270" i="1"/>
  <c r="N259" i="1" a="1"/>
  <c r="N259" i="1" s="1"/>
  <c r="O259" i="1" s="1"/>
  <c r="M259" i="1"/>
  <c r="N227" i="1" a="1"/>
  <c r="N227" i="1" s="1"/>
  <c r="O227" i="1" s="1"/>
  <c r="M227" i="1"/>
  <c r="N202" i="1" a="1"/>
  <c r="N202" i="1" s="1"/>
  <c r="O202" i="1" s="1"/>
  <c r="M202" i="1"/>
  <c r="N191" i="1" a="1"/>
  <c r="N191" i="1" s="1"/>
  <c r="O191" i="1" s="1"/>
  <c r="M191" i="1"/>
  <c r="N84" i="1" a="1"/>
  <c r="N84" i="1" s="1"/>
  <c r="O84" i="1" s="1"/>
  <c r="M84" i="1"/>
  <c r="N60" i="1" a="1"/>
  <c r="N60" i="1" s="1"/>
  <c r="O60" i="1" s="1"/>
  <c r="M60" i="1"/>
  <c r="N47" i="1" a="1"/>
  <c r="N47" i="1" s="1"/>
  <c r="O47" i="1" s="1"/>
  <c r="M47" i="1"/>
  <c r="N33" i="1" a="1"/>
  <c r="N33" i="1" s="1"/>
  <c r="O33" i="1" s="1"/>
  <c r="M33" i="1"/>
  <c r="N22" i="1" a="1"/>
  <c r="N22" i="1" s="1"/>
  <c r="O22" i="1" s="1"/>
  <c r="M22" i="1"/>
  <c r="N10" i="1" a="1"/>
  <c r="N10" i="1" s="1"/>
  <c r="O10" i="1" s="1"/>
  <c r="M10" i="1"/>
  <c r="M965" i="1"/>
  <c r="M906" i="1"/>
  <c r="M850" i="1"/>
  <c r="M794" i="1"/>
  <c r="M709" i="1"/>
  <c r="M652" i="1"/>
  <c r="M594" i="1"/>
  <c r="M565" i="1"/>
  <c r="M507" i="1"/>
  <c r="M364" i="1"/>
  <c r="M337" i="1"/>
  <c r="M307" i="1"/>
  <c r="M278" i="1"/>
  <c r="M249" i="1"/>
  <c r="M163" i="1"/>
  <c r="M128" i="1"/>
  <c r="M96" i="1"/>
  <c r="M58" i="1"/>
  <c r="N1009" i="1" a="1"/>
  <c r="N1009" i="1" s="1"/>
  <c r="O1009" i="1" s="1"/>
  <c r="M1009" i="1"/>
  <c r="N983" i="1" a="1"/>
  <c r="N983" i="1" s="1"/>
  <c r="O983" i="1" s="1"/>
  <c r="M983" i="1"/>
  <c r="N941" i="1" a="1"/>
  <c r="N941" i="1" s="1"/>
  <c r="O941" i="1" s="1"/>
  <c r="M941" i="1"/>
  <c r="N930" i="1" a="1"/>
  <c r="N930" i="1" s="1"/>
  <c r="O930" i="1" s="1"/>
  <c r="M930" i="1"/>
  <c r="N919" i="1" a="1"/>
  <c r="N919" i="1" s="1"/>
  <c r="O919" i="1" s="1"/>
  <c r="M919" i="1"/>
  <c r="N828" i="1" a="1"/>
  <c r="N828" i="1" s="1"/>
  <c r="O828" i="1" s="1"/>
  <c r="M828" i="1"/>
  <c r="N758" i="1" a="1"/>
  <c r="N758" i="1" s="1"/>
  <c r="O758" i="1" s="1"/>
  <c r="M758" i="1"/>
  <c r="N687" i="1" a="1"/>
  <c r="N687" i="1" s="1"/>
  <c r="O687" i="1" s="1"/>
  <c r="M687" i="1"/>
  <c r="N641" i="1" a="1"/>
  <c r="N641" i="1" s="1"/>
  <c r="O641" i="1" s="1"/>
  <c r="M641" i="1"/>
  <c r="N617" i="1" a="1"/>
  <c r="N617" i="1" s="1"/>
  <c r="O617" i="1" s="1"/>
  <c r="M617" i="1"/>
  <c r="N596" i="1" a="1"/>
  <c r="N596" i="1" s="1"/>
  <c r="O596" i="1" s="1"/>
  <c r="M596" i="1"/>
  <c r="N573" i="1" a="1"/>
  <c r="N573" i="1" s="1"/>
  <c r="O573" i="1" s="1"/>
  <c r="M573" i="1"/>
  <c r="N506" i="1" a="1"/>
  <c r="N506" i="1" s="1"/>
  <c r="O506" i="1" s="1"/>
  <c r="M506" i="1"/>
  <c r="N428" i="1" a="1"/>
  <c r="N428" i="1" s="1"/>
  <c r="O428" i="1" s="1"/>
  <c r="M428" i="1"/>
  <c r="N417" i="1" a="1"/>
  <c r="N417" i="1" s="1"/>
  <c r="O417" i="1" s="1"/>
  <c r="M417" i="1"/>
  <c r="N371" i="1" a="1"/>
  <c r="N371" i="1" s="1"/>
  <c r="O371" i="1" s="1"/>
  <c r="M371" i="1"/>
  <c r="N361" i="1" a="1"/>
  <c r="N361" i="1" s="1"/>
  <c r="O361" i="1" s="1"/>
  <c r="M361" i="1"/>
  <c r="N350" i="1" a="1"/>
  <c r="N350" i="1" s="1"/>
  <c r="O350" i="1" s="1"/>
  <c r="M350" i="1"/>
  <c r="N316" i="1" a="1"/>
  <c r="N316" i="1" s="1"/>
  <c r="O316" i="1" s="1"/>
  <c r="M316" i="1"/>
  <c r="N293" i="1" a="1"/>
  <c r="N293" i="1" s="1"/>
  <c r="O293" i="1" s="1"/>
  <c r="M293" i="1"/>
  <c r="N280" i="1" a="1"/>
  <c r="N280" i="1" s="1"/>
  <c r="O280" i="1" s="1"/>
  <c r="M280" i="1"/>
  <c r="N235" i="1" a="1"/>
  <c r="N235" i="1" s="1"/>
  <c r="O235" i="1" s="1"/>
  <c r="M235" i="1"/>
  <c r="N225" i="1" a="1"/>
  <c r="N225" i="1" s="1"/>
  <c r="O225" i="1" s="1"/>
  <c r="M225" i="1"/>
  <c r="N189" i="1" a="1"/>
  <c r="N189" i="1" s="1"/>
  <c r="O189" i="1" s="1"/>
  <c r="M189" i="1"/>
  <c r="N119" i="1" a="1"/>
  <c r="N119" i="1" s="1"/>
  <c r="O119" i="1" s="1"/>
  <c r="M119" i="1"/>
  <c r="N94" i="1" a="1"/>
  <c r="N94" i="1" s="1"/>
  <c r="O94" i="1" s="1"/>
  <c r="M94" i="1"/>
  <c r="N70" i="1" a="1"/>
  <c r="N70" i="1" s="1"/>
  <c r="O70" i="1" s="1"/>
  <c r="M70" i="1"/>
  <c r="N45" i="1" a="1"/>
  <c r="N45" i="1" s="1"/>
  <c r="O45" i="1" s="1"/>
  <c r="M45" i="1"/>
  <c r="N20" i="1" a="1"/>
  <c r="N20" i="1" s="1"/>
  <c r="O20" i="1" s="1"/>
  <c r="M20" i="1"/>
  <c r="N8" i="1" a="1"/>
  <c r="N8" i="1" s="1"/>
  <c r="O8" i="1" s="1"/>
  <c r="M8" i="1"/>
  <c r="M988" i="1"/>
  <c r="M475" i="1"/>
  <c r="M332" i="1"/>
  <c r="N995" i="1" a="1"/>
  <c r="N995" i="1" s="1"/>
  <c r="O995" i="1" s="1"/>
  <c r="M995" i="1"/>
  <c r="N982" i="1" a="1"/>
  <c r="N982" i="1" s="1"/>
  <c r="O982" i="1" s="1"/>
  <c r="M982" i="1"/>
  <c r="N951" i="1" a="1"/>
  <c r="N951" i="1" s="1"/>
  <c r="O951" i="1" s="1"/>
  <c r="M951" i="1"/>
  <c r="N929" i="1" a="1"/>
  <c r="N929" i="1" s="1"/>
  <c r="O929" i="1" s="1"/>
  <c r="M929" i="1"/>
  <c r="N907" i="1" a="1"/>
  <c r="N907" i="1" s="1"/>
  <c r="O907" i="1" s="1"/>
  <c r="M907" i="1"/>
  <c r="N895" i="1" a="1"/>
  <c r="N895" i="1" s="1"/>
  <c r="O895" i="1" s="1"/>
  <c r="M895" i="1"/>
  <c r="N861" i="1" a="1"/>
  <c r="N861" i="1" s="1"/>
  <c r="O861" i="1" s="1"/>
  <c r="M861" i="1"/>
  <c r="N840" i="1" a="1"/>
  <c r="N840" i="1" s="1"/>
  <c r="O840" i="1" s="1"/>
  <c r="M840" i="1"/>
  <c r="N827" i="1" a="1"/>
  <c r="N827" i="1" s="1"/>
  <c r="O827" i="1" s="1"/>
  <c r="M827" i="1"/>
  <c r="N791" i="1" a="1"/>
  <c r="N791" i="1" s="1"/>
  <c r="O791" i="1" s="1"/>
  <c r="M791" i="1"/>
  <c r="N757" i="1" a="1"/>
  <c r="N757" i="1" s="1"/>
  <c r="O757" i="1" s="1"/>
  <c r="M757" i="1"/>
  <c r="N708" i="1" a="1"/>
  <c r="N708" i="1" s="1"/>
  <c r="O708" i="1" s="1"/>
  <c r="M708" i="1"/>
  <c r="N663" i="1" a="1"/>
  <c r="N663" i="1" s="1"/>
  <c r="O663" i="1" s="1"/>
  <c r="M663" i="1"/>
  <c r="N640" i="1" a="1"/>
  <c r="N640" i="1" s="1"/>
  <c r="O640" i="1" s="1"/>
  <c r="M640" i="1"/>
  <c r="N572" i="1" a="1"/>
  <c r="N572" i="1" s="1"/>
  <c r="O572" i="1" s="1"/>
  <c r="M572" i="1"/>
  <c r="N561" i="1" a="1"/>
  <c r="N561" i="1" s="1"/>
  <c r="O561" i="1" s="1"/>
  <c r="M561" i="1"/>
  <c r="N517" i="1" a="1"/>
  <c r="N517" i="1" s="1"/>
  <c r="O517" i="1" s="1"/>
  <c r="M517" i="1"/>
  <c r="N492" i="1" a="1"/>
  <c r="N492" i="1" s="1"/>
  <c r="O492" i="1" s="1"/>
  <c r="M492" i="1"/>
  <c r="N481" i="1" a="1"/>
  <c r="N481" i="1" s="1"/>
  <c r="O481" i="1" s="1"/>
  <c r="M481" i="1"/>
  <c r="N471" i="1" a="1"/>
  <c r="N471" i="1" s="1"/>
  <c r="O471" i="1" s="1"/>
  <c r="M471" i="1"/>
  <c r="N461" i="1" a="1"/>
  <c r="N461" i="1" s="1"/>
  <c r="O461" i="1" s="1"/>
  <c r="M461" i="1"/>
  <c r="N450" i="1" a="1"/>
  <c r="N450" i="1" s="1"/>
  <c r="O450" i="1" s="1"/>
  <c r="M450" i="1"/>
  <c r="N327" i="1" a="1"/>
  <c r="N327" i="1" s="1"/>
  <c r="O327" i="1" s="1"/>
  <c r="M327" i="1"/>
  <c r="N315" i="1" a="1"/>
  <c r="N315" i="1" s="1"/>
  <c r="O315" i="1" s="1"/>
  <c r="M315" i="1"/>
  <c r="N292" i="1" a="1"/>
  <c r="N292" i="1" s="1"/>
  <c r="O292" i="1" s="1"/>
  <c r="M292" i="1"/>
  <c r="N246" i="1" a="1"/>
  <c r="N246" i="1" s="1"/>
  <c r="O246" i="1" s="1"/>
  <c r="M246" i="1"/>
  <c r="N212" i="1" a="1"/>
  <c r="N212" i="1" s="1"/>
  <c r="O212" i="1" s="1"/>
  <c r="M212" i="1"/>
  <c r="N176" i="1" a="1"/>
  <c r="N176" i="1" s="1"/>
  <c r="O176" i="1" s="1"/>
  <c r="M176" i="1"/>
  <c r="N129" i="1" a="1"/>
  <c r="N129" i="1" s="1"/>
  <c r="O129" i="1" s="1"/>
  <c r="M129" i="1"/>
  <c r="N118" i="1" a="1"/>
  <c r="N118" i="1" s="1"/>
  <c r="O118" i="1" s="1"/>
  <c r="M118" i="1"/>
  <c r="N7" i="1" a="1"/>
  <c r="N7" i="1" s="1"/>
  <c r="O7" i="1" s="1"/>
  <c r="M7" i="1"/>
  <c r="M872" i="1"/>
  <c r="M845" i="1"/>
  <c r="M562" i="1"/>
  <c r="M474" i="1"/>
  <c r="M19" i="1"/>
  <c r="N1019" i="1" a="1"/>
  <c r="N1019" i="1" s="1"/>
  <c r="O1019" i="1" s="1"/>
  <c r="M1019" i="1"/>
  <c r="N994" i="1" a="1"/>
  <c r="N994" i="1" s="1"/>
  <c r="O994" i="1" s="1"/>
  <c r="M994" i="1"/>
  <c r="N970" i="1" a="1"/>
  <c r="N970" i="1" s="1"/>
  <c r="O970" i="1" s="1"/>
  <c r="M970" i="1"/>
  <c r="N950" i="1" a="1"/>
  <c r="N950" i="1" s="1"/>
  <c r="O950" i="1" s="1"/>
  <c r="M950" i="1"/>
  <c r="N940" i="1" a="1"/>
  <c r="N940" i="1" s="1"/>
  <c r="O940" i="1" s="1"/>
  <c r="M940" i="1"/>
  <c r="N928" i="1" a="1"/>
  <c r="N928" i="1" s="1"/>
  <c r="O928" i="1" s="1"/>
  <c r="M928" i="1"/>
  <c r="N883" i="1" a="1"/>
  <c r="N883" i="1" s="1"/>
  <c r="O883" i="1" s="1"/>
  <c r="M883" i="1"/>
  <c r="N871" i="1" a="1"/>
  <c r="N871" i="1" s="1"/>
  <c r="O871" i="1" s="1"/>
  <c r="M871" i="1"/>
  <c r="N839" i="1" a="1"/>
  <c r="N839" i="1" s="1"/>
  <c r="O839" i="1" s="1"/>
  <c r="M839" i="1"/>
  <c r="N768" i="1" a="1"/>
  <c r="N768" i="1" s="1"/>
  <c r="O768" i="1" s="1"/>
  <c r="M768" i="1"/>
  <c r="N744" i="1" a="1"/>
  <c r="N744" i="1" s="1"/>
  <c r="O744" i="1" s="1"/>
  <c r="M744" i="1"/>
  <c r="N732" i="1" a="1"/>
  <c r="N732" i="1" s="1"/>
  <c r="O732" i="1" s="1"/>
  <c r="M732" i="1"/>
  <c r="N719" i="1" a="1"/>
  <c r="N719" i="1" s="1"/>
  <c r="O719" i="1" s="1"/>
  <c r="M719" i="1"/>
  <c r="N707" i="1" a="1"/>
  <c r="N707" i="1" s="1"/>
  <c r="O707" i="1" s="1"/>
  <c r="M707" i="1"/>
  <c r="N697" i="1" a="1"/>
  <c r="N697" i="1" s="1"/>
  <c r="O697" i="1" s="1"/>
  <c r="M697" i="1"/>
  <c r="N675" i="1" a="1"/>
  <c r="N675" i="1" s="1"/>
  <c r="O675" i="1" s="1"/>
  <c r="M675" i="1"/>
  <c r="N571" i="1" a="1"/>
  <c r="N571" i="1" s="1"/>
  <c r="O571" i="1" s="1"/>
  <c r="M571" i="1"/>
  <c r="N538" i="1" a="1"/>
  <c r="N538" i="1" s="1"/>
  <c r="O538" i="1" s="1"/>
  <c r="M538" i="1"/>
  <c r="N527" i="1" a="1"/>
  <c r="N527" i="1" s="1"/>
  <c r="O527" i="1" s="1"/>
  <c r="M527" i="1"/>
  <c r="N470" i="1" a="1"/>
  <c r="N470" i="1" s="1"/>
  <c r="O470" i="1" s="1"/>
  <c r="M470" i="1"/>
  <c r="N415" i="1" a="1"/>
  <c r="N415" i="1" s="1"/>
  <c r="O415" i="1" s="1"/>
  <c r="M415" i="1"/>
  <c r="N391" i="1" a="1"/>
  <c r="N391" i="1" s="1"/>
  <c r="O391" i="1" s="1"/>
  <c r="M391" i="1"/>
  <c r="N379" i="1" a="1"/>
  <c r="N379" i="1" s="1"/>
  <c r="O379" i="1" s="1"/>
  <c r="M379" i="1"/>
  <c r="N370" i="1" a="1"/>
  <c r="N370" i="1" s="1"/>
  <c r="O370" i="1" s="1"/>
  <c r="M370" i="1"/>
  <c r="N348" i="1" a="1"/>
  <c r="N348" i="1" s="1"/>
  <c r="O348" i="1" s="1"/>
  <c r="M348" i="1"/>
  <c r="N326" i="1" a="1"/>
  <c r="N326" i="1" s="1"/>
  <c r="O326" i="1" s="1"/>
  <c r="M326" i="1"/>
  <c r="N291" i="1" a="1"/>
  <c r="N291" i="1" s="1"/>
  <c r="O291" i="1" s="1"/>
  <c r="M291" i="1"/>
  <c r="N279" i="1" a="1"/>
  <c r="N279" i="1" s="1"/>
  <c r="O279" i="1" s="1"/>
  <c r="M279" i="1"/>
  <c r="N256" i="1" a="1"/>
  <c r="N256" i="1" s="1"/>
  <c r="O256" i="1" s="1"/>
  <c r="M256" i="1"/>
  <c r="N211" i="1" a="1"/>
  <c r="N211" i="1" s="1"/>
  <c r="O211" i="1" s="1"/>
  <c r="M211" i="1"/>
  <c r="N175" i="1" a="1"/>
  <c r="N175" i="1" s="1"/>
  <c r="O175" i="1" s="1"/>
  <c r="M175" i="1"/>
  <c r="N152" i="1" a="1"/>
  <c r="N152" i="1" s="1"/>
  <c r="O152" i="1" s="1"/>
  <c r="M152" i="1"/>
  <c r="N140" i="1" a="1"/>
  <c r="N140" i="1" s="1"/>
  <c r="O140" i="1" s="1"/>
  <c r="M140" i="1"/>
  <c r="N105" i="1" a="1"/>
  <c r="N105" i="1" s="1"/>
  <c r="O105" i="1" s="1"/>
  <c r="M105" i="1"/>
  <c r="N80" i="1" a="1"/>
  <c r="N80" i="1" s="1"/>
  <c r="O80" i="1" s="1"/>
  <c r="M80" i="1"/>
  <c r="N68" i="1" a="1"/>
  <c r="N68" i="1" s="1"/>
  <c r="O68" i="1" s="1"/>
  <c r="M68" i="1"/>
  <c r="N43" i="1" a="1"/>
  <c r="N43" i="1" s="1"/>
  <c r="O43" i="1" s="1"/>
  <c r="M43" i="1"/>
  <c r="N29" i="1" a="1"/>
  <c r="N29" i="1" s="1"/>
  <c r="O29" i="1" s="1"/>
  <c r="M29" i="1"/>
  <c r="M955" i="1"/>
  <c r="M844" i="1"/>
  <c r="M645" i="1"/>
  <c r="M616" i="1"/>
  <c r="M443" i="1"/>
  <c r="M328" i="1"/>
  <c r="M153" i="1"/>
  <c r="M18" i="1"/>
  <c r="N960" i="1" a="1"/>
  <c r="N960" i="1" s="1"/>
  <c r="O960" i="1" s="1"/>
  <c r="M960" i="1"/>
  <c r="N927" i="1" a="1"/>
  <c r="N927" i="1" s="1"/>
  <c r="O927" i="1" s="1"/>
  <c r="M927" i="1"/>
  <c r="N860" i="1" a="1"/>
  <c r="N860" i="1" s="1"/>
  <c r="O860" i="1" s="1"/>
  <c r="M860" i="1"/>
  <c r="N826" i="1" a="1"/>
  <c r="N826" i="1" s="1"/>
  <c r="O826" i="1" s="1"/>
  <c r="M826" i="1"/>
  <c r="N801" i="1" a="1"/>
  <c r="N801" i="1" s="1"/>
  <c r="O801" i="1" s="1"/>
  <c r="M801" i="1"/>
  <c r="N743" i="1" a="1"/>
  <c r="N743" i="1" s="1"/>
  <c r="O743" i="1" s="1"/>
  <c r="M743" i="1"/>
  <c r="N674" i="1" a="1"/>
  <c r="N674" i="1" s="1"/>
  <c r="O674" i="1" s="1"/>
  <c r="M674" i="1"/>
  <c r="N662" i="1" a="1"/>
  <c r="N662" i="1" s="1"/>
  <c r="O662" i="1" s="1"/>
  <c r="M662" i="1"/>
  <c r="N651" i="1" a="1"/>
  <c r="N651" i="1" s="1"/>
  <c r="O651" i="1" s="1"/>
  <c r="M651" i="1"/>
  <c r="N627" i="1" a="1"/>
  <c r="N627" i="1" s="1"/>
  <c r="O627" i="1" s="1"/>
  <c r="M627" i="1"/>
  <c r="N537" i="1" a="1"/>
  <c r="N537" i="1" s="1"/>
  <c r="O537" i="1" s="1"/>
  <c r="M537" i="1"/>
  <c r="N491" i="1" a="1"/>
  <c r="N491" i="1" s="1"/>
  <c r="O491" i="1" s="1"/>
  <c r="M491" i="1"/>
  <c r="N437" i="1" a="1"/>
  <c r="N437" i="1" s="1"/>
  <c r="O437" i="1" s="1"/>
  <c r="M437" i="1"/>
  <c r="N414" i="1" a="1"/>
  <c r="N414" i="1" s="1"/>
  <c r="O414" i="1" s="1"/>
  <c r="M414" i="1"/>
  <c r="N403" i="1" a="1"/>
  <c r="N403" i="1" s="1"/>
  <c r="O403" i="1" s="1"/>
  <c r="M403" i="1"/>
  <c r="N347" i="1" a="1"/>
  <c r="N347" i="1" s="1"/>
  <c r="O347" i="1" s="1"/>
  <c r="M347" i="1"/>
  <c r="N325" i="1" a="1"/>
  <c r="N325" i="1" s="1"/>
  <c r="O325" i="1" s="1"/>
  <c r="M325" i="1"/>
  <c r="N314" i="1" a="1"/>
  <c r="N314" i="1" s="1"/>
  <c r="O314" i="1" s="1"/>
  <c r="M314" i="1"/>
  <c r="N255" i="1" a="1"/>
  <c r="N255" i="1" s="1"/>
  <c r="O255" i="1" s="1"/>
  <c r="M255" i="1"/>
  <c r="N245" i="1" a="1"/>
  <c r="N245" i="1" s="1"/>
  <c r="O245" i="1" s="1"/>
  <c r="M245" i="1"/>
  <c r="N223" i="1" a="1"/>
  <c r="N223" i="1" s="1"/>
  <c r="O223" i="1" s="1"/>
  <c r="M223" i="1"/>
  <c r="N174" i="1" a="1"/>
  <c r="N174" i="1" s="1"/>
  <c r="O174" i="1" s="1"/>
  <c r="M174" i="1"/>
  <c r="N162" i="1" a="1"/>
  <c r="N162" i="1" s="1"/>
  <c r="O162" i="1" s="1"/>
  <c r="M162" i="1"/>
  <c r="N139" i="1" a="1"/>
  <c r="N139" i="1" s="1"/>
  <c r="O139" i="1" s="1"/>
  <c r="M139" i="1"/>
  <c r="N116" i="1" a="1"/>
  <c r="N116" i="1" s="1"/>
  <c r="O116" i="1" s="1"/>
  <c r="M116" i="1"/>
  <c r="N104" i="1" a="1"/>
  <c r="N104" i="1" s="1"/>
  <c r="O104" i="1" s="1"/>
  <c r="M104" i="1"/>
  <c r="N91" i="1" a="1"/>
  <c r="N91" i="1" s="1"/>
  <c r="O91" i="1" s="1"/>
  <c r="M91" i="1"/>
  <c r="N28" i="1" a="1"/>
  <c r="N28" i="1" s="1"/>
  <c r="O28" i="1" s="1"/>
  <c r="M28" i="1"/>
  <c r="N17" i="1" a="1"/>
  <c r="N17" i="1" s="1"/>
  <c r="O17" i="1" s="1"/>
  <c r="M17" i="1"/>
  <c r="M1013" i="1"/>
  <c r="M954" i="1"/>
  <c r="M896" i="1"/>
  <c r="M528" i="1"/>
  <c r="M442" i="1"/>
  <c r="M268" i="1"/>
  <c r="M239" i="1"/>
  <c r="M213" i="1"/>
  <c r="M181" i="1"/>
  <c r="M82" i="1"/>
  <c r="N979" i="1" a="1"/>
  <c r="N979" i="1" s="1"/>
  <c r="O979" i="1" s="1"/>
  <c r="M979" i="1"/>
  <c r="N903" i="1" a="1"/>
  <c r="N903" i="1" s="1"/>
  <c r="O903" i="1" s="1"/>
  <c r="M903" i="1"/>
  <c r="N838" i="1" a="1"/>
  <c r="N838" i="1" s="1"/>
  <c r="O838" i="1" s="1"/>
  <c r="M838" i="1"/>
  <c r="N783" i="1" a="1"/>
  <c r="N783" i="1" s="1"/>
  <c r="O783" i="1" s="1"/>
  <c r="M783" i="1"/>
  <c r="N748" i="1" a="1"/>
  <c r="N748" i="1" s="1"/>
  <c r="O748" i="1" s="1"/>
  <c r="M748" i="1"/>
  <c r="N693" i="1" a="1"/>
  <c r="N693" i="1" s="1"/>
  <c r="O693" i="1" s="1"/>
  <c r="M693" i="1"/>
  <c r="N602" i="1" a="1"/>
  <c r="N602" i="1" s="1"/>
  <c r="O602" i="1" s="1"/>
  <c r="M602" i="1"/>
  <c r="N539" i="1" a="1"/>
  <c r="N539" i="1" s="1"/>
  <c r="O539" i="1" s="1"/>
  <c r="M539" i="1"/>
  <c r="N473" i="1" a="1"/>
  <c r="N473" i="1" s="1"/>
  <c r="O473" i="1" s="1"/>
  <c r="M473" i="1"/>
  <c r="N431" i="1" a="1"/>
  <c r="N431" i="1" s="1"/>
  <c r="O431" i="1" s="1"/>
  <c r="M431" i="1"/>
  <c r="N386" i="1" a="1"/>
  <c r="N386" i="1" s="1"/>
  <c r="O386" i="1" s="1"/>
  <c r="M386" i="1"/>
  <c r="N285" i="1" a="1"/>
  <c r="N285" i="1" s="1"/>
  <c r="O285" i="1" s="1"/>
  <c r="M285" i="1"/>
  <c r="N274" i="1" a="1"/>
  <c r="N274" i="1" s="1"/>
  <c r="O274" i="1" s="1"/>
  <c r="M274" i="1"/>
  <c r="N262" i="1" a="1"/>
  <c r="N262" i="1" s="1"/>
  <c r="O262" i="1" s="1"/>
  <c r="M262" i="1"/>
  <c r="N221" i="1" a="1"/>
  <c r="N221" i="1" s="1"/>
  <c r="O221" i="1" s="1"/>
  <c r="M221" i="1"/>
  <c r="N173" i="1" a="1"/>
  <c r="N173" i="1" s="1"/>
  <c r="O173" i="1" s="1"/>
  <c r="M173" i="1"/>
  <c r="N151" i="1" a="1"/>
  <c r="N151" i="1" s="1"/>
  <c r="O151" i="1" s="1"/>
  <c r="M151" i="1"/>
  <c r="N106" i="1" a="1"/>
  <c r="N106" i="1" s="1"/>
  <c r="O106" i="1" s="1"/>
  <c r="M106" i="1"/>
  <c r="N69" i="1" a="1"/>
  <c r="N69" i="1" s="1"/>
  <c r="O69" i="1" s="1"/>
  <c r="M69" i="1"/>
  <c r="N21" i="1" a="1"/>
  <c r="N21" i="1" s="1"/>
  <c r="O21" i="1" s="1"/>
  <c r="M21" i="1"/>
  <c r="M886" i="1"/>
  <c r="M846" i="1"/>
  <c r="N974" i="1" a="1"/>
  <c r="N974" i="1" s="1"/>
  <c r="O974" i="1" s="1"/>
  <c r="M974" i="1"/>
  <c r="N964" i="1" a="1"/>
  <c r="N964" i="1" s="1"/>
  <c r="O964" i="1" s="1"/>
  <c r="M964" i="1"/>
  <c r="N943" i="1" a="1"/>
  <c r="N943" i="1" s="1"/>
  <c r="O943" i="1" s="1"/>
  <c r="M943" i="1"/>
  <c r="N678" i="1" a="1"/>
  <c r="N678" i="1" s="1"/>
  <c r="O678" i="1" s="1"/>
  <c r="M678" i="1"/>
  <c r="N632" i="1" a="1"/>
  <c r="N632" i="1" s="1"/>
  <c r="O632" i="1" s="1"/>
  <c r="M632" i="1"/>
  <c r="N502" i="1" a="1"/>
  <c r="N502" i="1" s="1"/>
  <c r="O502" i="1" s="1"/>
  <c r="M502" i="1"/>
  <c r="N449" i="1" a="1"/>
  <c r="N449" i="1" s="1"/>
  <c r="O449" i="1" s="1"/>
  <c r="M449" i="1"/>
  <c r="N438" i="1" a="1"/>
  <c r="N438" i="1" s="1"/>
  <c r="O438" i="1" s="1"/>
  <c r="M438" i="1"/>
  <c r="N147" i="1" a="1"/>
  <c r="N147" i="1" s="1"/>
  <c r="O147" i="1" s="1"/>
  <c r="M147" i="1"/>
  <c r="N135" i="1" a="1"/>
  <c r="N135" i="1" s="1"/>
  <c r="O135" i="1" s="1"/>
  <c r="M135" i="1"/>
  <c r="N16" i="1" a="1"/>
  <c r="N16" i="1" s="1"/>
  <c r="O16" i="1" s="1"/>
  <c r="M16" i="1"/>
  <c r="M880" i="1"/>
  <c r="M613" i="1"/>
  <c r="M592" i="1"/>
  <c r="N819" i="1" a="1"/>
  <c r="N819" i="1" s="1"/>
  <c r="O819" i="1" s="1"/>
  <c r="M819" i="1"/>
  <c r="N735" i="1" a="1"/>
  <c r="N735" i="1" s="1"/>
  <c r="O735" i="1" s="1"/>
  <c r="M735" i="1"/>
  <c r="N692" i="1" a="1"/>
  <c r="N692" i="1" s="1"/>
  <c r="O692" i="1" s="1"/>
  <c r="M692" i="1"/>
  <c r="N672" i="1" a="1"/>
  <c r="N672" i="1" s="1"/>
  <c r="O672" i="1" s="1"/>
  <c r="M672" i="1"/>
  <c r="N595" i="1" a="1"/>
  <c r="N595" i="1" s="1"/>
  <c r="O595" i="1" s="1"/>
  <c r="M595" i="1"/>
  <c r="N469" i="1" a="1"/>
  <c r="N469" i="1" s="1"/>
  <c r="O469" i="1" s="1"/>
  <c r="M469" i="1"/>
  <c r="N427" i="1" a="1"/>
  <c r="N427" i="1" s="1"/>
  <c r="O427" i="1" s="1"/>
  <c r="M427" i="1"/>
  <c r="N416" i="1" a="1"/>
  <c r="N416" i="1" s="1"/>
  <c r="O416" i="1" s="1"/>
  <c r="M416" i="1"/>
  <c r="N310" i="1" a="1"/>
  <c r="N310" i="1" s="1"/>
  <c r="O310" i="1" s="1"/>
  <c r="M310" i="1"/>
  <c r="N35" i="1" a="1"/>
  <c r="N35" i="1" s="1"/>
  <c r="O35" i="1" s="1"/>
  <c r="M35" i="1"/>
  <c r="M667" i="1"/>
  <c r="M384" i="1"/>
  <c r="M333" i="1"/>
  <c r="M244" i="1"/>
  <c r="N973" i="1" a="1"/>
  <c r="N973" i="1" s="1"/>
  <c r="O973" i="1" s="1"/>
  <c r="M973" i="1"/>
  <c r="N888" i="1" a="1"/>
  <c r="N888" i="1" s="1"/>
  <c r="O888" i="1" s="1"/>
  <c r="M888" i="1"/>
  <c r="N753" i="1" a="1"/>
  <c r="N753" i="1" s="1"/>
  <c r="O753" i="1" s="1"/>
  <c r="M753" i="1"/>
  <c r="N721" i="1" a="1"/>
  <c r="N721" i="1" s="1"/>
  <c r="O721" i="1" s="1"/>
  <c r="M721" i="1"/>
  <c r="N657" i="1" a="1"/>
  <c r="N657" i="1" s="1"/>
  <c r="O657" i="1" s="1"/>
  <c r="M657" i="1"/>
  <c r="N581" i="1" a="1"/>
  <c r="N581" i="1" s="1"/>
  <c r="O581" i="1" s="1"/>
  <c r="M581" i="1"/>
  <c r="N476" i="1" a="1"/>
  <c r="N476" i="1" s="1"/>
  <c r="O476" i="1" s="1"/>
  <c r="M476" i="1"/>
  <c r="N401" i="1" a="1"/>
  <c r="N401" i="1" s="1"/>
  <c r="O401" i="1" s="1"/>
  <c r="M401" i="1"/>
  <c r="N250" i="1" a="1"/>
  <c r="N250" i="1" s="1"/>
  <c r="O250" i="1" s="1"/>
  <c r="M250" i="1"/>
  <c r="N133" i="1" a="1"/>
  <c r="N133" i="1" s="1"/>
  <c r="O133" i="1" s="1"/>
  <c r="M133" i="1"/>
  <c r="N77" i="1" a="1"/>
  <c r="N77" i="1" s="1"/>
  <c r="O77" i="1" s="1"/>
  <c r="M77" i="1"/>
  <c r="N44" i="1" a="1"/>
  <c r="N44" i="1" s="1"/>
  <c r="O44" i="1" s="1"/>
  <c r="M44" i="1"/>
  <c r="M115" i="1"/>
  <c r="M9" i="1"/>
  <c r="E28" i="1"/>
  <c r="F28" i="1" s="1"/>
  <c r="J2" i="1" a="1"/>
  <c r="J2" i="1" s="1"/>
  <c r="N2" i="1" s="1" a="1"/>
  <c r="N2" i="1" s="1"/>
  <c r="O2" i="1" s="1"/>
  <c r="E478" i="1"/>
  <c r="F478" i="1" s="1"/>
  <c r="E352" i="1"/>
  <c r="F352" i="1" s="1"/>
  <c r="E142" i="1"/>
  <c r="F142" i="1" s="1"/>
  <c r="E100" i="1"/>
  <c r="F100" i="1" s="1"/>
  <c r="E131" i="1"/>
  <c r="F131" i="1" s="1"/>
  <c r="E504" i="1"/>
  <c r="F504" i="1" s="1"/>
  <c r="E841" i="1"/>
  <c r="F841" i="1" s="1"/>
  <c r="E132" i="1"/>
  <c r="F132" i="1" s="1"/>
  <c r="E518" i="1"/>
  <c r="F518" i="1" s="1"/>
  <c r="E842" i="1"/>
  <c r="F842" i="1" s="1"/>
  <c r="E226" i="1"/>
  <c r="F226" i="1" s="1"/>
  <c r="E690" i="1"/>
  <c r="F690" i="1" s="1"/>
  <c r="E280" i="1"/>
  <c r="F280" i="1" s="1"/>
  <c r="E729" i="1"/>
  <c r="F729" i="1" s="1"/>
  <c r="E281" i="1"/>
  <c r="F281" i="1" s="1"/>
  <c r="E756" i="1"/>
  <c r="F756" i="1" s="1"/>
  <c r="E310" i="1"/>
  <c r="F310" i="1" s="1"/>
  <c r="E771" i="1"/>
  <c r="F771" i="1" s="1"/>
  <c r="E354" i="1"/>
  <c r="F354" i="1" s="1"/>
  <c r="E784" i="1"/>
  <c r="F784" i="1" s="1"/>
  <c r="E393" i="1"/>
  <c r="F393" i="1" s="1"/>
  <c r="E804" i="1"/>
  <c r="F804" i="1" s="1"/>
  <c r="E394" i="1"/>
  <c r="F394" i="1" s="1"/>
  <c r="E808" i="1"/>
  <c r="F808" i="1" s="1"/>
  <c r="E420" i="1"/>
  <c r="F420" i="1" s="1"/>
  <c r="E827" i="1"/>
  <c r="F827" i="1" s="1"/>
  <c r="E435" i="1"/>
  <c r="F435" i="1" s="1"/>
  <c r="E925" i="1"/>
  <c r="F925" i="1" s="1"/>
  <c r="E980" i="1"/>
  <c r="F980" i="1" s="1"/>
  <c r="E210" i="1"/>
  <c r="F210" i="1" s="1"/>
  <c r="E971" i="1"/>
  <c r="F971" i="1" s="1"/>
  <c r="E979" i="1"/>
  <c r="F979" i="1" s="1"/>
  <c r="E965" i="1"/>
  <c r="F965" i="1" s="1"/>
  <c r="E909" i="1"/>
  <c r="F909" i="1" s="1"/>
  <c r="E895" i="1"/>
  <c r="F895" i="1" s="1"/>
  <c r="E881" i="1"/>
  <c r="F881" i="1" s="1"/>
  <c r="E839" i="1"/>
  <c r="F839" i="1" s="1"/>
  <c r="E699" i="1"/>
  <c r="F699" i="1" s="1"/>
  <c r="E615" i="1"/>
  <c r="F615" i="1" s="1"/>
  <c r="E573" i="1"/>
  <c r="F573" i="1" s="1"/>
  <c r="E545" i="1"/>
  <c r="F545" i="1" s="1"/>
  <c r="E517" i="1"/>
  <c r="F517" i="1" s="1"/>
  <c r="E503" i="1"/>
  <c r="F503" i="1" s="1"/>
  <c r="E489" i="1"/>
  <c r="F489" i="1" s="1"/>
  <c r="E461" i="1"/>
  <c r="F461" i="1" s="1"/>
  <c r="E447" i="1"/>
  <c r="F447" i="1" s="1"/>
  <c r="E970" i="1"/>
  <c r="F970" i="1" s="1"/>
  <c r="E599" i="1"/>
  <c r="F599" i="1" s="1"/>
  <c r="E575" i="1"/>
  <c r="F575" i="1" s="1"/>
  <c r="E570" i="1"/>
  <c r="F570" i="1" s="1"/>
  <c r="E534" i="1"/>
  <c r="F534" i="1" s="1"/>
  <c r="E436" i="1"/>
  <c r="F436" i="1" s="1"/>
  <c r="E211" i="1"/>
  <c r="F211" i="1" s="1"/>
  <c r="E136" i="1"/>
  <c r="F136" i="1" s="1"/>
  <c r="E126" i="1"/>
  <c r="F126" i="1" s="1"/>
  <c r="E16" i="1"/>
  <c r="F16" i="1" s="1"/>
  <c r="E307" i="1"/>
  <c r="F307" i="1" s="1"/>
  <c r="E237" i="1"/>
  <c r="F237" i="1" s="1"/>
  <c r="E223" i="1"/>
  <c r="F223" i="1" s="1"/>
  <c r="E195" i="1"/>
  <c r="F195" i="1" s="1"/>
  <c r="E125" i="1"/>
  <c r="F125" i="1" s="1"/>
  <c r="E69" i="1"/>
  <c r="F69" i="1" s="1"/>
  <c r="E55" i="1"/>
  <c r="F55" i="1" s="1"/>
  <c r="E13" i="1"/>
  <c r="F13" i="1" s="1"/>
  <c r="E1020" i="1"/>
  <c r="F1020" i="1" s="1"/>
  <c r="E1006" i="1"/>
  <c r="F1006" i="1" s="1"/>
  <c r="E992" i="1"/>
  <c r="F992" i="1" s="1"/>
  <c r="E978" i="1"/>
  <c r="F978" i="1" s="1"/>
  <c r="E964" i="1"/>
  <c r="F964" i="1" s="1"/>
  <c r="E950" i="1"/>
  <c r="F950" i="1" s="1"/>
  <c r="E894" i="1"/>
  <c r="F894" i="1" s="1"/>
  <c r="E824" i="1"/>
  <c r="F824" i="1" s="1"/>
  <c r="E810" i="1"/>
  <c r="F810" i="1" s="1"/>
  <c r="E782" i="1"/>
  <c r="F782" i="1" s="1"/>
  <c r="E754" i="1"/>
  <c r="F754" i="1" s="1"/>
  <c r="E740" i="1"/>
  <c r="F740" i="1" s="1"/>
  <c r="E698" i="1"/>
  <c r="F698" i="1" s="1"/>
  <c r="E684" i="1"/>
  <c r="F684" i="1" s="1"/>
  <c r="E670" i="1"/>
  <c r="F670" i="1" s="1"/>
  <c r="E642" i="1"/>
  <c r="F642" i="1" s="1"/>
  <c r="E628" i="1"/>
  <c r="F628" i="1" s="1"/>
  <c r="E614" i="1"/>
  <c r="F614" i="1" s="1"/>
  <c r="E600" i="1"/>
  <c r="F600" i="1" s="1"/>
  <c r="E558" i="1"/>
  <c r="F558" i="1" s="1"/>
  <c r="E530" i="1"/>
  <c r="F530" i="1" s="1"/>
  <c r="E488" i="1"/>
  <c r="F488" i="1" s="1"/>
  <c r="E418" i="1"/>
  <c r="F418" i="1" s="1"/>
  <c r="E404" i="1"/>
  <c r="F404" i="1" s="1"/>
  <c r="E390" i="1"/>
  <c r="F390" i="1" s="1"/>
  <c r="E376" i="1"/>
  <c r="F376" i="1" s="1"/>
  <c r="E362" i="1"/>
  <c r="F362" i="1" s="1"/>
  <c r="E348" i="1"/>
  <c r="F348" i="1" s="1"/>
  <c r="E334" i="1"/>
  <c r="F334" i="1" s="1"/>
  <c r="E306" i="1"/>
  <c r="F306" i="1" s="1"/>
  <c r="E292" i="1"/>
  <c r="F292" i="1" s="1"/>
  <c r="E278" i="1"/>
  <c r="F278" i="1" s="1"/>
  <c r="E250" i="1"/>
  <c r="F250" i="1" s="1"/>
  <c r="E236" i="1"/>
  <c r="F236" i="1" s="1"/>
  <c r="E222" i="1"/>
  <c r="F222" i="1" s="1"/>
  <c r="E194" i="1"/>
  <c r="F194" i="1" s="1"/>
  <c r="E166" i="1"/>
  <c r="F166" i="1" s="1"/>
  <c r="E152" i="1"/>
  <c r="F152" i="1" s="1"/>
  <c r="E138" i="1"/>
  <c r="F138" i="1" s="1"/>
  <c r="E82" i="1"/>
  <c r="F82" i="1" s="1"/>
  <c r="E54" i="1"/>
  <c r="F54" i="1" s="1"/>
  <c r="E26" i="1"/>
  <c r="F26" i="1" s="1"/>
  <c r="E12" i="1"/>
  <c r="F12" i="1" s="1"/>
  <c r="E977" i="1"/>
  <c r="F977" i="1" s="1"/>
  <c r="E976" i="1"/>
  <c r="F976" i="1" s="1"/>
  <c r="E892" i="1"/>
  <c r="F892" i="1" s="1"/>
  <c r="E542" i="1"/>
  <c r="F542" i="1" s="1"/>
  <c r="E528" i="1"/>
  <c r="F528" i="1" s="1"/>
  <c r="E458" i="1"/>
  <c r="F458" i="1" s="1"/>
  <c r="E262" i="1"/>
  <c r="F262" i="1" s="1"/>
  <c r="E122" i="1"/>
  <c r="F122" i="1" s="1"/>
  <c r="E66" i="1"/>
  <c r="F66" i="1" s="1"/>
  <c r="E512" i="1"/>
  <c r="F512" i="1" s="1"/>
  <c r="E302" i="1"/>
  <c r="F302" i="1" s="1"/>
  <c r="E721" i="1"/>
  <c r="F721" i="1" s="1"/>
  <c r="E665" i="1"/>
  <c r="F665" i="1" s="1"/>
  <c r="E986" i="1"/>
  <c r="F986" i="1" s="1"/>
  <c r="E930" i="1"/>
  <c r="F930" i="1" s="1"/>
  <c r="E916" i="1"/>
  <c r="F916" i="1" s="1"/>
  <c r="E888" i="1"/>
  <c r="F888" i="1" s="1"/>
  <c r="E874" i="1"/>
  <c r="F874" i="1" s="1"/>
  <c r="E860" i="1"/>
  <c r="F860" i="1" s="1"/>
  <c r="E846" i="1"/>
  <c r="F846" i="1" s="1"/>
  <c r="E734" i="1"/>
  <c r="F734" i="1" s="1"/>
  <c r="E706" i="1"/>
  <c r="F706" i="1" s="1"/>
  <c r="E664" i="1"/>
  <c r="F664" i="1" s="1"/>
  <c r="E650" i="1"/>
  <c r="F650" i="1" s="1"/>
  <c r="E636" i="1"/>
  <c r="F636" i="1" s="1"/>
  <c r="E594" i="1"/>
  <c r="F594" i="1" s="1"/>
  <c r="E1027" i="1"/>
  <c r="F1027" i="1" s="1"/>
  <c r="E985" i="1"/>
  <c r="F985" i="1" s="1"/>
  <c r="E957" i="1"/>
  <c r="F957" i="1" s="1"/>
  <c r="E915" i="1"/>
  <c r="F915" i="1" s="1"/>
  <c r="E887" i="1"/>
  <c r="F887" i="1" s="1"/>
  <c r="E873" i="1"/>
  <c r="F873" i="1" s="1"/>
  <c r="E845" i="1"/>
  <c r="F845" i="1" s="1"/>
  <c r="E663" i="1"/>
  <c r="F663" i="1" s="1"/>
  <c r="E84" i="1"/>
  <c r="F84" i="1" s="1"/>
  <c r="E840" i="1"/>
  <c r="F840" i="1" s="1"/>
  <c r="E659" i="1"/>
  <c r="F659" i="1" s="1"/>
  <c r="E425" i="1"/>
  <c r="F425" i="1" s="1"/>
  <c r="E183" i="1"/>
  <c r="F183" i="1" s="1"/>
  <c r="E830" i="1"/>
  <c r="F830" i="1" s="1"/>
  <c r="E646" i="1"/>
  <c r="F646" i="1" s="1"/>
  <c r="E421" i="1"/>
  <c r="F421" i="1" s="1"/>
  <c r="E158" i="1"/>
  <c r="F158" i="1" s="1"/>
  <c r="E817" i="1"/>
  <c r="F817" i="1" s="1"/>
  <c r="E789" i="1"/>
  <c r="F789" i="1" s="1"/>
  <c r="E733" i="1"/>
  <c r="F733" i="1" s="1"/>
  <c r="E705" i="1"/>
  <c r="F705" i="1" s="1"/>
  <c r="E649" i="1"/>
  <c r="F649" i="1" s="1"/>
  <c r="E635" i="1"/>
  <c r="F635" i="1" s="1"/>
  <c r="E593" i="1"/>
  <c r="F593" i="1" s="1"/>
  <c r="E579" i="1"/>
  <c r="F579" i="1" s="1"/>
  <c r="E537" i="1"/>
  <c r="F537" i="1" s="1"/>
  <c r="E495" i="1"/>
  <c r="F495" i="1" s="1"/>
  <c r="E439" i="1"/>
  <c r="F439" i="1" s="1"/>
  <c r="E924" i="1"/>
  <c r="F924" i="1" s="1"/>
  <c r="E776" i="1"/>
  <c r="F776" i="1" s="1"/>
  <c r="E645" i="1"/>
  <c r="F645" i="1" s="1"/>
  <c r="E510" i="1"/>
  <c r="F510" i="1" s="1"/>
  <c r="E379" i="1"/>
  <c r="F379" i="1" s="1"/>
  <c r="E218" i="1"/>
  <c r="F218" i="1" s="1"/>
  <c r="E114" i="1"/>
  <c r="F114" i="1" s="1"/>
  <c r="E896" i="1"/>
  <c r="F896" i="1" s="1"/>
  <c r="E775" i="1"/>
  <c r="F775" i="1" s="1"/>
  <c r="E644" i="1"/>
  <c r="F644" i="1" s="1"/>
  <c r="E506" i="1"/>
  <c r="F506" i="1" s="1"/>
  <c r="E360" i="1"/>
  <c r="F360" i="1" s="1"/>
  <c r="E214" i="1"/>
  <c r="F214" i="1" s="1"/>
  <c r="E60" i="1"/>
  <c r="F60" i="1" s="1"/>
  <c r="E118" i="1"/>
  <c r="F118" i="1" s="1"/>
  <c r="E177" i="1"/>
  <c r="F177" i="1" s="1"/>
  <c r="E224" i="1"/>
  <c r="F224" i="1" s="1"/>
  <c r="E282" i="1"/>
  <c r="F282" i="1" s="1"/>
  <c r="E351" i="1"/>
  <c r="F351" i="1" s="1"/>
  <c r="E405" i="1"/>
  <c r="F405" i="1" s="1"/>
  <c r="E452" i="1"/>
  <c r="F452" i="1" s="1"/>
  <c r="E509" i="1"/>
  <c r="F509" i="1" s="1"/>
  <c r="E564" i="1"/>
  <c r="F564" i="1" s="1"/>
  <c r="E616" i="1"/>
  <c r="F616" i="1" s="1"/>
  <c r="E677" i="1"/>
  <c r="F677" i="1" s="1"/>
  <c r="E741" i="1"/>
  <c r="F741" i="1" s="1"/>
  <c r="E802" i="1"/>
  <c r="F802" i="1" s="1"/>
  <c r="E844" i="1"/>
  <c r="F844" i="1" s="1"/>
  <c r="E910" i="1"/>
  <c r="F910" i="1" s="1"/>
  <c r="E975" i="1"/>
  <c r="F975" i="1" s="1"/>
  <c r="E1010" i="1"/>
  <c r="F1010" i="1" s="1"/>
  <c r="E14" i="1"/>
  <c r="F14" i="1" s="1"/>
  <c r="E88" i="1"/>
  <c r="F88" i="1" s="1"/>
  <c r="E156" i="1"/>
  <c r="F156" i="1" s="1"/>
  <c r="E212" i="1"/>
  <c r="F212" i="1" s="1"/>
  <c r="E267" i="1"/>
  <c r="F267" i="1" s="1"/>
  <c r="E346" i="1"/>
  <c r="F346" i="1" s="1"/>
  <c r="E402" i="1"/>
  <c r="F402" i="1" s="1"/>
  <c r="E453" i="1"/>
  <c r="F453" i="1" s="1"/>
  <c r="E511" i="1"/>
  <c r="F511" i="1" s="1"/>
  <c r="E574" i="1"/>
  <c r="F574" i="1" s="1"/>
  <c r="E630" i="1"/>
  <c r="F630" i="1" s="1"/>
  <c r="E714" i="1"/>
  <c r="F714" i="1" s="1"/>
  <c r="E774" i="1"/>
  <c r="F774" i="1" s="1"/>
  <c r="E826" i="1"/>
  <c r="F826" i="1" s="1"/>
  <c r="E890" i="1"/>
  <c r="F890" i="1" s="1"/>
  <c r="E952" i="1"/>
  <c r="F952" i="1" s="1"/>
  <c r="E998" i="1"/>
  <c r="F998" i="1" s="1"/>
  <c r="E89" i="1"/>
  <c r="F89" i="1" s="1"/>
  <c r="E160" i="1"/>
  <c r="F160" i="1" s="1"/>
  <c r="E220" i="1"/>
  <c r="F220" i="1" s="1"/>
  <c r="E295" i="1"/>
  <c r="F295" i="1" s="1"/>
  <c r="E363" i="1"/>
  <c r="F363" i="1" s="1"/>
  <c r="E422" i="1"/>
  <c r="F422" i="1" s="1"/>
  <c r="E474" i="1"/>
  <c r="F474" i="1" s="1"/>
  <c r="E556" i="1"/>
  <c r="F556" i="1" s="1"/>
  <c r="E601" i="1"/>
  <c r="F601" i="1" s="1"/>
  <c r="E685" i="1"/>
  <c r="F685" i="1" s="1"/>
  <c r="E758" i="1"/>
  <c r="F758" i="1" s="1"/>
  <c r="E809" i="1"/>
  <c r="F809" i="1" s="1"/>
  <c r="E889" i="1"/>
  <c r="F889" i="1" s="1"/>
  <c r="E966" i="1"/>
  <c r="F966" i="1" s="1"/>
  <c r="E1001" i="1"/>
  <c r="F1001" i="1" s="1"/>
  <c r="E15" i="1"/>
  <c r="F15" i="1" s="1"/>
  <c r="E90" i="1"/>
  <c r="F90" i="1" s="1"/>
  <c r="E168" i="1"/>
  <c r="F168" i="1" s="1"/>
  <c r="E225" i="1"/>
  <c r="F225" i="1" s="1"/>
  <c r="E296" i="1"/>
  <c r="F296" i="1" s="1"/>
  <c r="E377" i="1"/>
  <c r="F377" i="1" s="1"/>
  <c r="E424" i="1"/>
  <c r="F424" i="1" s="1"/>
  <c r="E491" i="1"/>
  <c r="F491" i="1" s="1"/>
  <c r="E559" i="1"/>
  <c r="F559" i="1" s="1"/>
  <c r="E604" i="1"/>
  <c r="F604" i="1" s="1"/>
  <c r="E687" i="1"/>
  <c r="F687" i="1" s="1"/>
  <c r="E770" i="1"/>
  <c r="F770" i="1" s="1"/>
  <c r="E825" i="1"/>
  <c r="F825" i="1" s="1"/>
  <c r="E891" i="1"/>
  <c r="F891" i="1" s="1"/>
  <c r="E967" i="1"/>
  <c r="F967" i="1" s="1"/>
  <c r="E1009" i="1"/>
  <c r="F1009" i="1" s="1"/>
  <c r="E85" i="1"/>
  <c r="F85" i="1" s="1"/>
  <c r="E170" i="1"/>
  <c r="F170" i="1" s="1"/>
  <c r="E239" i="1"/>
  <c r="F239" i="1" s="1"/>
  <c r="E323" i="1"/>
  <c r="F323" i="1" s="1"/>
  <c r="E399" i="1"/>
  <c r="F399" i="1" s="1"/>
  <c r="E469" i="1"/>
  <c r="F469" i="1" s="1"/>
  <c r="E547" i="1"/>
  <c r="F547" i="1" s="1"/>
  <c r="E617" i="1"/>
  <c r="F617" i="1" s="1"/>
  <c r="E715" i="1"/>
  <c r="F715" i="1" s="1"/>
  <c r="E785" i="1"/>
  <c r="F785" i="1" s="1"/>
  <c r="E853" i="1"/>
  <c r="F853" i="1" s="1"/>
  <c r="E929" i="1"/>
  <c r="F929" i="1" s="1"/>
  <c r="E996" i="1"/>
  <c r="F996" i="1" s="1"/>
  <c r="E86" i="1"/>
  <c r="F86" i="1" s="1"/>
  <c r="E178" i="1"/>
  <c r="F178" i="1" s="1"/>
  <c r="E240" i="1"/>
  <c r="F240" i="1" s="1"/>
  <c r="E332" i="1"/>
  <c r="F332" i="1" s="1"/>
  <c r="E406" i="1"/>
  <c r="F406" i="1" s="1"/>
  <c r="E470" i="1"/>
  <c r="F470" i="1" s="1"/>
  <c r="E548" i="1"/>
  <c r="F548" i="1" s="1"/>
  <c r="E618" i="1"/>
  <c r="F618" i="1" s="1"/>
  <c r="E718" i="1"/>
  <c r="F718" i="1" s="1"/>
  <c r="E786" i="1"/>
  <c r="F786" i="1" s="1"/>
  <c r="E855" i="1"/>
  <c r="F855" i="1" s="1"/>
  <c r="E939" i="1"/>
  <c r="F939" i="1" s="1"/>
  <c r="E1000" i="1"/>
  <c r="F1000" i="1" s="1"/>
  <c r="E108" i="1"/>
  <c r="F108" i="1" s="1"/>
  <c r="E179" i="1"/>
  <c r="F179" i="1" s="1"/>
  <c r="E242" i="1"/>
  <c r="F242" i="1" s="1"/>
  <c r="E336" i="1"/>
  <c r="F336" i="1" s="1"/>
  <c r="E416" i="1"/>
  <c r="F416" i="1" s="1"/>
  <c r="E472" i="1"/>
  <c r="F472" i="1" s="1"/>
  <c r="E560" i="1"/>
  <c r="F560" i="1" s="1"/>
  <c r="E629" i="1"/>
  <c r="F629" i="1" s="1"/>
  <c r="E719" i="1"/>
  <c r="F719" i="1" s="1"/>
  <c r="E798" i="1"/>
  <c r="F798" i="1" s="1"/>
  <c r="E856" i="1"/>
  <c r="F856" i="1" s="1"/>
  <c r="E940" i="1"/>
  <c r="F940" i="1" s="1"/>
  <c r="E1012" i="1"/>
  <c r="F1012" i="1" s="1"/>
  <c r="E112" i="1"/>
  <c r="F112" i="1" s="1"/>
  <c r="E182" i="1"/>
  <c r="F182" i="1" s="1"/>
  <c r="E248" i="1"/>
  <c r="F248" i="1" s="1"/>
  <c r="E337" i="1"/>
  <c r="F337" i="1" s="1"/>
  <c r="E419" i="1"/>
  <c r="F419" i="1" s="1"/>
  <c r="E473" i="1"/>
  <c r="F473" i="1" s="1"/>
  <c r="E562" i="1"/>
  <c r="F562" i="1" s="1"/>
  <c r="E631" i="1"/>
  <c r="F631" i="1" s="1"/>
  <c r="E720" i="1"/>
  <c r="F720" i="1" s="1"/>
  <c r="E799" i="1"/>
  <c r="F799" i="1" s="1"/>
  <c r="E869" i="1"/>
  <c r="F869" i="1" s="1"/>
  <c r="E951" i="1"/>
  <c r="F951" i="1" s="1"/>
  <c r="E1013" i="1"/>
  <c r="F1013" i="1" s="1"/>
  <c r="E43" i="1"/>
  <c r="F43" i="1" s="1"/>
  <c r="E153" i="1"/>
  <c r="F153" i="1" s="1"/>
  <c r="E265" i="1"/>
  <c r="F265" i="1" s="1"/>
  <c r="E384" i="1"/>
  <c r="F384" i="1" s="1"/>
  <c r="E464" i="1"/>
  <c r="F464" i="1" s="1"/>
  <c r="E584" i="1"/>
  <c r="F584" i="1" s="1"/>
  <c r="E672" i="1"/>
  <c r="F672" i="1" s="1"/>
  <c r="E805" i="1"/>
  <c r="F805" i="1" s="1"/>
  <c r="E898" i="1"/>
  <c r="F898" i="1" s="1"/>
  <c r="E995" i="1"/>
  <c r="F995" i="1" s="1"/>
  <c r="E56" i="1"/>
  <c r="F56" i="1" s="1"/>
  <c r="E155" i="1"/>
  <c r="F155" i="1" s="1"/>
  <c r="E266" i="1"/>
  <c r="F266" i="1" s="1"/>
  <c r="E386" i="1"/>
  <c r="F386" i="1" s="1"/>
  <c r="E492" i="1"/>
  <c r="F492" i="1" s="1"/>
  <c r="E587" i="1"/>
  <c r="F587" i="1" s="1"/>
  <c r="E688" i="1"/>
  <c r="F688" i="1" s="1"/>
  <c r="E806" i="1"/>
  <c r="F806" i="1" s="1"/>
  <c r="E911" i="1"/>
  <c r="F911" i="1" s="1"/>
  <c r="E1021" i="1"/>
  <c r="F1021" i="1" s="1"/>
  <c r="E70" i="1"/>
  <c r="F70" i="1" s="1"/>
  <c r="E192" i="1"/>
  <c r="F192" i="1" s="1"/>
  <c r="E293" i="1"/>
  <c r="F293" i="1" s="1"/>
  <c r="E398" i="1"/>
  <c r="F398" i="1" s="1"/>
  <c r="E508" i="1"/>
  <c r="F508" i="1" s="1"/>
  <c r="E598" i="1"/>
  <c r="F598" i="1" s="1"/>
  <c r="E728" i="1"/>
  <c r="F728" i="1" s="1"/>
  <c r="E828" i="1"/>
  <c r="F828" i="1" s="1"/>
  <c r="E926" i="1"/>
  <c r="F926" i="1" s="1"/>
  <c r="E71" i="1"/>
  <c r="F71" i="1" s="1"/>
  <c r="E994" i="1"/>
  <c r="F994" i="1" s="1"/>
  <c r="E883" i="1"/>
  <c r="F883" i="1" s="1"/>
  <c r="E755" i="1"/>
  <c r="F755" i="1" s="1"/>
  <c r="E597" i="1"/>
  <c r="F597" i="1" s="1"/>
  <c r="E450" i="1"/>
  <c r="F450" i="1" s="1"/>
  <c r="E349" i="1"/>
  <c r="F349" i="1" s="1"/>
  <c r="E206" i="1"/>
  <c r="F206" i="1" s="1"/>
  <c r="E42" i="1"/>
  <c r="F42" i="1" s="1"/>
  <c r="E993" i="1"/>
  <c r="F993" i="1" s="1"/>
  <c r="E870" i="1"/>
  <c r="F870" i="1" s="1"/>
  <c r="E738" i="1"/>
  <c r="F738" i="1" s="1"/>
  <c r="E595" i="1"/>
  <c r="F595" i="1" s="1"/>
  <c r="E448" i="1"/>
  <c r="F448" i="1" s="1"/>
  <c r="E312" i="1"/>
  <c r="F312" i="1" s="1"/>
  <c r="E196" i="1"/>
  <c r="F196" i="1" s="1"/>
  <c r="E1015" i="1"/>
  <c r="F1015" i="1" s="1"/>
  <c r="E987" i="1"/>
  <c r="F987" i="1" s="1"/>
  <c r="E959" i="1"/>
  <c r="F959" i="1" s="1"/>
  <c r="E945" i="1"/>
  <c r="F945" i="1" s="1"/>
  <c r="E931" i="1"/>
  <c r="F931" i="1" s="1"/>
  <c r="E917" i="1"/>
  <c r="F917" i="1" s="1"/>
  <c r="E875" i="1"/>
  <c r="F875" i="1" s="1"/>
  <c r="E861" i="1"/>
  <c r="F861" i="1" s="1"/>
  <c r="E847" i="1"/>
  <c r="F847" i="1" s="1"/>
  <c r="E735" i="1"/>
  <c r="F735" i="1" s="1"/>
  <c r="E707" i="1"/>
  <c r="F707" i="1" s="1"/>
  <c r="E693" i="1"/>
  <c r="F693" i="1" s="1"/>
  <c r="E651" i="1"/>
  <c r="F651" i="1" s="1"/>
  <c r="E623" i="1"/>
  <c r="F623" i="1" s="1"/>
  <c r="E609" i="1"/>
  <c r="F609" i="1" s="1"/>
  <c r="E553" i="1"/>
  <c r="F553" i="1" s="1"/>
  <c r="E539" i="1"/>
  <c r="F539" i="1" s="1"/>
  <c r="E525" i="1"/>
  <c r="F525" i="1" s="1"/>
  <c r="E483" i="1"/>
  <c r="F483" i="1" s="1"/>
  <c r="E413" i="1"/>
  <c r="F413" i="1" s="1"/>
  <c r="E371" i="1"/>
  <c r="F371" i="1" s="1"/>
  <c r="E329" i="1"/>
  <c r="F329" i="1" s="1"/>
  <c r="E315" i="1"/>
  <c r="F315" i="1" s="1"/>
  <c r="E301" i="1"/>
  <c r="F301" i="1" s="1"/>
  <c r="E259" i="1"/>
  <c r="F259" i="1" s="1"/>
  <c r="E175" i="1"/>
  <c r="F175" i="1" s="1"/>
  <c r="E161" i="1"/>
  <c r="F161" i="1" s="1"/>
  <c r="E105" i="1"/>
  <c r="F105" i="1" s="1"/>
  <c r="E91" i="1"/>
  <c r="F91" i="1" s="1"/>
  <c r="E77" i="1"/>
  <c r="F77" i="1" s="1"/>
  <c r="E63" i="1"/>
  <c r="F63" i="1" s="1"/>
  <c r="E35" i="1"/>
  <c r="F35" i="1" s="1"/>
  <c r="E21" i="1"/>
  <c r="F21" i="1" s="1"/>
  <c r="E914" i="1"/>
  <c r="F914" i="1" s="1"/>
  <c r="E816" i="1"/>
  <c r="F816" i="1" s="1"/>
  <c r="E760" i="1"/>
  <c r="F760" i="1" s="1"/>
  <c r="E704" i="1"/>
  <c r="F704" i="1" s="1"/>
  <c r="E676" i="1"/>
  <c r="F676" i="1" s="1"/>
  <c r="E662" i="1"/>
  <c r="F662" i="1" s="1"/>
  <c r="E648" i="1"/>
  <c r="F648" i="1" s="1"/>
  <c r="E606" i="1"/>
  <c r="F606" i="1" s="1"/>
  <c r="E578" i="1"/>
  <c r="F578" i="1" s="1"/>
  <c r="E522" i="1"/>
  <c r="F522" i="1" s="1"/>
  <c r="E494" i="1"/>
  <c r="F494" i="1" s="1"/>
  <c r="E466" i="1"/>
  <c r="F466" i="1" s="1"/>
  <c r="E438" i="1"/>
  <c r="F438" i="1" s="1"/>
  <c r="E382" i="1"/>
  <c r="F382" i="1" s="1"/>
  <c r="E368" i="1"/>
  <c r="F368" i="1" s="1"/>
  <c r="E326" i="1"/>
  <c r="F326" i="1" s="1"/>
  <c r="E284" i="1"/>
  <c r="F284" i="1" s="1"/>
  <c r="E228" i="1"/>
  <c r="F228" i="1" s="1"/>
  <c r="E172" i="1"/>
  <c r="F172" i="1" s="1"/>
  <c r="E102" i="1"/>
  <c r="F102" i="1" s="1"/>
  <c r="E46" i="1"/>
  <c r="F46" i="1" s="1"/>
  <c r="E32" i="1"/>
  <c r="F32" i="1" s="1"/>
  <c r="E18" i="1"/>
  <c r="F18" i="1" s="1"/>
  <c r="E1019" i="1"/>
  <c r="F1019" i="1" s="1"/>
  <c r="E1005" i="1"/>
  <c r="F1005" i="1" s="1"/>
  <c r="E949" i="1"/>
  <c r="F949" i="1" s="1"/>
  <c r="E935" i="1"/>
  <c r="F935" i="1" s="1"/>
  <c r="E865" i="1"/>
  <c r="F865" i="1" s="1"/>
  <c r="E851" i="1"/>
  <c r="F851" i="1" s="1"/>
  <c r="E823" i="1"/>
  <c r="F823" i="1" s="1"/>
  <c r="E781" i="1"/>
  <c r="F781" i="1" s="1"/>
  <c r="E767" i="1"/>
  <c r="F767" i="1" s="1"/>
  <c r="E739" i="1"/>
  <c r="F739" i="1" s="1"/>
  <c r="E711" i="1"/>
  <c r="F711" i="1" s="1"/>
  <c r="E669" i="1"/>
  <c r="F669" i="1" s="1"/>
  <c r="E557" i="1"/>
  <c r="F557" i="1" s="1"/>
  <c r="E529" i="1"/>
  <c r="F529" i="1" s="1"/>
  <c r="E459" i="1"/>
  <c r="F459" i="1" s="1"/>
  <c r="E431" i="1"/>
  <c r="F431" i="1" s="1"/>
  <c r="E417" i="1"/>
  <c r="F417" i="1" s="1"/>
  <c r="E389" i="1"/>
  <c r="F389" i="1" s="1"/>
  <c r="E333" i="1"/>
  <c r="F333" i="1" s="1"/>
  <c r="E207" i="1"/>
  <c r="F207" i="1" s="1"/>
  <c r="E907" i="1"/>
  <c r="F907" i="1" s="1"/>
  <c r="E795" i="1"/>
  <c r="F795" i="1" s="1"/>
  <c r="E753" i="1"/>
  <c r="F753" i="1" s="1"/>
  <c r="E683" i="1"/>
  <c r="F683" i="1" s="1"/>
  <c r="E627" i="1"/>
  <c r="F627" i="1" s="1"/>
  <c r="E571" i="1"/>
  <c r="F571" i="1" s="1"/>
  <c r="E487" i="1"/>
  <c r="F487" i="1" s="1"/>
  <c r="E403" i="1"/>
  <c r="F403" i="1" s="1"/>
  <c r="E347" i="1"/>
  <c r="F347" i="1" s="1"/>
  <c r="E263" i="1"/>
  <c r="F263" i="1" s="1"/>
  <c r="E193" i="1"/>
  <c r="F193" i="1" s="1"/>
  <c r="E151" i="1"/>
  <c r="F151" i="1" s="1"/>
  <c r="E137" i="1"/>
  <c r="F137" i="1" s="1"/>
  <c r="E123" i="1"/>
  <c r="F123" i="1" s="1"/>
  <c r="E95" i="1"/>
  <c r="F95" i="1" s="1"/>
  <c r="E81" i="1"/>
  <c r="F81" i="1" s="1"/>
  <c r="E67" i="1"/>
  <c r="F67" i="1" s="1"/>
  <c r="E39" i="1"/>
  <c r="F39" i="1" s="1"/>
  <c r="E25" i="1"/>
  <c r="F25" i="1" s="1"/>
  <c r="E11" i="1"/>
  <c r="F11" i="1" s="1"/>
  <c r="E948" i="1"/>
  <c r="F948" i="1" s="1"/>
  <c r="E934" i="1"/>
  <c r="F934" i="1" s="1"/>
  <c r="E906" i="1"/>
  <c r="F906" i="1" s="1"/>
  <c r="E864" i="1"/>
  <c r="F864" i="1" s="1"/>
  <c r="E794" i="1"/>
  <c r="F794" i="1" s="1"/>
  <c r="E752" i="1"/>
  <c r="F752" i="1" s="1"/>
  <c r="E724" i="1"/>
  <c r="F724" i="1" s="1"/>
  <c r="E710" i="1"/>
  <c r="F710" i="1" s="1"/>
  <c r="E696" i="1"/>
  <c r="F696" i="1" s="1"/>
  <c r="E668" i="1"/>
  <c r="F668" i="1" s="1"/>
  <c r="E640" i="1"/>
  <c r="F640" i="1" s="1"/>
  <c r="E1017" i="1"/>
  <c r="F1017" i="1" s="1"/>
  <c r="E989" i="1"/>
  <c r="F989" i="1" s="1"/>
  <c r="E961" i="1"/>
  <c r="F961" i="1" s="1"/>
  <c r="E947" i="1"/>
  <c r="F947" i="1" s="1"/>
  <c r="E933" i="1"/>
  <c r="F933" i="1" s="1"/>
  <c r="E905" i="1"/>
  <c r="F905" i="1" s="1"/>
  <c r="E877" i="1"/>
  <c r="F877" i="1" s="1"/>
  <c r="E821" i="1"/>
  <c r="F821" i="1" s="1"/>
  <c r="E793" i="1"/>
  <c r="F793" i="1" s="1"/>
  <c r="E765" i="1"/>
  <c r="F765" i="1" s="1"/>
  <c r="E751" i="1"/>
  <c r="F751" i="1" s="1"/>
  <c r="E737" i="1"/>
  <c r="F737" i="1" s="1"/>
  <c r="E681" i="1"/>
  <c r="F681" i="1" s="1"/>
  <c r="E653" i="1"/>
  <c r="F653" i="1" s="1"/>
  <c r="E583" i="1"/>
  <c r="F583" i="1" s="1"/>
  <c r="E541" i="1"/>
  <c r="F541" i="1" s="1"/>
  <c r="E527" i="1"/>
  <c r="F527" i="1" s="1"/>
  <c r="E513" i="1"/>
  <c r="F513" i="1" s="1"/>
  <c r="E485" i="1"/>
  <c r="F485" i="1" s="1"/>
  <c r="E457" i="1"/>
  <c r="F457" i="1" s="1"/>
  <c r="E443" i="1"/>
  <c r="F443" i="1" s="1"/>
  <c r="E429" i="1"/>
  <c r="F429" i="1" s="1"/>
  <c r="E401" i="1"/>
  <c r="F401" i="1" s="1"/>
  <c r="E373" i="1"/>
  <c r="F373" i="1" s="1"/>
  <c r="E359" i="1"/>
  <c r="F359" i="1" s="1"/>
  <c r="E331" i="1"/>
  <c r="F331" i="1" s="1"/>
  <c r="E317" i="1"/>
  <c r="F317" i="1" s="1"/>
  <c r="E289" i="1"/>
  <c r="F289" i="1" s="1"/>
  <c r="E261" i="1"/>
  <c r="F261" i="1" s="1"/>
  <c r="E247" i="1"/>
  <c r="F247" i="1" s="1"/>
  <c r="E205" i="1"/>
  <c r="F205" i="1" s="1"/>
  <c r="E191" i="1"/>
  <c r="F191" i="1" s="1"/>
  <c r="E149" i="1"/>
  <c r="F149" i="1" s="1"/>
  <c r="E135" i="1"/>
  <c r="F135" i="1" s="1"/>
  <c r="E121" i="1"/>
  <c r="F121" i="1" s="1"/>
  <c r="E107" i="1"/>
  <c r="F107" i="1" s="1"/>
  <c r="E65" i="1"/>
  <c r="F65" i="1" s="1"/>
  <c r="E37" i="1"/>
  <c r="F37" i="1" s="1"/>
  <c r="E1016" i="1"/>
  <c r="F1016" i="1" s="1"/>
  <c r="E960" i="1"/>
  <c r="F960" i="1" s="1"/>
  <c r="E946" i="1"/>
  <c r="F946" i="1" s="1"/>
  <c r="E932" i="1"/>
  <c r="F932" i="1" s="1"/>
  <c r="E918" i="1"/>
  <c r="F918" i="1" s="1"/>
  <c r="E904" i="1"/>
  <c r="F904" i="1" s="1"/>
  <c r="E876" i="1"/>
  <c r="F876" i="1" s="1"/>
  <c r="E862" i="1"/>
  <c r="F862" i="1" s="1"/>
  <c r="E834" i="1"/>
  <c r="F834" i="1" s="1"/>
  <c r="E820" i="1"/>
  <c r="F820" i="1" s="1"/>
  <c r="E778" i="1"/>
  <c r="F778" i="1" s="1"/>
  <c r="E764" i="1"/>
  <c r="F764" i="1" s="1"/>
  <c r="E750" i="1"/>
  <c r="F750" i="1" s="1"/>
  <c r="E736" i="1"/>
  <c r="F736" i="1" s="1"/>
  <c r="E694" i="1"/>
  <c r="F694" i="1" s="1"/>
  <c r="E666" i="1"/>
  <c r="F666" i="1" s="1"/>
  <c r="E624" i="1"/>
  <c r="F624" i="1" s="1"/>
  <c r="E610" i="1"/>
  <c r="F610" i="1" s="1"/>
  <c r="E582" i="1"/>
  <c r="F582" i="1" s="1"/>
  <c r="E554" i="1"/>
  <c r="F554" i="1" s="1"/>
  <c r="E540" i="1"/>
  <c r="F540" i="1" s="1"/>
  <c r="E526" i="1"/>
  <c r="F526" i="1" s="1"/>
  <c r="E442" i="1"/>
  <c r="F442" i="1" s="1"/>
  <c r="E372" i="1"/>
  <c r="F372" i="1" s="1"/>
  <c r="E330" i="1"/>
  <c r="F330" i="1" s="1"/>
  <c r="E316" i="1"/>
  <c r="F316" i="1" s="1"/>
  <c r="E288" i="1"/>
  <c r="F288" i="1" s="1"/>
  <c r="E274" i="1"/>
  <c r="F274" i="1" s="1"/>
  <c r="E246" i="1"/>
  <c r="F246" i="1" s="1"/>
  <c r="E232" i="1"/>
  <c r="F232" i="1" s="1"/>
  <c r="E190" i="1"/>
  <c r="F190" i="1" s="1"/>
  <c r="E176" i="1"/>
  <c r="F176" i="1" s="1"/>
  <c r="E148" i="1"/>
  <c r="F148" i="1" s="1"/>
  <c r="E134" i="1"/>
  <c r="F134" i="1" s="1"/>
  <c r="E106" i="1"/>
  <c r="F106" i="1" s="1"/>
  <c r="E78" i="1"/>
  <c r="F78" i="1" s="1"/>
  <c r="E50" i="1"/>
  <c r="F50" i="1" s="1"/>
  <c r="E36" i="1"/>
  <c r="F36" i="1" s="1"/>
  <c r="E383" i="1"/>
  <c r="F383" i="1" s="1"/>
  <c r="E369" i="1"/>
  <c r="F369" i="1" s="1"/>
  <c r="E313" i="1"/>
  <c r="F313" i="1" s="1"/>
  <c r="E285" i="1"/>
  <c r="F285" i="1" s="1"/>
  <c r="E271" i="1"/>
  <c r="F271" i="1" s="1"/>
  <c r="E257" i="1"/>
  <c r="F257" i="1" s="1"/>
  <c r="E243" i="1"/>
  <c r="F243" i="1" s="1"/>
  <c r="E201" i="1"/>
  <c r="F201" i="1" s="1"/>
  <c r="E173" i="1"/>
  <c r="F173" i="1" s="1"/>
  <c r="E145" i="1"/>
  <c r="F145" i="1" s="1"/>
  <c r="E117" i="1"/>
  <c r="F117" i="1" s="1"/>
  <c r="E103" i="1"/>
  <c r="F103" i="1" s="1"/>
  <c r="E61" i="1"/>
  <c r="F61" i="1" s="1"/>
  <c r="E47" i="1"/>
  <c r="F47" i="1" s="1"/>
  <c r="E33" i="1"/>
  <c r="F33" i="1" s="1"/>
  <c r="E580" i="1"/>
  <c r="F580" i="1" s="1"/>
  <c r="E496" i="1"/>
  <c r="F496" i="1" s="1"/>
  <c r="E482" i="1"/>
  <c r="F482" i="1" s="1"/>
  <c r="E468" i="1"/>
  <c r="F468" i="1" s="1"/>
  <c r="E440" i="1"/>
  <c r="F440" i="1" s="1"/>
  <c r="E356" i="1"/>
  <c r="F356" i="1" s="1"/>
  <c r="E342" i="1"/>
  <c r="F342" i="1" s="1"/>
  <c r="E328" i="1"/>
  <c r="F328" i="1" s="1"/>
  <c r="E314" i="1"/>
  <c r="F314" i="1" s="1"/>
  <c r="E300" i="1"/>
  <c r="F300" i="1" s="1"/>
  <c r="E272" i="1"/>
  <c r="F272" i="1" s="1"/>
  <c r="E258" i="1"/>
  <c r="F258" i="1" s="1"/>
  <c r="E244" i="1"/>
  <c r="F244" i="1" s="1"/>
  <c r="E202" i="1"/>
  <c r="F202" i="1" s="1"/>
  <c r="E104" i="1"/>
  <c r="F104" i="1" s="1"/>
  <c r="E48" i="1"/>
  <c r="F48" i="1" s="1"/>
  <c r="E20" i="1"/>
  <c r="F20" i="1" s="1"/>
  <c r="E3" i="1"/>
  <c r="F3" i="1" s="1"/>
  <c r="E17" i="1"/>
  <c r="F17" i="1" s="1"/>
  <c r="E31" i="1"/>
  <c r="F31" i="1" s="1"/>
  <c r="E45" i="1"/>
  <c r="F45" i="1" s="1"/>
  <c r="E59" i="1"/>
  <c r="F59" i="1" s="1"/>
  <c r="E73" i="1"/>
  <c r="F73" i="1" s="1"/>
  <c r="E87" i="1"/>
  <c r="F87" i="1" s="1"/>
  <c r="E101" i="1"/>
  <c r="F101" i="1" s="1"/>
  <c r="E115" i="1"/>
  <c r="F115" i="1" s="1"/>
  <c r="E129" i="1"/>
  <c r="F129" i="1" s="1"/>
  <c r="E143" i="1"/>
  <c r="F143" i="1" s="1"/>
  <c r="E157" i="1"/>
  <c r="F157" i="1" s="1"/>
  <c r="E171" i="1"/>
  <c r="F171" i="1" s="1"/>
  <c r="E185" i="1"/>
  <c r="F185" i="1" s="1"/>
  <c r="E199" i="1"/>
  <c r="F199" i="1" s="1"/>
  <c r="E213" i="1"/>
  <c r="F213" i="1" s="1"/>
  <c r="E227" i="1"/>
  <c r="F227" i="1" s="1"/>
  <c r="E241" i="1"/>
  <c r="F241" i="1" s="1"/>
  <c r="E255" i="1"/>
  <c r="F255" i="1" s="1"/>
  <c r="E269" i="1"/>
  <c r="F269" i="1" s="1"/>
  <c r="E283" i="1"/>
  <c r="F283" i="1" s="1"/>
  <c r="E297" i="1"/>
  <c r="F297" i="1" s="1"/>
  <c r="E311" i="1"/>
  <c r="F311" i="1" s="1"/>
  <c r="E325" i="1"/>
  <c r="F325" i="1" s="1"/>
  <c r="E339" i="1"/>
  <c r="F339" i="1" s="1"/>
  <c r="E353" i="1"/>
  <c r="F353" i="1" s="1"/>
  <c r="E367" i="1"/>
  <c r="F367" i="1" s="1"/>
  <c r="E381" i="1"/>
  <c r="F381" i="1" s="1"/>
  <c r="E395" i="1"/>
  <c r="F395" i="1" s="1"/>
  <c r="E409" i="1"/>
  <c r="F409" i="1" s="1"/>
  <c r="E423" i="1"/>
  <c r="F423" i="1" s="1"/>
  <c r="E437" i="1"/>
  <c r="F437" i="1" s="1"/>
  <c r="E451" i="1"/>
  <c r="F451" i="1" s="1"/>
  <c r="E465" i="1"/>
  <c r="F465" i="1" s="1"/>
  <c r="E479" i="1"/>
  <c r="F479" i="1" s="1"/>
  <c r="E493" i="1"/>
  <c r="F493" i="1" s="1"/>
  <c r="E507" i="1"/>
  <c r="F507" i="1" s="1"/>
  <c r="E521" i="1"/>
  <c r="F521" i="1" s="1"/>
  <c r="E535" i="1"/>
  <c r="F535" i="1" s="1"/>
  <c r="E549" i="1"/>
  <c r="F549" i="1" s="1"/>
  <c r="E563" i="1"/>
  <c r="F563" i="1" s="1"/>
  <c r="E577" i="1"/>
  <c r="F577" i="1" s="1"/>
  <c r="E591" i="1"/>
  <c r="F591" i="1" s="1"/>
  <c r="E605" i="1"/>
  <c r="F605" i="1" s="1"/>
  <c r="E619" i="1"/>
  <c r="F619" i="1" s="1"/>
  <c r="E633" i="1"/>
  <c r="F633" i="1" s="1"/>
  <c r="E647" i="1"/>
  <c r="F647" i="1" s="1"/>
  <c r="E661" i="1"/>
  <c r="F661" i="1" s="1"/>
  <c r="E675" i="1"/>
  <c r="F675" i="1" s="1"/>
  <c r="E689" i="1"/>
  <c r="F689" i="1" s="1"/>
  <c r="E703" i="1"/>
  <c r="F703" i="1" s="1"/>
  <c r="E717" i="1"/>
  <c r="F717" i="1" s="1"/>
  <c r="E731" i="1"/>
  <c r="F731" i="1" s="1"/>
  <c r="E745" i="1"/>
  <c r="F745" i="1" s="1"/>
  <c r="E759" i="1"/>
  <c r="F759" i="1" s="1"/>
  <c r="E773" i="1"/>
  <c r="F773" i="1" s="1"/>
  <c r="E787" i="1"/>
  <c r="F787" i="1" s="1"/>
  <c r="E801" i="1"/>
  <c r="F801" i="1" s="1"/>
  <c r="E815" i="1"/>
  <c r="F815" i="1" s="1"/>
  <c r="E829" i="1"/>
  <c r="F829" i="1" s="1"/>
  <c r="E843" i="1"/>
  <c r="F843" i="1" s="1"/>
  <c r="E857" i="1"/>
  <c r="F857" i="1" s="1"/>
  <c r="E871" i="1"/>
  <c r="F871" i="1" s="1"/>
  <c r="E885" i="1"/>
  <c r="F885" i="1" s="1"/>
  <c r="E899" i="1"/>
  <c r="F899" i="1" s="1"/>
  <c r="E913" i="1"/>
  <c r="F913" i="1" s="1"/>
  <c r="E927" i="1"/>
  <c r="F927" i="1" s="1"/>
  <c r="E941" i="1"/>
  <c r="F941" i="1" s="1"/>
  <c r="E955" i="1"/>
  <c r="F955" i="1" s="1"/>
  <c r="E969" i="1"/>
  <c r="F969" i="1" s="1"/>
  <c r="E983" i="1"/>
  <c r="F983" i="1" s="1"/>
  <c r="E997" i="1"/>
  <c r="F997" i="1" s="1"/>
  <c r="E1011" i="1"/>
  <c r="F1011" i="1" s="1"/>
  <c r="E1025" i="1"/>
  <c r="F1025" i="1" s="1"/>
  <c r="E4" i="1"/>
  <c r="F4" i="1" s="1"/>
  <c r="E19" i="1"/>
  <c r="F19" i="1" s="1"/>
  <c r="E34" i="1"/>
  <c r="F34" i="1" s="1"/>
  <c r="E49" i="1"/>
  <c r="F49" i="1" s="1"/>
  <c r="E64" i="1"/>
  <c r="F64" i="1" s="1"/>
  <c r="E79" i="1"/>
  <c r="F79" i="1" s="1"/>
  <c r="E94" i="1"/>
  <c r="F94" i="1" s="1"/>
  <c r="E109" i="1"/>
  <c r="F109" i="1" s="1"/>
  <c r="E124" i="1"/>
  <c r="F124" i="1" s="1"/>
  <c r="E139" i="1"/>
  <c r="F139" i="1" s="1"/>
  <c r="E154" i="1"/>
  <c r="F154" i="1" s="1"/>
  <c r="E169" i="1"/>
  <c r="F169" i="1" s="1"/>
  <c r="E184" i="1"/>
  <c r="F184" i="1" s="1"/>
  <c r="E200" i="1"/>
  <c r="F200" i="1" s="1"/>
  <c r="E215" i="1"/>
  <c r="F215" i="1" s="1"/>
  <c r="E230" i="1"/>
  <c r="F230" i="1" s="1"/>
  <c r="E245" i="1"/>
  <c r="F245" i="1" s="1"/>
  <c r="E260" i="1"/>
  <c r="F260" i="1" s="1"/>
  <c r="E275" i="1"/>
  <c r="F275" i="1" s="1"/>
  <c r="E290" i="1"/>
  <c r="F290" i="1" s="1"/>
  <c r="E305" i="1"/>
  <c r="F305" i="1" s="1"/>
  <c r="E320" i="1"/>
  <c r="F320" i="1" s="1"/>
  <c r="E335" i="1"/>
  <c r="F335" i="1" s="1"/>
  <c r="E350" i="1"/>
  <c r="F350" i="1" s="1"/>
  <c r="E365" i="1"/>
  <c r="F365" i="1" s="1"/>
  <c r="E380" i="1"/>
  <c r="F380" i="1" s="1"/>
  <c r="E396" i="1"/>
  <c r="F396" i="1" s="1"/>
  <c r="E411" i="1"/>
  <c r="F411" i="1" s="1"/>
  <c r="E426" i="1"/>
  <c r="F426" i="1" s="1"/>
  <c r="E441" i="1"/>
  <c r="F441" i="1" s="1"/>
  <c r="E456" i="1"/>
  <c r="F456" i="1" s="1"/>
  <c r="E471" i="1"/>
  <c r="F471" i="1" s="1"/>
  <c r="E486" i="1"/>
  <c r="F486" i="1" s="1"/>
  <c r="E501" i="1"/>
  <c r="F501" i="1" s="1"/>
  <c r="E516" i="1"/>
  <c r="F516" i="1" s="1"/>
  <c r="E531" i="1"/>
  <c r="F531" i="1" s="1"/>
  <c r="E546" i="1"/>
  <c r="F546" i="1" s="1"/>
  <c r="E561" i="1"/>
  <c r="F561" i="1" s="1"/>
  <c r="E576" i="1"/>
  <c r="F576" i="1" s="1"/>
  <c r="E592" i="1"/>
  <c r="F592" i="1" s="1"/>
  <c r="E607" i="1"/>
  <c r="F607" i="1" s="1"/>
  <c r="E622" i="1"/>
  <c r="F622" i="1" s="1"/>
  <c r="E637" i="1"/>
  <c r="F637" i="1" s="1"/>
  <c r="E652" i="1"/>
  <c r="F652" i="1" s="1"/>
  <c r="E667" i="1"/>
  <c r="F667" i="1" s="1"/>
  <c r="E682" i="1"/>
  <c r="F682" i="1" s="1"/>
  <c r="E697" i="1"/>
  <c r="F697" i="1" s="1"/>
  <c r="E712" i="1"/>
  <c r="F712" i="1" s="1"/>
  <c r="E727" i="1"/>
  <c r="F727" i="1" s="1"/>
  <c r="E742" i="1"/>
  <c r="F742" i="1" s="1"/>
  <c r="E757" i="1"/>
  <c r="F757" i="1" s="1"/>
  <c r="E772" i="1"/>
  <c r="F772" i="1" s="1"/>
  <c r="E788" i="1"/>
  <c r="F788" i="1" s="1"/>
  <c r="E803" i="1"/>
  <c r="F803" i="1" s="1"/>
  <c r="E818" i="1"/>
  <c r="F818" i="1" s="1"/>
  <c r="E833" i="1"/>
  <c r="F833" i="1" s="1"/>
  <c r="E848" i="1"/>
  <c r="F848" i="1" s="1"/>
  <c r="E863" i="1"/>
  <c r="F863" i="1" s="1"/>
  <c r="E878" i="1"/>
  <c r="F878" i="1" s="1"/>
  <c r="E893" i="1"/>
  <c r="F893" i="1" s="1"/>
  <c r="E908" i="1"/>
  <c r="F908" i="1" s="1"/>
  <c r="E923" i="1"/>
  <c r="F923" i="1" s="1"/>
  <c r="E938" i="1"/>
  <c r="F938" i="1" s="1"/>
  <c r="E953" i="1"/>
  <c r="F953" i="1" s="1"/>
  <c r="E968" i="1"/>
  <c r="F968" i="1" s="1"/>
  <c r="E984" i="1"/>
  <c r="F984" i="1" s="1"/>
  <c r="E999" i="1"/>
  <c r="F999" i="1" s="1"/>
  <c r="E1014" i="1"/>
  <c r="F1014" i="1" s="1"/>
  <c r="E8" i="1"/>
  <c r="F8" i="1" s="1"/>
  <c r="E23" i="1"/>
  <c r="F23" i="1" s="1"/>
  <c r="E38" i="1"/>
  <c r="F38" i="1" s="1"/>
  <c r="E53" i="1"/>
  <c r="F53" i="1" s="1"/>
  <c r="E68" i="1"/>
  <c r="F68" i="1" s="1"/>
  <c r="E83" i="1"/>
  <c r="F83" i="1" s="1"/>
  <c r="E98" i="1"/>
  <c r="F98" i="1" s="1"/>
  <c r="E113" i="1"/>
  <c r="F113" i="1" s="1"/>
  <c r="E128" i="1"/>
  <c r="F128" i="1" s="1"/>
  <c r="E144" i="1"/>
  <c r="F144" i="1" s="1"/>
  <c r="E159" i="1"/>
  <c r="F159" i="1" s="1"/>
  <c r="E174" i="1"/>
  <c r="F174" i="1" s="1"/>
  <c r="E189" i="1"/>
  <c r="F189" i="1" s="1"/>
  <c r="E204" i="1"/>
  <c r="F204" i="1" s="1"/>
  <c r="E219" i="1"/>
  <c r="F219" i="1" s="1"/>
  <c r="E234" i="1"/>
  <c r="F234" i="1" s="1"/>
  <c r="E249" i="1"/>
  <c r="F249" i="1" s="1"/>
  <c r="E264" i="1"/>
  <c r="F264" i="1" s="1"/>
  <c r="E279" i="1"/>
  <c r="F279" i="1" s="1"/>
  <c r="E294" i="1"/>
  <c r="F294" i="1" s="1"/>
  <c r="E309" i="1"/>
  <c r="F309" i="1" s="1"/>
  <c r="E324" i="1"/>
  <c r="F324" i="1" s="1"/>
  <c r="E340" i="1"/>
  <c r="F340" i="1" s="1"/>
  <c r="E355" i="1"/>
  <c r="F355" i="1" s="1"/>
  <c r="E370" i="1"/>
  <c r="F370" i="1" s="1"/>
  <c r="E385" i="1"/>
  <c r="F385" i="1" s="1"/>
  <c r="E400" i="1"/>
  <c r="F400" i="1" s="1"/>
  <c r="E415" i="1"/>
  <c r="F415" i="1" s="1"/>
  <c r="E430" i="1"/>
  <c r="F430" i="1" s="1"/>
  <c r="E445" i="1"/>
  <c r="F445" i="1" s="1"/>
  <c r="E460" i="1"/>
  <c r="F460" i="1" s="1"/>
  <c r="E475" i="1"/>
  <c r="F475" i="1" s="1"/>
  <c r="E490" i="1"/>
  <c r="F490" i="1" s="1"/>
  <c r="E505" i="1"/>
  <c r="F505" i="1" s="1"/>
  <c r="E520" i="1"/>
  <c r="F520" i="1" s="1"/>
  <c r="E536" i="1"/>
  <c r="F536" i="1" s="1"/>
  <c r="E551" i="1"/>
  <c r="F551" i="1" s="1"/>
  <c r="E566" i="1"/>
  <c r="F566" i="1" s="1"/>
  <c r="E581" i="1"/>
  <c r="F581" i="1" s="1"/>
  <c r="E596" i="1"/>
  <c r="F596" i="1" s="1"/>
  <c r="E611" i="1"/>
  <c r="F611" i="1" s="1"/>
  <c r="E626" i="1"/>
  <c r="F626" i="1" s="1"/>
  <c r="E641" i="1"/>
  <c r="F641" i="1" s="1"/>
  <c r="E656" i="1"/>
  <c r="F656" i="1" s="1"/>
  <c r="E671" i="1"/>
  <c r="F671" i="1" s="1"/>
  <c r="E686" i="1"/>
  <c r="F686" i="1" s="1"/>
  <c r="E701" i="1"/>
  <c r="F701" i="1" s="1"/>
  <c r="E716" i="1"/>
  <c r="F716" i="1" s="1"/>
  <c r="E732" i="1"/>
  <c r="F732" i="1" s="1"/>
  <c r="E747" i="1"/>
  <c r="F747" i="1" s="1"/>
  <c r="E762" i="1"/>
  <c r="F762" i="1" s="1"/>
  <c r="E777" i="1"/>
  <c r="F777" i="1" s="1"/>
  <c r="E792" i="1"/>
  <c r="F792" i="1" s="1"/>
  <c r="E807" i="1"/>
  <c r="F807" i="1" s="1"/>
  <c r="E822" i="1"/>
  <c r="F822" i="1" s="1"/>
  <c r="E837" i="1"/>
  <c r="F837" i="1" s="1"/>
  <c r="E852" i="1"/>
  <c r="F852" i="1" s="1"/>
  <c r="E867" i="1"/>
  <c r="F867" i="1" s="1"/>
  <c r="E882" i="1"/>
  <c r="F882" i="1" s="1"/>
  <c r="E897" i="1"/>
  <c r="F897" i="1" s="1"/>
  <c r="E912" i="1"/>
  <c r="F912" i="1" s="1"/>
  <c r="E928" i="1"/>
  <c r="F928" i="1" s="1"/>
  <c r="E943" i="1"/>
  <c r="F943" i="1" s="1"/>
  <c r="E958" i="1"/>
  <c r="F958" i="1" s="1"/>
  <c r="E973" i="1"/>
  <c r="F973" i="1" s="1"/>
  <c r="E988" i="1"/>
  <c r="F988" i="1" s="1"/>
  <c r="E1003" i="1"/>
  <c r="F1003" i="1" s="1"/>
  <c r="E1018" i="1"/>
  <c r="F1018" i="1" s="1"/>
  <c r="E5" i="1"/>
  <c r="F5" i="1" s="1"/>
  <c r="E22" i="1"/>
  <c r="F22" i="1" s="1"/>
  <c r="E40" i="1"/>
  <c r="F40" i="1" s="1"/>
  <c r="E57" i="1"/>
  <c r="F57" i="1" s="1"/>
  <c r="E75" i="1"/>
  <c r="F75" i="1" s="1"/>
  <c r="E92" i="1"/>
  <c r="F92" i="1" s="1"/>
  <c r="E110" i="1"/>
  <c r="F110" i="1" s="1"/>
  <c r="E127" i="1"/>
  <c r="F127" i="1" s="1"/>
  <c r="E146" i="1"/>
  <c r="F146" i="1" s="1"/>
  <c r="E163" i="1"/>
  <c r="F163" i="1" s="1"/>
  <c r="E180" i="1"/>
  <c r="F180" i="1" s="1"/>
  <c r="E197" i="1"/>
  <c r="F197" i="1" s="1"/>
  <c r="E216" i="1"/>
  <c r="F216" i="1" s="1"/>
  <c r="E233" i="1"/>
  <c r="F233" i="1" s="1"/>
  <c r="E251" i="1"/>
  <c r="F251" i="1" s="1"/>
  <c r="E268" i="1"/>
  <c r="F268" i="1" s="1"/>
  <c r="E286" i="1"/>
  <c r="F286" i="1" s="1"/>
  <c r="E303" i="1"/>
  <c r="F303" i="1" s="1"/>
  <c r="E321" i="1"/>
  <c r="F321" i="1" s="1"/>
  <c r="E338" i="1"/>
  <c r="F338" i="1" s="1"/>
  <c r="E357" i="1"/>
  <c r="F357" i="1" s="1"/>
  <c r="E374" i="1"/>
  <c r="F374" i="1" s="1"/>
  <c r="E391" i="1"/>
  <c r="F391" i="1" s="1"/>
  <c r="E408" i="1"/>
  <c r="F408" i="1" s="1"/>
  <c r="E427" i="1"/>
  <c r="F427" i="1" s="1"/>
  <c r="E444" i="1"/>
  <c r="F444" i="1" s="1"/>
  <c r="E462" i="1"/>
  <c r="F462" i="1" s="1"/>
  <c r="E480" i="1"/>
  <c r="F480" i="1" s="1"/>
  <c r="E497" i="1"/>
  <c r="F497" i="1" s="1"/>
  <c r="E514" i="1"/>
  <c r="F514" i="1" s="1"/>
  <c r="E532" i="1"/>
  <c r="F532" i="1" s="1"/>
  <c r="E550" i="1"/>
  <c r="F550" i="1" s="1"/>
  <c r="E568" i="1"/>
  <c r="F568" i="1" s="1"/>
  <c r="E585" i="1"/>
  <c r="F585" i="1" s="1"/>
  <c r="E602" i="1"/>
  <c r="F602" i="1" s="1"/>
  <c r="E620" i="1"/>
  <c r="F620" i="1" s="1"/>
  <c r="E638" i="1"/>
  <c r="F638" i="1" s="1"/>
  <c r="E655" i="1"/>
  <c r="F655" i="1" s="1"/>
  <c r="E673" i="1"/>
  <c r="F673" i="1" s="1"/>
  <c r="E691" i="1"/>
  <c r="F691" i="1" s="1"/>
  <c r="E708" i="1"/>
  <c r="F708" i="1" s="1"/>
  <c r="E725" i="1"/>
  <c r="F725" i="1" s="1"/>
  <c r="E743" i="1"/>
  <c r="F743" i="1" s="1"/>
  <c r="E761" i="1"/>
  <c r="F761" i="1" s="1"/>
  <c r="E779" i="1"/>
  <c r="F779" i="1" s="1"/>
  <c r="E796" i="1"/>
  <c r="F796" i="1" s="1"/>
  <c r="E813" i="1"/>
  <c r="F813" i="1" s="1"/>
  <c r="E831" i="1"/>
  <c r="F831" i="1" s="1"/>
  <c r="E849" i="1"/>
  <c r="F849" i="1" s="1"/>
  <c r="E866" i="1"/>
  <c r="F866" i="1" s="1"/>
  <c r="E884" i="1"/>
  <c r="F884" i="1" s="1"/>
  <c r="E902" i="1"/>
  <c r="F902" i="1" s="1"/>
  <c r="E919" i="1"/>
  <c r="F919" i="1" s="1"/>
  <c r="E936" i="1"/>
  <c r="F936" i="1" s="1"/>
  <c r="E954" i="1"/>
  <c r="F954" i="1" s="1"/>
  <c r="E972" i="1"/>
  <c r="F972" i="1" s="1"/>
  <c r="E990" i="1"/>
  <c r="F990" i="1" s="1"/>
  <c r="E1007" i="1"/>
  <c r="F1007" i="1" s="1"/>
  <c r="E1024" i="1"/>
  <c r="F1024" i="1" s="1"/>
  <c r="E6" i="1"/>
  <c r="F6" i="1" s="1"/>
  <c r="E24" i="1"/>
  <c r="F24" i="1" s="1"/>
  <c r="E41" i="1"/>
  <c r="F41" i="1" s="1"/>
  <c r="E58" i="1"/>
  <c r="F58" i="1" s="1"/>
  <c r="E76" i="1"/>
  <c r="F76" i="1" s="1"/>
  <c r="E93" i="1"/>
  <c r="F93" i="1" s="1"/>
  <c r="E111" i="1"/>
  <c r="F111" i="1" s="1"/>
  <c r="E130" i="1"/>
  <c r="F130" i="1" s="1"/>
  <c r="E147" i="1"/>
  <c r="F147" i="1" s="1"/>
  <c r="E164" i="1"/>
  <c r="F164" i="1" s="1"/>
  <c r="E181" i="1"/>
  <c r="F181" i="1" s="1"/>
  <c r="E198" i="1"/>
  <c r="F198" i="1" s="1"/>
  <c r="E217" i="1"/>
  <c r="F217" i="1" s="1"/>
  <c r="E235" i="1"/>
  <c r="F235" i="1" s="1"/>
  <c r="E252" i="1"/>
  <c r="F252" i="1" s="1"/>
  <c r="E270" i="1"/>
  <c r="F270" i="1" s="1"/>
  <c r="E287" i="1"/>
  <c r="F287" i="1" s="1"/>
  <c r="E304" i="1"/>
  <c r="F304" i="1" s="1"/>
  <c r="E322" i="1"/>
  <c r="F322" i="1" s="1"/>
  <c r="E341" i="1"/>
  <c r="F341" i="1" s="1"/>
  <c r="E358" i="1"/>
  <c r="F358" i="1" s="1"/>
  <c r="E375" i="1"/>
  <c r="F375" i="1" s="1"/>
  <c r="E392" i="1"/>
  <c r="F392" i="1" s="1"/>
  <c r="E410" i="1"/>
  <c r="F410" i="1" s="1"/>
  <c r="E428" i="1"/>
  <c r="F428" i="1" s="1"/>
  <c r="E446" i="1"/>
  <c r="F446" i="1" s="1"/>
  <c r="E463" i="1"/>
  <c r="F463" i="1" s="1"/>
  <c r="E481" i="1"/>
  <c r="F481" i="1" s="1"/>
  <c r="E498" i="1"/>
  <c r="F498" i="1" s="1"/>
  <c r="E515" i="1"/>
  <c r="F515" i="1" s="1"/>
  <c r="E533" i="1"/>
  <c r="F533" i="1" s="1"/>
  <c r="E552" i="1"/>
  <c r="F552" i="1" s="1"/>
  <c r="E569" i="1"/>
  <c r="F569" i="1" s="1"/>
  <c r="E586" i="1"/>
  <c r="F586" i="1" s="1"/>
  <c r="E603" i="1"/>
  <c r="F603" i="1" s="1"/>
  <c r="E621" i="1"/>
  <c r="F621" i="1" s="1"/>
  <c r="E639" i="1"/>
  <c r="F639" i="1" s="1"/>
  <c r="E657" i="1"/>
  <c r="F657" i="1" s="1"/>
  <c r="E674" i="1"/>
  <c r="F674" i="1" s="1"/>
  <c r="E692" i="1"/>
  <c r="F692" i="1" s="1"/>
  <c r="E709" i="1"/>
  <c r="F709" i="1" s="1"/>
  <c r="E726" i="1"/>
  <c r="F726" i="1" s="1"/>
  <c r="E744" i="1"/>
  <c r="F744" i="1" s="1"/>
  <c r="E763" i="1"/>
  <c r="F763" i="1" s="1"/>
  <c r="E780" i="1"/>
  <c r="F780" i="1" s="1"/>
  <c r="E797" i="1"/>
  <c r="F797" i="1" s="1"/>
  <c r="E814" i="1"/>
  <c r="F814" i="1" s="1"/>
  <c r="E832" i="1"/>
  <c r="F832" i="1" s="1"/>
  <c r="E850" i="1"/>
  <c r="F850" i="1" s="1"/>
  <c r="E868" i="1"/>
  <c r="F868" i="1" s="1"/>
  <c r="E886" i="1"/>
  <c r="F886" i="1" s="1"/>
  <c r="E903" i="1"/>
  <c r="F903" i="1" s="1"/>
  <c r="E920" i="1"/>
  <c r="F920" i="1" s="1"/>
  <c r="E937" i="1"/>
  <c r="F937" i="1" s="1"/>
  <c r="E956" i="1"/>
  <c r="F956" i="1" s="1"/>
  <c r="E974" i="1"/>
  <c r="F974" i="1" s="1"/>
  <c r="E991" i="1"/>
  <c r="F991" i="1" s="1"/>
  <c r="E1008" i="1"/>
  <c r="F1008" i="1" s="1"/>
  <c r="E1026" i="1"/>
  <c r="F1026" i="1" s="1"/>
  <c r="E10" i="1"/>
  <c r="F10" i="1" s="1"/>
  <c r="E27" i="1"/>
  <c r="F27" i="1" s="1"/>
  <c r="E44" i="1"/>
  <c r="F44" i="1" s="1"/>
  <c r="E62" i="1"/>
  <c r="F62" i="1" s="1"/>
  <c r="E80" i="1"/>
  <c r="F80" i="1" s="1"/>
  <c r="E97" i="1"/>
  <c r="F97" i="1" s="1"/>
  <c r="E116" i="1"/>
  <c r="F116" i="1" s="1"/>
  <c r="E133" i="1"/>
  <c r="F133" i="1" s="1"/>
  <c r="E150" i="1"/>
  <c r="F150" i="1" s="1"/>
  <c r="E167" i="1"/>
  <c r="F167" i="1" s="1"/>
  <c r="E186" i="1"/>
  <c r="F186" i="1" s="1"/>
  <c r="E203" i="1"/>
  <c r="F203" i="1" s="1"/>
  <c r="E221" i="1"/>
  <c r="F221" i="1" s="1"/>
  <c r="E238" i="1"/>
  <c r="F238" i="1" s="1"/>
  <c r="E256" i="1"/>
  <c r="F256" i="1" s="1"/>
  <c r="E273" i="1"/>
  <c r="F273" i="1" s="1"/>
  <c r="E291" i="1"/>
  <c r="F291" i="1" s="1"/>
  <c r="E308" i="1"/>
  <c r="F308" i="1" s="1"/>
  <c r="E327" i="1"/>
  <c r="F327" i="1" s="1"/>
  <c r="E344" i="1"/>
  <c r="F344" i="1" s="1"/>
  <c r="E361" i="1"/>
  <c r="F361" i="1" s="1"/>
  <c r="E378" i="1"/>
  <c r="F378" i="1" s="1"/>
  <c r="E397" i="1"/>
  <c r="F397" i="1" s="1"/>
  <c r="E414" i="1"/>
  <c r="F414" i="1" s="1"/>
  <c r="E432" i="1"/>
  <c r="F432" i="1" s="1"/>
  <c r="E449" i="1"/>
  <c r="F449" i="1" s="1"/>
  <c r="E467" i="1"/>
  <c r="F467" i="1" s="1"/>
  <c r="E484" i="1"/>
  <c r="F484" i="1" s="1"/>
  <c r="E502" i="1"/>
  <c r="F502" i="1" s="1"/>
  <c r="E519" i="1"/>
  <c r="F519" i="1" s="1"/>
  <c r="E538" i="1"/>
  <c r="F538" i="1" s="1"/>
  <c r="E555" i="1"/>
  <c r="F555" i="1" s="1"/>
  <c r="E572" i="1"/>
  <c r="F572" i="1" s="1"/>
  <c r="E589" i="1"/>
  <c r="F589" i="1" s="1"/>
  <c r="E608" i="1"/>
  <c r="F608" i="1" s="1"/>
  <c r="E625" i="1"/>
  <c r="F625" i="1" s="1"/>
  <c r="E643" i="1"/>
  <c r="F643" i="1" s="1"/>
  <c r="E660" i="1"/>
  <c r="F660" i="1" s="1"/>
  <c r="E678" i="1"/>
  <c r="F678" i="1" s="1"/>
  <c r="E695" i="1"/>
  <c r="F695" i="1" s="1"/>
  <c r="E713" i="1"/>
  <c r="F713" i="1" s="1"/>
  <c r="E730" i="1"/>
  <c r="F730" i="1" s="1"/>
  <c r="E749" i="1"/>
  <c r="F749" i="1" s="1"/>
  <c r="E766" i="1"/>
  <c r="F766" i="1" s="1"/>
  <c r="E783" i="1"/>
  <c r="F783" i="1" s="1"/>
  <c r="E800" i="1"/>
  <c r="F800" i="1" s="1"/>
  <c r="E819" i="1"/>
  <c r="F819" i="1" s="1"/>
  <c r="E836" i="1"/>
  <c r="F836" i="1" s="1"/>
  <c r="E854" i="1"/>
  <c r="F854" i="1" s="1"/>
  <c r="E872" i="1"/>
  <c r="F872" i="1" s="1"/>
  <c r="E1023" i="1"/>
  <c r="F1023" i="1" s="1"/>
  <c r="E1004" i="1"/>
  <c r="F1004" i="1" s="1"/>
  <c r="E982" i="1"/>
  <c r="F982" i="1" s="1"/>
  <c r="E963" i="1"/>
  <c r="F963" i="1" s="1"/>
  <c r="E944" i="1"/>
  <c r="F944" i="1" s="1"/>
  <c r="E922" i="1"/>
  <c r="F922" i="1" s="1"/>
  <c r="E901" i="1"/>
  <c r="F901" i="1" s="1"/>
  <c r="E880" i="1"/>
  <c r="F880" i="1" s="1"/>
  <c r="E859" i="1"/>
  <c r="F859" i="1" s="1"/>
  <c r="E838" i="1"/>
  <c r="F838" i="1" s="1"/>
  <c r="E812" i="1"/>
  <c r="F812" i="1" s="1"/>
  <c r="E791" i="1"/>
  <c r="F791" i="1" s="1"/>
  <c r="E769" i="1"/>
  <c r="F769" i="1" s="1"/>
  <c r="E748" i="1"/>
  <c r="F748" i="1" s="1"/>
  <c r="E723" i="1"/>
  <c r="F723" i="1" s="1"/>
  <c r="E702" i="1"/>
  <c r="F702" i="1" s="1"/>
  <c r="E680" i="1"/>
  <c r="F680" i="1" s="1"/>
  <c r="E658" i="1"/>
  <c r="F658" i="1" s="1"/>
  <c r="E634" i="1"/>
  <c r="F634" i="1" s="1"/>
  <c r="E613" i="1"/>
  <c r="F613" i="1" s="1"/>
  <c r="E590" i="1"/>
  <c r="F590" i="1" s="1"/>
  <c r="E567" i="1"/>
  <c r="F567" i="1" s="1"/>
  <c r="E544" i="1"/>
  <c r="F544" i="1" s="1"/>
  <c r="E524" i="1"/>
  <c r="F524" i="1" s="1"/>
  <c r="E500" i="1"/>
  <c r="F500" i="1" s="1"/>
  <c r="E477" i="1"/>
  <c r="F477" i="1" s="1"/>
  <c r="E455" i="1"/>
  <c r="F455" i="1" s="1"/>
  <c r="E434" i="1"/>
  <c r="F434" i="1" s="1"/>
  <c r="E412" i="1"/>
  <c r="F412" i="1" s="1"/>
  <c r="E388" i="1"/>
  <c r="F388" i="1" s="1"/>
  <c r="E366" i="1"/>
  <c r="F366" i="1" s="1"/>
  <c r="E345" i="1"/>
  <c r="F345" i="1" s="1"/>
  <c r="E319" i="1"/>
  <c r="F319" i="1" s="1"/>
  <c r="E299" i="1"/>
  <c r="F299" i="1" s="1"/>
  <c r="E277" i="1"/>
  <c r="F277" i="1" s="1"/>
  <c r="E254" i="1"/>
  <c r="F254" i="1" s="1"/>
  <c r="E231" i="1"/>
  <c r="F231" i="1" s="1"/>
  <c r="E209" i="1"/>
  <c r="F209" i="1" s="1"/>
  <c r="E188" i="1"/>
  <c r="F188" i="1" s="1"/>
  <c r="E165" i="1"/>
  <c r="F165" i="1" s="1"/>
  <c r="E141" i="1"/>
  <c r="F141" i="1" s="1"/>
  <c r="E120" i="1"/>
  <c r="F120" i="1" s="1"/>
  <c r="E99" i="1"/>
  <c r="F99" i="1" s="1"/>
  <c r="E74" i="1"/>
  <c r="F74" i="1" s="1"/>
  <c r="E52" i="1"/>
  <c r="F52" i="1" s="1"/>
  <c r="E30" i="1"/>
  <c r="F30" i="1" s="1"/>
  <c r="E9" i="1"/>
  <c r="F9" i="1" s="1"/>
  <c r="E1022" i="1"/>
  <c r="F1022" i="1" s="1"/>
  <c r="E1002" i="1"/>
  <c r="F1002" i="1" s="1"/>
  <c r="E981" i="1"/>
  <c r="F981" i="1" s="1"/>
  <c r="E962" i="1"/>
  <c r="F962" i="1" s="1"/>
  <c r="E942" i="1"/>
  <c r="F942" i="1" s="1"/>
  <c r="E921" i="1"/>
  <c r="F921" i="1" s="1"/>
  <c r="E900" i="1"/>
  <c r="F900" i="1" s="1"/>
  <c r="E879" i="1"/>
  <c r="F879" i="1" s="1"/>
  <c r="E858" i="1"/>
  <c r="F858" i="1" s="1"/>
  <c r="E835" i="1"/>
  <c r="F835" i="1" s="1"/>
  <c r="E811" i="1"/>
  <c r="F811" i="1" s="1"/>
  <c r="E790" i="1"/>
  <c r="F790" i="1" s="1"/>
  <c r="E768" i="1"/>
  <c r="F768" i="1" s="1"/>
  <c r="E746" i="1"/>
  <c r="F746" i="1" s="1"/>
  <c r="E722" i="1"/>
  <c r="F722" i="1" s="1"/>
  <c r="E700" i="1"/>
  <c r="F700" i="1" s="1"/>
  <c r="E679" i="1"/>
  <c r="F679" i="1" s="1"/>
  <c r="E654" i="1"/>
  <c r="F654" i="1" s="1"/>
  <c r="E632" i="1"/>
  <c r="F632" i="1" s="1"/>
  <c r="E612" i="1"/>
  <c r="F612" i="1" s="1"/>
  <c r="E588" i="1"/>
  <c r="F588" i="1" s="1"/>
  <c r="E565" i="1"/>
  <c r="F565" i="1" s="1"/>
  <c r="E543" i="1"/>
  <c r="F543" i="1" s="1"/>
  <c r="E523" i="1"/>
  <c r="F523" i="1" s="1"/>
  <c r="E499" i="1"/>
  <c r="F499" i="1" s="1"/>
  <c r="E476" i="1"/>
  <c r="F476" i="1" s="1"/>
  <c r="E454" i="1"/>
  <c r="F454" i="1" s="1"/>
  <c r="E433" i="1"/>
  <c r="F433" i="1" s="1"/>
  <c r="E407" i="1"/>
  <c r="F407" i="1" s="1"/>
  <c r="E387" i="1"/>
  <c r="F387" i="1" s="1"/>
  <c r="E364" i="1"/>
  <c r="F364" i="1" s="1"/>
  <c r="E343" i="1"/>
  <c r="F343" i="1" s="1"/>
  <c r="E318" i="1"/>
  <c r="F318" i="1" s="1"/>
  <c r="E298" i="1"/>
  <c r="F298" i="1" s="1"/>
  <c r="E276" i="1"/>
  <c r="F276" i="1" s="1"/>
  <c r="E253" i="1"/>
  <c r="F253" i="1" s="1"/>
  <c r="E229" i="1"/>
  <c r="F229" i="1" s="1"/>
  <c r="E208" i="1"/>
  <c r="F208" i="1" s="1"/>
  <c r="E187" i="1"/>
  <c r="F187" i="1" s="1"/>
  <c r="E162" i="1"/>
  <c r="F162" i="1" s="1"/>
  <c r="E140" i="1"/>
  <c r="F140" i="1" s="1"/>
  <c r="E119" i="1"/>
  <c r="F119" i="1" s="1"/>
  <c r="E96" i="1"/>
  <c r="F96" i="1" s="1"/>
  <c r="E72" i="1"/>
  <c r="F72" i="1" s="1"/>
  <c r="E51" i="1"/>
  <c r="F51" i="1" s="1"/>
  <c r="E29" i="1"/>
  <c r="F29" i="1" s="1"/>
  <c r="E7" i="1"/>
  <c r="F7" i="1" s="1"/>
  <c r="E2" i="1"/>
  <c r="F2" i="1" s="1"/>
  <c r="I9" i="15"/>
  <c r="M2" i="1" l="1"/>
  <c r="C9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tc={BB50A30F-871B-4AA4-8FE3-0FF4D2B6ED59}</author>
  </authors>
  <commentList>
    <comment ref="F1" authorId="0" shapeId="0" xr:uid="{BB50A30F-871B-4AA4-8FE3-0FF4D2B6ED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 be eligible must have at least 180 days in role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<sst xmlns="http://schemas.openxmlformats.org/spreadsheetml/2006/main" count="2201" uniqueCount="1114">
  <si>
    <t>Exceeded Expectations</t>
  </si>
  <si>
    <t>Achieved Expectations</t>
  </si>
  <si>
    <t xml:space="preserve">Rating </t>
  </si>
  <si>
    <t>None</t>
  </si>
  <si>
    <t>PIP (?)</t>
  </si>
  <si>
    <t>GS-1</t>
  </si>
  <si>
    <t>GS-2</t>
  </si>
  <si>
    <t>GS-3</t>
  </si>
  <si>
    <t>GS-4</t>
  </si>
  <si>
    <t>GS-5</t>
  </si>
  <si>
    <t>GS-6</t>
  </si>
  <si>
    <t>GS-7</t>
  </si>
  <si>
    <t>GS-8</t>
  </si>
  <si>
    <t>GS-9</t>
  </si>
  <si>
    <t>GS-10</t>
  </si>
  <si>
    <t>GS-11</t>
  </si>
  <si>
    <t>GS-12</t>
  </si>
  <si>
    <t>GS-13</t>
  </si>
  <si>
    <t>GS-14</t>
  </si>
  <si>
    <t>GS-15</t>
  </si>
  <si>
    <t>Step 3</t>
  </si>
  <si>
    <t>Step 4</t>
  </si>
  <si>
    <t>Step 6</t>
  </si>
  <si>
    <t>Step 7</t>
  </si>
  <si>
    <t>Step 8</t>
  </si>
  <si>
    <t>Step 9</t>
  </si>
  <si>
    <t>Step 10</t>
  </si>
  <si>
    <t xml:space="preserve">Grade </t>
  </si>
  <si>
    <t xml:space="preserve">Step </t>
  </si>
  <si>
    <t>Achieved Excellence</t>
  </si>
  <si>
    <t>Unacceptable</t>
  </si>
  <si>
    <t>Plan Issue Date</t>
  </si>
  <si>
    <t>Payout (Calc)</t>
  </si>
  <si>
    <t>Grade</t>
  </si>
  <si>
    <t>Step</t>
  </si>
  <si>
    <t>Step 1</t>
  </si>
  <si>
    <t>Step 2</t>
  </si>
  <si>
    <t>Step 5</t>
  </si>
  <si>
    <t>Total Merit Spend Projected ($)</t>
  </si>
  <si>
    <t>Total Merit Spend Actual($)</t>
  </si>
  <si>
    <t>Days In Role and Plan (Based on Cutoff Date)</t>
  </si>
  <si>
    <t>Grade GS</t>
  </si>
  <si>
    <t>Threshold 2,500</t>
  </si>
  <si>
    <t>Threshold 1,500</t>
  </si>
  <si>
    <t xml:space="preserve">**if payout for rating falls below threshold then rounds to threshold </t>
  </si>
  <si>
    <t xml:space="preserve">**Threshold need to be manually adjusted in Data Column S </t>
  </si>
  <si>
    <t xml:space="preserve">Flat Award </t>
  </si>
  <si>
    <t>Rating/ Award Percentage Based</t>
  </si>
  <si>
    <t>Rating/Award Flat Amount</t>
  </si>
  <si>
    <t>Percent Based Award Parameters</t>
  </si>
  <si>
    <t>Flat Amount Award Parameters</t>
  </si>
  <si>
    <t>Gap($) Amount Left</t>
  </si>
  <si>
    <t>Rate of Pay Max (Step 10)</t>
  </si>
  <si>
    <t>Rate of Pay for Step and Grade</t>
  </si>
  <si>
    <t>Payout (Calc)  Step and Grade Percentage based</t>
  </si>
  <si>
    <t xml:space="preserve">Reminder - Please Navigate to the "Data" Tab in the ribbon at the top of the screen and hit "Refresh All" after making any changes on this tab to ensure data updates. </t>
  </si>
  <si>
    <t>Employee 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</si>
  <si>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</si>
  <si>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</si>
  <si>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</si>
  <si>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</si>
  <si>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</si>
  <si>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</si>
  <si>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</si>
  <si>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</si>
  <si>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</si>
  <si>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</si>
  <si>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</si>
  <si>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</si>
  <si>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</si>
  <si>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</si>
  <si>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</si>
  <si>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</si>
  <si>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</si>
  <si>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</si>
  <si>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</si>
  <si>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</si>
  <si>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</si>
  <si>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</si>
  <si>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</si>
  <si>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</si>
  <si>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</si>
  <si>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</si>
  <si>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</si>
  <si>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</si>
  <si>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</si>
  <si>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</si>
  <si>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</si>
  <si>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</si>
  <si>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</si>
  <si>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</si>
  <si>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</si>
  <si>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</si>
  <si>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</si>
  <si>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</si>
  <si>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</si>
  <si>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</si>
  <si>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</si>
  <si>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</si>
  <si>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</si>
  <si>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</si>
  <si>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</si>
  <si>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</si>
  <si>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</si>
  <si>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</si>
  <si>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</si>
  <si>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</si>
  <si>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</si>
  <si>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</si>
  <si>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</si>
  <si>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</si>
  <si>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</si>
  <si>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</si>
  <si>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</si>
  <si>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</si>
  <si>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</si>
  <si>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</si>
  <si>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</si>
  <si>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</si>
  <si>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</si>
  <si>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</si>
  <si>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</si>
  <si>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</si>
  <si>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</si>
  <si>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</si>
  <si>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</si>
  <si>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</si>
  <si>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</si>
  <si>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</si>
  <si>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</si>
  <si>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</si>
  <si>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</si>
  <si>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</si>
  <si>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</si>
  <si>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</si>
  <si>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</si>
  <si>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</si>
  <si>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</si>
  <si>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</si>
  <si>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</si>
  <si>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</si>
  <si>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</si>
  <si>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</si>
  <si>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</si>
  <si>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</si>
  <si>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</si>
  <si>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</si>
  <si>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</si>
  <si>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</si>
  <si>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</si>
  <si>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</si>
  <si>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</si>
  <si>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</si>
  <si>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</si>
  <si>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</si>
  <si>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</si>
  <si>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</si>
  <si>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</si>
  <si>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</si>
  <si>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</si>
  <si>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</si>
  <si>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</si>
  <si>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</si>
  <si>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</si>
  <si>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</si>
  <si>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</si>
  <si>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</si>
  <si>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</si>
  <si>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</si>
  <si>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</si>
  <si>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</si>
  <si>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</si>
  <si>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</si>
  <si>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</si>
  <si>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</si>
  <si>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</si>
  <si>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</si>
  <si>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</si>
  <si>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</si>
  <si>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</si>
  <si>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</si>
  <si>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</si>
  <si>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</si>
  <si>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</si>
  <si>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</si>
  <si>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</si>
  <si>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</si>
  <si>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</si>
  <si>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</si>
  <si>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</si>
  <si>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</si>
  <si>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</si>
  <si>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</si>
  <si>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</si>
  <si>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</si>
  <si>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</si>
  <si>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</si>
  <si>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</si>
  <si>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</si>
  <si>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</si>
  <si>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</si>
  <si>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</si>
  <si>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</si>
  <si>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</si>
  <si>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</si>
  <si>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</si>
  <si>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</si>
  <si>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</si>
  <si>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</si>
  <si>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</si>
  <si>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</si>
  <si>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</si>
  <si>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</si>
  <si>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</si>
  <si>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</si>
  <si>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</si>
  <si>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</si>
  <si>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</si>
  <si>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</si>
  <si>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</si>
  <si>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</si>
  <si>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</si>
  <si>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</si>
  <si>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</si>
  <si>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</si>
  <si>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</si>
  <si>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</si>
  <si>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</si>
  <si>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</si>
  <si>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</si>
  <si>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</si>
  <si>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</si>
  <si>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</si>
  <si>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</si>
  <si>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</si>
  <si>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</si>
  <si>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</si>
  <si>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</si>
  <si>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</si>
  <si>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</si>
  <si>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</si>
  <si>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</si>
  <si>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</si>
  <si>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</si>
  <si>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</si>
  <si>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</si>
  <si>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</si>
  <si>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</si>
  <si>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</si>
  <si>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</si>
  <si>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</si>
  <si>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</si>
  <si>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</si>
  <si>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</si>
  <si>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</si>
  <si>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</si>
  <si>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</si>
  <si>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</si>
  <si>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</si>
  <si>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</si>
  <si>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</si>
  <si>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</si>
  <si>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</si>
  <si>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</si>
  <si>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</si>
  <si>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</si>
  <si>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</si>
  <si>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</si>
  <si>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</si>
  <si>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</si>
  <si>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</si>
  <si>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</si>
  <si>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</si>
  <si>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</si>
  <si>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</si>
  <si>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</si>
  <si>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</si>
  <si>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</si>
  <si>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</si>
  <si>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</si>
  <si>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</si>
  <si>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</si>
  <si>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</si>
  <si>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</si>
  <si>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</si>
  <si>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</si>
  <si>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</si>
  <si>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</si>
  <si>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</si>
  <si>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</si>
  <si>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</si>
  <si>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</si>
  <si>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</si>
  <si>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</si>
  <si>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</si>
  <si>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</si>
  <si>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</si>
  <si>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</si>
  <si>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</si>
  <si>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</si>
  <si>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</si>
  <si>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</si>
  <si>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</si>
  <si>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</si>
  <si>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</si>
  <si>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</si>
  <si>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</si>
  <si>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</si>
  <si>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</si>
  <si>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</si>
  <si>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</si>
  <si>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</si>
  <si>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</si>
  <si>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</si>
  <si>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</si>
  <si>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</si>
  <si>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</si>
  <si>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</si>
  <si>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</si>
  <si>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</si>
  <si>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</si>
  <si>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</si>
  <si>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</si>
  <si>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</si>
  <si>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</si>
  <si>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</si>
  <si>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</si>
  <si>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</si>
  <si>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</si>
  <si>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</si>
  <si>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</si>
  <si>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</si>
  <si>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</si>
  <si>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</si>
  <si>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</si>
  <si>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</si>
  <si>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</si>
  <si>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</si>
  <si>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</si>
  <si>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</si>
  <si>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</si>
  <si>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</si>
  <si>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</si>
  <si>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</si>
  <si>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</si>
  <si>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</si>
  <si>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</si>
  <si>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</si>
  <si>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</si>
  <si>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</si>
  <si>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</si>
  <si>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</si>
  <si>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</si>
  <si>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</si>
  <si>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</si>
  <si>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</si>
  <si>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</si>
  <si>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</si>
  <si>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</si>
  <si>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</si>
  <si>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</si>
  <si>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</si>
  <si>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</si>
  <si>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</si>
  <si>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</si>
  <si>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</si>
  <si>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</si>
  <si>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</si>
  <si>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</si>
  <si>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</si>
  <si>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</si>
  <si>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</si>
  <si>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</si>
  <si>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</si>
  <si>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</si>
  <si>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</si>
  <si>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</si>
  <si>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</si>
  <si>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</si>
  <si>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</si>
  <si>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</si>
  <si>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</si>
  <si>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</si>
  <si>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</si>
  <si>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</si>
  <si>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</si>
  <si>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</si>
  <si>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</si>
  <si>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</si>
  <si>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</si>
  <si>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</si>
  <si>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</si>
  <si>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</si>
  <si>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</si>
  <si>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</si>
  <si>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</si>
  <si>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</si>
  <si>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</si>
  <si>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</si>
  <si>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</si>
  <si>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</si>
  <si>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</si>
  <si>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</si>
  <si>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</si>
  <si>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</si>
  <si>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</si>
  <si>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</si>
  <si>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</si>
  <si>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</si>
  <si>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</si>
  <si>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</si>
  <si>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</si>
  <si>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</si>
  <si>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</si>
  <si>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</si>
  <si>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</si>
  <si>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</si>
  <si>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</si>
  <si>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</si>
  <si>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</si>
  <si>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</si>
  <si>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</si>
  <si>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</si>
  <si>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</si>
  <si>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</si>
  <si>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</si>
  <si>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</si>
  <si>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</si>
  <si>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</si>
  <si>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</si>
  <si>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</si>
  <si>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</si>
  <si>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</si>
  <si>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</si>
  <si>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</si>
  <si>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</si>
  <si>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</si>
  <si>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</si>
  <si>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</si>
  <si>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</si>
  <si>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</si>
  <si>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</si>
  <si>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</si>
  <si>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</si>
  <si>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</si>
  <si>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</si>
  <si>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</si>
  <si>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</si>
  <si>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</si>
  <si>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</si>
  <si>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</si>
  <si>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</si>
  <si>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</si>
  <si>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</si>
  <si>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</si>
  <si>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</si>
  <si>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</si>
  <si>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</si>
  <si>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</si>
  <si>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</si>
  <si>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</si>
  <si>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</si>
  <si>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</si>
  <si>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</si>
  <si>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</si>
  <si>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</si>
  <si>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</si>
  <si>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</si>
  <si>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</si>
  <si>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</si>
  <si>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</si>
  <si>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</si>
  <si>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</si>
  <si>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</si>
  <si>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</si>
  <si>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</si>
  <si>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</si>
  <si>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</si>
  <si>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</si>
  <si>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</si>
  <si>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</si>
  <si>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</si>
  <si>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</si>
  <si>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</si>
  <si>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</si>
  <si>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</si>
  <si>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</si>
  <si>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</si>
  <si>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</si>
  <si>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</si>
  <si>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</si>
  <si>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</si>
  <si>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</si>
  <si>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</si>
  <si>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</si>
  <si>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</si>
  <si>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</si>
  <si>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</si>
  <si>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</si>
  <si>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</si>
  <si>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</si>
  <si>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</si>
  <si>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</si>
  <si>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</si>
  <si>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</si>
  <si>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</si>
  <si>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</si>
  <si>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</si>
  <si>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</si>
  <si>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</si>
  <si>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</si>
  <si>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</si>
  <si>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</si>
  <si>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</si>
  <si>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</si>
  <si>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</si>
  <si>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</si>
  <si>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</si>
  <si>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</si>
  <si>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</si>
  <si>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</si>
  <si>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</si>
  <si>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</si>
  <si>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</si>
  <si>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</si>
  <si>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</si>
  <si>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</si>
  <si>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</si>
  <si>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</si>
  <si>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</si>
  <si>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</si>
  <si>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</si>
  <si>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</si>
  <si>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</si>
  <si>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</si>
  <si>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</si>
  <si>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</si>
  <si>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</si>
  <si>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</si>
  <si>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</si>
  <si>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</si>
  <si>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</si>
  <si>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</si>
  <si>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</si>
  <si>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</si>
  <si>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</si>
  <si>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</si>
  <si>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</si>
  <si>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</si>
  <si>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</si>
  <si>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</si>
  <si>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</si>
  <si>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</si>
  <si>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</si>
  <si>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</si>
  <si>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</si>
  <si>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</si>
  <si>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</si>
  <si>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</si>
  <si>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</si>
  <si>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</si>
  <si>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</si>
  <si>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</si>
  <si>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</si>
  <si>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</si>
  <si>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</si>
  <si>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</si>
  <si>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</si>
  <si>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</si>
  <si>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</si>
  <si>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</si>
  <si>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</si>
  <si>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</si>
  <si>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</si>
  <si>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</si>
  <si>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</si>
  <si>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</si>
  <si>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</si>
  <si>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</si>
  <si>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</si>
  <si>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</si>
  <si>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</si>
  <si>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</si>
  <si>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</si>
  <si>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</si>
  <si>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</si>
  <si>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</si>
  <si>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</si>
  <si>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</si>
  <si>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</si>
  <si>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</si>
  <si>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</si>
  <si>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</si>
  <si>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</si>
  <si>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</si>
  <si>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</si>
  <si>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</si>
  <si>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</si>
  <si>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</si>
  <si>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</si>
  <si>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</si>
  <si>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</si>
  <si>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</si>
  <si>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</si>
  <si>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</si>
  <si>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</si>
  <si>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</si>
  <si>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</si>
  <si>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</si>
  <si>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</si>
  <si>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</si>
  <si>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</si>
  <si>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</si>
  <si>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</si>
  <si>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</si>
  <si>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</si>
  <si>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</si>
  <si>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</si>
  <si>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</si>
  <si>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</si>
  <si>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</si>
  <si>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</si>
  <si>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</si>
  <si>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</si>
  <si>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</si>
  <si>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</si>
  <si>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</si>
  <si>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</si>
  <si>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</si>
  <si>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</si>
  <si>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</si>
  <si>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</si>
  <si>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</si>
  <si>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</si>
  <si>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</si>
  <si>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</si>
  <si>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</si>
  <si>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</si>
  <si>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</si>
  <si>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</si>
  <si>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</si>
  <si>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</si>
  <si>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</si>
  <si>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</si>
  <si>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</si>
  <si>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</si>
  <si>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</si>
  <si>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</si>
  <si>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</si>
  <si>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</si>
  <si>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</si>
  <si>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</si>
  <si>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</si>
  <si>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</si>
  <si>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</si>
  <si>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</si>
  <si>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</si>
  <si>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</si>
  <si>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</si>
  <si>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</si>
  <si>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</si>
  <si>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</si>
  <si>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</si>
  <si>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</si>
  <si>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</si>
  <si>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</si>
  <si>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</si>
  <si>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</si>
  <si>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</si>
  <si>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</si>
  <si>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</si>
  <si>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</si>
  <si>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</si>
  <si>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</si>
  <si>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</si>
  <si>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</si>
  <si>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</si>
  <si>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</si>
  <si>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</si>
  <si>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</si>
  <si>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</si>
  <si>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</si>
  <si>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</si>
  <si>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</si>
  <si>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</si>
  <si>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</si>
  <si>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</si>
  <si>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</si>
  <si>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</si>
  <si>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</si>
  <si>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</si>
  <si>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</si>
  <si>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</si>
  <si>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</si>
  <si>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</si>
  <si>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</si>
  <si>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</si>
  <si>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</si>
  <si>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</si>
  <si>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</si>
  <si>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</si>
  <si>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</si>
  <si>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</si>
  <si>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</si>
  <si>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</si>
  <si>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</si>
  <si>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</si>
  <si>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</si>
  <si>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</si>
  <si>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</si>
  <si>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</si>
  <si>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</si>
  <si>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</si>
  <si>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</si>
  <si>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</si>
  <si>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</si>
  <si>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</si>
  <si>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</si>
  <si>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</si>
  <si>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</si>
  <si>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</si>
  <si>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</si>
  <si>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</si>
  <si>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</si>
  <si>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</si>
  <si>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</si>
  <si>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</si>
  <si>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</si>
  <si>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</si>
  <si>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</si>
  <si>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</si>
  <si>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</si>
  <si>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</si>
  <si>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</si>
  <si>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</si>
  <si>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</si>
  <si>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</si>
  <si>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</si>
  <si>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</si>
  <si>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</si>
  <si>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</si>
  <si>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</si>
  <si>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</si>
  <si>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</si>
  <si>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</si>
  <si>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</si>
  <si>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</si>
  <si>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</si>
  <si>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</si>
  <si>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</si>
  <si>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</si>
  <si>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</si>
  <si>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</si>
  <si>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</si>
  <si>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</si>
  <si>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</si>
  <si>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</si>
  <si>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</si>
  <si>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</si>
  <si>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</si>
  <si>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</si>
  <si>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</si>
  <si>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</si>
  <si>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</si>
  <si>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</si>
  <si>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</si>
  <si>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</si>
  <si>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</si>
  <si>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</si>
  <si>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</si>
  <si>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</si>
  <si>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</si>
  <si>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</si>
  <si>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</si>
  <si>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</si>
  <si>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Hoopa</t>
  </si>
  <si>
    <t>Volcanion</t>
  </si>
  <si>
    <t>Zygarde10% Forme</t>
  </si>
  <si>
    <t>Zygarde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</si>
  <si>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</si>
  <si>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</si>
  <si>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</si>
  <si>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</si>
  <si>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</si>
  <si>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</si>
  <si>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</si>
  <si>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</si>
  <si>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</si>
  <si>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</si>
  <si>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</si>
  <si>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</si>
  <si>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</si>
  <si>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</si>
  <si>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</si>
  <si>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</si>
  <si>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</si>
  <si>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</si>
  <si>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</si>
  <si>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</si>
  <si>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</si>
  <si>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</si>
  <si>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</si>
  <si>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</si>
  <si>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</si>
  <si>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</si>
  <si>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</si>
  <si>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</si>
  <si>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</si>
  <si>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</si>
  <si>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</si>
  <si>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</si>
  <si>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</si>
  <si>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</si>
  <si>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</si>
  <si>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</si>
  <si>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</si>
  <si>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</si>
  <si>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</si>
  <si>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</si>
  <si>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</si>
  <si>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</si>
  <si>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</si>
  <si>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</si>
  <si>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</si>
  <si>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</si>
  <si>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</si>
  <si>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</si>
  <si>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</si>
  <si>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</si>
  <si>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</si>
  <si>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</si>
  <si>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</si>
  <si>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</si>
  <si>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</si>
  <si>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</si>
  <si>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</si>
  <si>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</si>
  <si>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</si>
  <si>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</si>
  <si>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</si>
  <si>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</si>
  <si>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</si>
  <si>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</si>
  <si>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</si>
  <si>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</si>
  <si>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</si>
  <si>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</si>
  <si>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</si>
  <si>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</si>
  <si>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</si>
  <si>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</si>
  <si>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</si>
  <si>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</si>
  <si>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</si>
  <si>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</si>
  <si>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</si>
  <si>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</si>
  <si>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</si>
  <si>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</si>
  <si>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</si>
  <si>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</si>
  <si>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</si>
  <si>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</si>
  <si>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</si>
  <si>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</si>
  <si>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</si>
  <si>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</si>
  <si>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</si>
  <si>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</si>
  <si>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</si>
  <si>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</si>
  <si>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</si>
  <si>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</si>
  <si>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</si>
  <si>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</si>
  <si>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</si>
  <si>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</si>
  <si>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</si>
  <si>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</si>
  <si>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</si>
  <si>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</si>
  <si>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</si>
  <si>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</si>
  <si>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</si>
  <si>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</si>
  <si>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</si>
  <si>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</si>
  <si>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</si>
  <si>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</si>
  <si>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</si>
  <si>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</si>
  <si>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</si>
  <si>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</si>
  <si>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</si>
  <si>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</si>
  <si>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</si>
  <si>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</si>
  <si>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</si>
  <si>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</si>
  <si>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</si>
  <si>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</si>
  <si>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</si>
  <si>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</si>
  <si>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</si>
  <si>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</si>
  <si>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</si>
  <si>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</si>
  <si>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</si>
  <si>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</si>
  <si>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</si>
  <si>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</si>
  <si>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</si>
  <si>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</si>
  <si>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</si>
  <si>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</si>
  <si>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</si>
  <si>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</si>
  <si>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</si>
  <si>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</si>
  <si>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</si>
  <si>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</si>
  <si>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</si>
  <si>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</si>
  <si>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</si>
  <si>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</si>
  <si>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</si>
  <si>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</si>
  <si>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</si>
  <si>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</si>
  <si>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</si>
  <si>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</si>
  <si>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</si>
  <si>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</si>
  <si>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</si>
  <si>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</si>
  <si>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</si>
  <si>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</si>
  <si>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</si>
  <si>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</si>
  <si>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</si>
  <si>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</si>
  <si>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</si>
  <si>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</si>
  <si>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</si>
  <si>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</si>
  <si>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</si>
  <si>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</si>
  <si>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</si>
  <si>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</si>
  <si>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</si>
  <si>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</si>
  <si>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</si>
  <si>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</si>
  <si>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</si>
  <si>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</si>
  <si>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</si>
  <si>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</si>
  <si>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</si>
  <si>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</si>
  <si>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</si>
  <si>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</si>
  <si>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</si>
  <si>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</si>
  <si>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</si>
  <si>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</si>
  <si>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</si>
  <si>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</si>
  <si>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</si>
  <si>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</si>
  <si>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</si>
  <si>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</si>
  <si>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</si>
  <si>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</si>
  <si>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</si>
  <si>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</si>
  <si>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</si>
  <si>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</si>
  <si>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</si>
  <si>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</si>
  <si>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</si>
  <si>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</si>
  <si>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</si>
  <si>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</si>
  <si>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</si>
  <si>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</si>
  <si>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</si>
  <si>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</si>
  <si>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</si>
  <si>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</si>
  <si>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</si>
  <si>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</si>
  <si>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</si>
  <si>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</si>
  <si>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</si>
  <si>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</si>
  <si>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</si>
  <si>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</si>
  <si>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</si>
  <si>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</si>
  <si>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</si>
  <si>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</si>
  <si>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</si>
  <si>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</si>
  <si>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</si>
  <si>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</si>
  <si>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</si>
  <si>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</si>
  <si>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</si>
  <si>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</si>
  <si>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</si>
  <si>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</si>
  <si>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</si>
  <si>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</si>
  <si>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</si>
  <si>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</si>
  <si>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</si>
  <si>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</si>
  <si>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</si>
  <si>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</si>
  <si>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</si>
  <si>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</si>
  <si>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</si>
  <si>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</si>
  <si>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</si>
  <si>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</si>
  <si>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</si>
  <si>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</si>
  <si>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</si>
  <si>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</si>
  <si>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</si>
  <si>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</si>
  <si>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</si>
  <si>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</si>
  <si>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</si>
  <si>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</si>
  <si>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</si>
  <si>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</si>
  <si>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</si>
  <si>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</si>
  <si>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</si>
  <si>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</si>
  <si>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</si>
  <si>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</si>
  <si>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</si>
  <si>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</si>
  <si>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</si>
  <si>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</si>
  <si>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</si>
  <si>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</si>
  <si>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</si>
  <si>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</si>
  <si>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</si>
  <si>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</si>
  <si>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</si>
  <si>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</si>
  <si>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</si>
  <si>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</si>
  <si>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</si>
  <si>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</si>
  <si>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</si>
  <si>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</si>
  <si>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</si>
  <si>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</si>
  <si>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</si>
  <si>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</si>
  <si>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</si>
  <si>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</si>
  <si>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</si>
  <si>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</si>
  <si>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</si>
  <si>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</si>
  <si>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</si>
  <si>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</si>
  <si>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</si>
  <si>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</si>
  <si>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</si>
  <si>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</si>
  <si>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</si>
  <si>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</si>
  <si>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</si>
  <si>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</si>
  <si>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</si>
  <si>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</si>
  <si>
    <t>Ratings</t>
  </si>
  <si>
    <t>Needs Improvement</t>
  </si>
  <si>
    <t>Final Rating #</t>
  </si>
  <si>
    <t>Final Rating Description</t>
  </si>
  <si>
    <t>Total Merit Increase Budget ($)</t>
  </si>
  <si>
    <t>Office</t>
  </si>
  <si>
    <t>Did not meet Expectations</t>
  </si>
  <si>
    <t>Departments</t>
  </si>
  <si>
    <t>Engineering</t>
  </si>
  <si>
    <t>Sales</t>
  </si>
  <si>
    <t>HR</t>
  </si>
  <si>
    <t>Finance</t>
  </si>
  <si>
    <t>Marketing</t>
  </si>
  <si>
    <t>Meets Expectations</t>
  </si>
  <si>
    <t>PIP</t>
  </si>
  <si>
    <t>PIP + Warning</t>
  </si>
  <si>
    <t>Tenure Eligible</t>
  </si>
  <si>
    <t xml:space="preserve">Actual Payout (Rounded to Nearest 50 dollars) </t>
  </si>
  <si>
    <t>Amount Rounded Up</t>
  </si>
  <si>
    <t>METHODOLOGY BREAK IF FLAT AMOUNT SEE ONLY COLUMN Q</t>
  </si>
  <si>
    <t>Meets Expectation</t>
  </si>
  <si>
    <t xml:space="preserve">Needs Improvement </t>
  </si>
  <si>
    <t xml:space="preserve">Unacceptable </t>
  </si>
  <si>
    <t>Eligible as of Day</t>
  </si>
  <si>
    <t>Compa-ratio Salary Alone</t>
  </si>
  <si>
    <t>*TBD</t>
  </si>
  <si>
    <t>Row Labels</t>
  </si>
  <si>
    <t>Grand Total</t>
  </si>
  <si>
    <t>Count of Employee Name</t>
  </si>
  <si>
    <t>Eligible</t>
  </si>
  <si>
    <t>USED GS PAYSCALE FOR DC WHICH IS PUBLIC DOMAIN, LOCALITY ASSUMED TO BE DC DUE TO MOST HEADQUARTERS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</si>
</sst>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&quot;$&quot;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</cellStyleXfs>
  <cellXfs count="69">
    <xf numFmtId="0" fontId="0" fillId="0" borderId="0" xfId="0"/>
    <xf numFmtId="0" fontId="3" fillId="3" borderId="0" xfId="0" applyFont="1" applyFill="1"/>
    <xf numFmtId="1" fontId="0" fillId="0" borderId="0" xfId="0" applyNumberFormat="1"/>
    <xf numFmtId="0" fontId="3" fillId="3" borderId="0" xfId="0" applyFont="1" applyFill="1" applyAlignment="1">
      <alignment wrapText="1"/>
    </xf>
    <xf numFmtId="0" fontId="0" fillId="5" borderId="0" xfId="0" applyFill="1"/>
    <xf numFmtId="44" fontId="0" fillId="0" borderId="0" xfId="0" applyNumberFormat="1"/>
    <xf numFmtId="0" fontId="6" fillId="0" borderId="0" xfId="0" applyFont="1"/>
    <xf numFmtId="0" fontId="4" fillId="0" borderId="3" xfId="0" applyFont="1" applyBorder="1"/>
    <xf numFmtId="6" fontId="0" fillId="0" borderId="0" xfId="0" applyNumberFormat="1"/>
    <xf numFmtId="0" fontId="4" fillId="0" borderId="5" xfId="0" applyFont="1" applyBorder="1"/>
    <xf numFmtId="0" fontId="4" fillId="0" borderId="6" xfId="0" applyFont="1" applyBorder="1" applyAlignment="1">
      <alignment wrapText="1"/>
    </xf>
    <xf numFmtId="14" fontId="4" fillId="0" borderId="5" xfId="0" applyNumberFormat="1" applyFont="1" applyBorder="1"/>
    <xf numFmtId="44" fontId="4" fillId="0" borderId="6" xfId="1" applyFont="1" applyBorder="1"/>
    <xf numFmtId="0" fontId="4" fillId="0" borderId="1" xfId="0" applyFont="1" applyBorder="1"/>
    <xf numFmtId="44" fontId="7" fillId="2" borderId="2" xfId="2" applyNumberFormat="1" applyFont="1" applyBorder="1"/>
    <xf numFmtId="44" fontId="4" fillId="0" borderId="4" xfId="0" applyNumberFormat="1" applyFont="1" applyBorder="1"/>
    <xf numFmtId="44" fontId="0" fillId="0" borderId="0" xfId="1" applyFont="1" applyFill="1"/>
    <xf numFmtId="1" fontId="8" fillId="0" borderId="0" xfId="2" applyNumberFormat="1" applyFont="1" applyFill="1" applyAlignment="1">
      <alignment wrapText="1"/>
    </xf>
    <xf numFmtId="0" fontId="1" fillId="0" borderId="0" xfId="3"/>
    <xf numFmtId="14" fontId="1" fillId="0" borderId="0" xfId="3" applyNumberFormat="1"/>
    <xf numFmtId="44" fontId="1" fillId="0" borderId="0" xfId="1"/>
    <xf numFmtId="9" fontId="1" fillId="0" borderId="0" xfId="3" applyNumberFormat="1"/>
    <xf numFmtId="44" fontId="9" fillId="0" borderId="4" xfId="2" applyNumberFormat="1" applyFont="1" applyFill="1" applyBorder="1"/>
    <xf numFmtId="0" fontId="3" fillId="0" borderId="0" xfId="0" applyFont="1" applyAlignment="1">
      <alignment horizontal="left"/>
    </xf>
    <xf numFmtId="164" fontId="6" fillId="0" borderId="0" xfId="0" applyNumberFormat="1" applyFont="1"/>
    <xf numFmtId="0" fontId="0" fillId="3" borderId="8" xfId="0" applyFill="1" applyBorder="1"/>
    <xf numFmtId="0" fontId="0" fillId="3" borderId="9" xfId="0" applyFill="1" applyBorder="1"/>
    <xf numFmtId="0" fontId="3" fillId="3" borderId="9" xfId="0" applyFont="1" applyFill="1" applyBorder="1"/>
    <xf numFmtId="0" fontId="0" fillId="3" borderId="10" xfId="0" applyFill="1" applyBorder="1"/>
    <xf numFmtId="0" fontId="0" fillId="4" borderId="1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3" xfId="0" applyBorder="1"/>
    <xf numFmtId="0" fontId="0" fillId="0" borderId="2" xfId="0" applyBorder="1"/>
    <xf numFmtId="0" fontId="6" fillId="0" borderId="14" xfId="0" applyFont="1" applyBorder="1"/>
    <xf numFmtId="0" fontId="6" fillId="0" borderId="4" xfId="0" applyFont="1" applyBorder="1"/>
    <xf numFmtId="164" fontId="8" fillId="0" borderId="3" xfId="0" applyNumberFormat="1" applyFont="1" applyBorder="1" applyAlignment="1">
      <alignment horizontal="center"/>
    </xf>
    <xf numFmtId="164" fontId="8" fillId="0" borderId="14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44" fontId="0" fillId="0" borderId="13" xfId="1" applyFont="1" applyBorder="1" applyAlignment="1">
      <alignment horizontal="center"/>
    </xf>
    <xf numFmtId="44" fontId="4" fillId="0" borderId="6" xfId="1" applyFont="1" applyFill="1" applyBorder="1"/>
    <xf numFmtId="164" fontId="8" fillId="5" borderId="0" xfId="0" applyNumberFormat="1" applyFont="1" applyFill="1"/>
    <xf numFmtId="0" fontId="6" fillId="5" borderId="0" xfId="0" applyFont="1" applyFill="1"/>
    <xf numFmtId="164" fontId="6" fillId="5" borderId="0" xfId="0" applyNumberFormat="1" applyFont="1" applyFill="1"/>
    <xf numFmtId="164" fontId="9" fillId="5" borderId="0" xfId="0" applyNumberFormat="1" applyFont="1" applyFill="1"/>
    <xf numFmtId="44" fontId="1" fillId="6" borderId="0" xfId="1" applyFill="1"/>
    <xf numFmtId="44" fontId="3" fillId="7" borderId="0" xfId="1" applyFont="1" applyFill="1"/>
    <xf numFmtId="44" fontId="1" fillId="8" borderId="7" xfId="1" applyFill="1" applyBorder="1"/>
    <xf numFmtId="44" fontId="1" fillId="8" borderId="0" xfId="1" applyFill="1" applyBorder="1"/>
    <xf numFmtId="44" fontId="8" fillId="0" borderId="0" xfId="1" applyFont="1"/>
    <xf numFmtId="0" fontId="10" fillId="5" borderId="0" xfId="0" applyFont="1" applyFill="1"/>
    <xf numFmtId="0" fontId="11" fillId="5" borderId="0" xfId="0" applyFont="1" applyFill="1"/>
    <xf numFmtId="9" fontId="0" fillId="0" borderId="13" xfId="0" applyNumberFormat="1" applyBorder="1"/>
    <xf numFmtId="165" fontId="0" fillId="0" borderId="13" xfId="1" applyNumberFormat="1" applyFont="1" applyBorder="1"/>
    <xf numFmtId="44" fontId="1" fillId="5" borderId="0" xfId="1" applyFill="1" applyBorder="1"/>
    <xf numFmtId="44" fontId="10" fillId="5" borderId="0" xfId="1" applyFont="1" applyFill="1" applyAlignment="1">
      <alignment wrapText="1"/>
    </xf>
    <xf numFmtId="44" fontId="0" fillId="0" borderId="0" xfId="1" applyFont="1"/>
    <xf numFmtId="44" fontId="1" fillId="8" borderId="15" xfId="1" applyFill="1" applyBorder="1"/>
    <xf numFmtId="1" fontId="8" fillId="0" borderId="0" xfId="2" applyNumberFormat="1" applyFont="1" applyFill="1" applyBorder="1" applyAlignment="1">
      <alignment wrapText="1"/>
    </xf>
    <xf numFmtId="44" fontId="0" fillId="0" borderId="0" xfId="1" applyFont="1" applyFill="1" applyBorder="1"/>
    <xf numFmtId="44" fontId="1" fillId="0" borderId="0" xfId="1" applyFill="1" applyBorder="1"/>
    <xf numFmtId="44" fontId="8" fillId="0" borderId="0" xfId="1" applyFont="1" applyFill="1" applyBorder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/>
    </xf>
  </cellXfs>
  <cellStyles count="4">
    <cellStyle name="Currency" xfId="1" builtinId="4"/>
    <cellStyle name="Neutral" xfId="2" builtinId="28"/>
    <cellStyle name="Normal" xfId="0" builtinId="0"/>
    <cellStyle name="Normal 2" xfId="3" xr:uid="{16A8BED5-835F-4F40-86B7-6693E57B23F1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 &amp; Circumstance (Merit Planning Sheet).xlsx]Pivot &amp; Chart!PivotTable18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Ratings by Office and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&amp;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&amp; Chart'!$A$4:$A$9</c:f>
              <c:strCache>
                <c:ptCount val="5"/>
                <c:pt idx="0">
                  <c:v>Engineering</c:v>
                </c:pt>
                <c:pt idx="1">
                  <c:v>Finance</c:v>
                </c:pt>
                <c:pt idx="2">
                  <c:v>HR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'Pivot &amp; Chart'!$B$4:$B$9</c:f>
              <c:numCache>
                <c:formatCode>General</c:formatCode>
                <c:ptCount val="5"/>
                <c:pt idx="0">
                  <c:v>249</c:v>
                </c:pt>
                <c:pt idx="1">
                  <c:v>183</c:v>
                </c:pt>
                <c:pt idx="2">
                  <c:v>192</c:v>
                </c:pt>
                <c:pt idx="3">
                  <c:v>94</c:v>
                </c:pt>
                <c:pt idx="4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81-4B02-AFFC-C22C002D4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864784"/>
        <c:axId val="213513167"/>
      </c:barChart>
      <c:catAx>
        <c:axId val="34686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13167"/>
        <c:crosses val="autoZero"/>
        <c:auto val="1"/>
        <c:lblAlgn val="ctr"/>
        <c:lblOffset val="100"/>
        <c:noMultiLvlLbl val="0"/>
      </c:catAx>
      <c:valAx>
        <c:axId val="21351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6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0</xdr:row>
      <xdr:rowOff>0</xdr:rowOff>
    </xdr:from>
    <xdr:to>
      <xdr:col>8</xdr:col>
      <xdr:colOff>342900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15A088-E956-23EA-86C3-CF912D0A8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olley Michelle Camacho" id="{D3F7CD26-CA7D-489E-8FE2-60F1E3C019E5}" userId="97cdc6134c269838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lley Michelle Camacho" refreshedDate="45796.896443171296" createdVersion="8" refreshedVersion="8" minRefreshableVersion="3" recordCount="2297" xr:uid="{18B1BB84-700E-4F82-9841-913F12CD02E6}">
  <cacheSource type="worksheet">
    <worksheetSource ref="A1:Q1048576" sheet="Data"/>
  </cacheSource>
  <cacheFields count="17">
    <cacheField name="Employee Name" numFmtId="0">
      <sharedItems containsBlank="1"/>
    </cacheField>
    <cacheField name="Final Rating #" numFmtId="0">
      <sharedItems containsString="0" containsBlank="1" containsNumber="1" containsInteger="1" minValue="1" maxValue="5"/>
    </cacheField>
    <cacheField name="Final Rating Description" numFmtId="0">
      <sharedItems containsBlank="1" count="6">
        <s v="Needs Improvement"/>
        <s v="Meets Expectations"/>
        <s v="Did not meet Expectations"/>
        <s v="Exceeded Expectations"/>
        <s v="Achieved Excellence"/>
        <m/>
      </sharedItems>
    </cacheField>
    <cacheField name="Plan Issue Date" numFmtId="14">
      <sharedItems containsNonDate="0" containsDate="1" containsString="0" containsBlank="1" minDate="2020-01-03T00:00:00" maxDate="2025-05-19T00:00:00"/>
    </cacheField>
    <cacheField name="Days In Role and Plan (Based on Cutoff Date)" numFmtId="0">
      <sharedItems containsString="0" containsBlank="1" containsNumber="1" containsInteger="1" minValue="-89" maxValue="1873"/>
    </cacheField>
    <cacheField name="Tenure Eligible" numFmtId="0">
      <sharedItems containsBlank="1" count="3">
        <s v="Eligible"/>
        <s v="Tenure Ineligible"/>
        <m/>
      </sharedItems>
    </cacheField>
    <cacheField name="Grade" numFmtId="0">
      <sharedItems containsString="0" containsBlank="1" containsNumber="1" containsInteger="1" minValue="1" maxValue="15"/>
    </cacheField>
    <cacheField name="Step" numFmtId="0">
      <sharedItems containsString="0" containsBlank="1" containsNumber="1" containsInteger="1" minValue="1" maxValue="10"/>
    </cacheField>
    <cacheField name="Office" numFmtId="0">
      <sharedItems containsBlank="1" count="6">
        <s v="Marketing"/>
        <s v="HR"/>
        <s v="Finance"/>
        <s v="Engineering"/>
        <s v="Sales"/>
        <m/>
      </sharedItems>
    </cacheField>
    <cacheField name="Rate of Pay for Step and Grade" numFmtId="44">
      <sharedItems containsString="0" containsBlank="1" containsNumber="1" containsInteger="1" minValue="29949" maxValue="195200"/>
    </cacheField>
    <cacheField name="Rate of Pay Max (Step 10)" numFmtId="44">
      <sharedItems containsString="0" containsBlank="1" containsNumber="1" containsInteger="1" minValue="37463" maxValue="195200"/>
    </cacheField>
    <cacheField name="Payout (Calc)  Step and Grade Percentage based" numFmtId="44">
      <sharedItems containsBlank="1" containsMixedTypes="1" containsNumber="1" minValue="299.49" maxValue="5856"/>
    </cacheField>
    <cacheField name="Compa-ratio Salary Alone" numFmtId="9">
      <sharedItems containsString="0" containsBlank="1" containsNumber="1" minValue="0.76914613907173623" maxValue="1"/>
    </cacheField>
    <cacheField name="Actual Payout (Rounded to Nearest 50 dollars) " numFmtId="44">
      <sharedItems containsBlank="1" containsMixedTypes="1" containsNumber="1" containsInteger="1" minValue="300" maxValue="5900" count="88">
        <s v="No Pay Due"/>
        <n v="750"/>
        <n v="850"/>
        <n v="2850"/>
        <n v="1300"/>
        <n v="4450"/>
        <n v="650"/>
        <n v="1400"/>
        <n v="2900"/>
        <n v="1350"/>
        <n v="1050"/>
        <n v="2050"/>
        <n v="2200"/>
        <n v="1850"/>
        <n v="2750"/>
        <n v="1450"/>
        <n v="800"/>
        <n v="1150"/>
        <n v="5150"/>
        <n v="500"/>
        <n v="2000"/>
        <n v="1750"/>
        <n v="1100"/>
        <n v="5450"/>
        <n v="1600"/>
        <n v="600"/>
        <n v="550"/>
        <n v="1000"/>
        <n v="2250"/>
        <n v="1250"/>
        <n v="3150"/>
        <n v="2450"/>
        <n v="2800"/>
        <n v="2100"/>
        <n v="1550"/>
        <n v="5700"/>
        <n v="1700"/>
        <n v="3950"/>
        <n v="1500"/>
        <n v="1200"/>
        <n v="3250"/>
        <n v="5300"/>
        <n v="4350"/>
        <n v="3350"/>
        <n v="1800"/>
        <n v="450"/>
        <n v="400"/>
        <n v="3450"/>
        <n v="700"/>
        <n v="1900"/>
        <n v="3500"/>
        <n v="2950"/>
        <n v="350"/>
        <n v="3750"/>
        <n v="900"/>
        <n v="3700"/>
        <n v="2600"/>
        <n v="950"/>
        <n v="1650"/>
        <n v="4600"/>
        <n v="2500"/>
        <n v="1950"/>
        <n v="3800"/>
        <n v="5000"/>
        <n v="2650"/>
        <n v="2400"/>
        <n v="4850"/>
        <n v="4000"/>
        <n v="2550"/>
        <n v="5550"/>
        <n v="5900"/>
        <n v="4100"/>
        <n v="2350"/>
        <n v="4500"/>
        <n v="4750"/>
        <n v="5600"/>
        <n v="2300"/>
        <n v="3600"/>
        <n v="3300"/>
        <n v="3050"/>
        <n v="300"/>
        <n v="2700"/>
        <n v="2150"/>
        <n v="5200"/>
        <n v="3000"/>
        <n v="3550"/>
        <n v="3400"/>
        <m/>
      </sharedItems>
    </cacheField>
    <cacheField name="Amount Rounded Up" numFmtId="44">
      <sharedItems containsBlank="1" containsMixedTypes="1" containsNumber="1" minValue="0.13999999999998636" maxValue="49.850000000000023"/>
    </cacheField>
    <cacheField name="METHODOLOGY BREAK IF FLAT AMOUNT SEE ONLY COLUMN Q" numFmtId="44">
      <sharedItems containsNonDate="0" containsString="0" containsBlank="1"/>
    </cacheField>
    <cacheField name="Flat Award " numFmtId="44">
      <sharedItems containsBlank="1" containsMixedTypes="1" containsNumber="1" containsInteger="1" minValue="1000" maxValue="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7">
  <r>
    <s v="Bulbasaur"/>
    <n v="2"/>
    <x v="0"/>
    <d v="2021-05-10T00:00:00"/>
    <n v="1380"/>
    <x v="0"/>
    <n v="3"/>
    <n v="8"/>
    <x v="0"/>
    <n v="45315"/>
    <n v="47763"/>
    <s v="No Pay Due"/>
    <n v="0.94874693800640664"/>
    <x v="0"/>
    <s v="No Pay Due"/>
    <m/>
    <s v="No pay due"/>
  </r>
  <r>
    <s v="Ivysaur"/>
    <n v="3"/>
    <x v="1"/>
    <d v="2024-08-20T00:00:00"/>
    <n v="182"/>
    <x v="0"/>
    <n v="8"/>
    <n v="6"/>
    <x v="1"/>
    <n v="73861"/>
    <n v="82305"/>
    <n v="738.61"/>
    <n v="0.89740598991555798"/>
    <x v="1"/>
    <n v="11.389999999999986"/>
    <m/>
    <n v="1000"/>
  </r>
  <r>
    <s v="Venusaur"/>
    <n v="1"/>
    <x v="2"/>
    <d v="2022-02-11T00:00:00"/>
    <n v="1103"/>
    <x v="0"/>
    <n v="9"/>
    <n v="4"/>
    <x v="2"/>
    <n v="76915"/>
    <n v="90898"/>
    <s v="No Pay Due"/>
    <n v="0.84616823252436801"/>
    <x v="0"/>
    <s v="No Pay Due"/>
    <m/>
    <s v="No pay due"/>
  </r>
  <r>
    <s v="Charmander"/>
    <n v="2"/>
    <x v="0"/>
    <d v="2024-09-28T00:00:00"/>
    <n v="143"/>
    <x v="1"/>
    <n v="4"/>
    <n v="5"/>
    <x v="1"/>
    <n v="46749"/>
    <n v="53627"/>
    <s v="No Pay Due"/>
    <n v="0.87174371119025862"/>
    <x v="0"/>
    <s v="No Pay Due"/>
    <m/>
    <s v="No pay due"/>
  </r>
  <r>
    <s v="Charmeleon"/>
    <n v="4"/>
    <x v="3"/>
    <d v="2021-07-07T00:00:00"/>
    <n v="1322"/>
    <x v="0"/>
    <n v="2"/>
    <n v="10"/>
    <x v="1"/>
    <n v="42376"/>
    <n v="42376"/>
    <n v="847.52"/>
    <n v="1"/>
    <x v="2"/>
    <n v="2.4800000000000182"/>
    <m/>
    <n v="2000"/>
  </r>
  <r>
    <s v="Charizard"/>
    <n v="4"/>
    <x v="3"/>
    <d v="2020-12-29T00:00:00"/>
    <n v="1512"/>
    <x v="0"/>
    <n v="13"/>
    <n v="6"/>
    <x v="1"/>
    <n v="140677"/>
    <n v="156755"/>
    <n v="2813.54"/>
    <n v="0.89743229881024533"/>
    <x v="3"/>
    <n v="36.460000000000036"/>
    <m/>
    <n v="2000"/>
  </r>
  <r>
    <s v="Squirtle"/>
    <n v="2"/>
    <x v="0"/>
    <d v="2023-11-19T00:00:00"/>
    <n v="457"/>
    <x v="0"/>
    <n v="10"/>
    <n v="9"/>
    <x v="3"/>
    <n v="97531"/>
    <n v="100097"/>
    <s v="No Pay Due"/>
    <n v="0.97436486607990247"/>
    <x v="0"/>
    <s v="No Pay Due"/>
    <m/>
    <s v="No pay due"/>
  </r>
  <r>
    <s v="Wartortle"/>
    <n v="5"/>
    <x v="4"/>
    <d v="2020-03-30T00:00:00"/>
    <n v="1786"/>
    <x v="0"/>
    <n v="3"/>
    <n v="6"/>
    <x v="4"/>
    <n v="42866"/>
    <n v="47763"/>
    <n v="1285.98"/>
    <n v="0.89747293930448258"/>
    <x v="4"/>
    <n v="14.019999999999982"/>
    <m/>
    <s v="3,000"/>
  </r>
  <r>
    <s v="Blastoise"/>
    <n v="1"/>
    <x v="2"/>
    <d v="2021-03-21T00:00:00"/>
    <n v="1430"/>
    <x v="0"/>
    <n v="8"/>
    <n v="5"/>
    <x v="1"/>
    <n v="71750"/>
    <n v="82305"/>
    <s v="No Pay Due"/>
    <n v="0.87175748739444747"/>
    <x v="0"/>
    <s v="No Pay Due"/>
    <m/>
    <s v="No pay due"/>
  </r>
  <r>
    <s v="Caterpie"/>
    <n v="1"/>
    <x v="2"/>
    <d v="2020-08-16T00:00:00"/>
    <n v="1647"/>
    <x v="0"/>
    <n v="12"/>
    <n v="4"/>
    <x v="1"/>
    <n v="111543"/>
    <n v="131826"/>
    <s v="No Pay Due"/>
    <n v="0.84613809112011285"/>
    <x v="0"/>
    <s v="No Pay Due"/>
    <m/>
    <s v="No pay due"/>
  </r>
  <r>
    <s v="Metapod"/>
    <n v="5"/>
    <x v="4"/>
    <d v="2022-07-18T00:00:00"/>
    <n v="946"/>
    <x v="0"/>
    <n v="14"/>
    <n v="2"/>
    <x v="2"/>
    <n v="147238"/>
    <n v="185234"/>
    <n v="4417.1399999999994"/>
    <n v="0.79487567077318422"/>
    <x v="5"/>
    <n v="32.860000000000582"/>
    <m/>
    <s v="3,000"/>
  </r>
  <r>
    <s v="Butterfree"/>
    <n v="3"/>
    <x v="1"/>
    <d v="2024-10-08T00:00:00"/>
    <n v="133"/>
    <x v="1"/>
    <n v="8"/>
    <n v="1"/>
    <x v="1"/>
    <n v="63307"/>
    <n v="82305"/>
    <n v="633.07000000000005"/>
    <n v="0.76917562724014332"/>
    <x v="6"/>
    <n v="16.92999999999995"/>
    <m/>
    <n v="1000"/>
  </r>
  <r>
    <s v="Weedle"/>
    <n v="5"/>
    <x v="4"/>
    <d v="2020-01-13T00:00:00"/>
    <n v="1863"/>
    <x v="0"/>
    <n v="3"/>
    <n v="8"/>
    <x v="2"/>
    <n v="45315"/>
    <n v="47763"/>
    <n v="1359.45"/>
    <n v="0.94874693800640664"/>
    <x v="7"/>
    <n v="40.549999999999955"/>
    <m/>
    <s v="3,000"/>
  </r>
  <r>
    <s v="Kakuna"/>
    <n v="1"/>
    <x v="2"/>
    <d v="2021-01-04T00:00:00"/>
    <n v="1506"/>
    <x v="0"/>
    <n v="10"/>
    <n v="10"/>
    <x v="4"/>
    <n v="100097"/>
    <n v="100097"/>
    <s v="No Pay Due"/>
    <n v="1"/>
    <x v="0"/>
    <s v="No Pay Due"/>
    <m/>
    <s v="No pay due"/>
  </r>
  <r>
    <s v="Beedrill"/>
    <n v="2"/>
    <x v="0"/>
    <d v="2024-12-06T00:00:00"/>
    <n v="74"/>
    <x v="1"/>
    <n v="12"/>
    <n v="7"/>
    <x v="3"/>
    <n v="121684"/>
    <n v="131826"/>
    <s v="No Pay Due"/>
    <n v="0.92306525268156514"/>
    <x v="0"/>
    <s v="No Pay Due"/>
    <m/>
    <s v="No pay due"/>
  </r>
  <r>
    <s v="Pidgey"/>
    <n v="2"/>
    <x v="0"/>
    <d v="2020-08-21T00:00:00"/>
    <n v="1642"/>
    <x v="0"/>
    <n v="2"/>
    <n v="6"/>
    <x v="4"/>
    <n v="38031"/>
    <n v="42376"/>
    <s v="No Pay Due"/>
    <n v="0.89746554653577493"/>
    <x v="0"/>
    <s v="No Pay Due"/>
    <m/>
    <s v="No pay due"/>
  </r>
  <r>
    <s v="Pidgeotto"/>
    <n v="5"/>
    <x v="4"/>
    <d v="2021-10-09T00:00:00"/>
    <n v="1228"/>
    <x v="0"/>
    <n v="11"/>
    <n v="5"/>
    <x v="1"/>
    <n v="95878"/>
    <n v="109975"/>
    <n v="2876.3399999999997"/>
    <n v="0.87181632189133895"/>
    <x v="8"/>
    <n v="23.660000000000309"/>
    <m/>
    <s v="3,000"/>
  </r>
  <r>
    <s v="Pidgeot"/>
    <n v="1"/>
    <x v="2"/>
    <d v="2022-08-21T00:00:00"/>
    <n v="912"/>
    <x v="0"/>
    <n v="10"/>
    <n v="5"/>
    <x v="2"/>
    <n v="87266"/>
    <n v="100097"/>
    <s v="No Pay Due"/>
    <n v="0.8718143400901126"/>
    <x v="0"/>
    <s v="No Pay Due"/>
    <m/>
    <s v="No pay due"/>
  </r>
  <r>
    <s v="Rattata"/>
    <n v="2"/>
    <x v="0"/>
    <d v="2023-12-13T00:00:00"/>
    <n v="433"/>
    <x v="0"/>
    <n v="8"/>
    <n v="5"/>
    <x v="4"/>
    <n v="71750"/>
    <n v="82305"/>
    <s v="No Pay Due"/>
    <n v="0.87175748739444747"/>
    <x v="0"/>
    <s v="No Pay Due"/>
    <m/>
    <s v="No pay due"/>
  </r>
  <r>
    <s v="Raticate"/>
    <n v="5"/>
    <x v="4"/>
    <d v="2020-01-27T00:00:00"/>
    <n v="1849"/>
    <x v="0"/>
    <n v="4"/>
    <n v="3"/>
    <x v="3"/>
    <n v="43998"/>
    <n v="53627"/>
    <n v="1319.94"/>
    <n v="0.82044492513099743"/>
    <x v="9"/>
    <n v="30.059999999999945"/>
    <m/>
    <s v="3,000"/>
  </r>
  <r>
    <s v="Spearow"/>
    <n v="4"/>
    <x v="3"/>
    <d v="2022-06-07T00:00:00"/>
    <n v="987"/>
    <x v="0"/>
    <n v="4"/>
    <n v="9"/>
    <x v="3"/>
    <n v="52251"/>
    <n v="53627"/>
    <n v="1045.02"/>
    <n v="0.974341283308781"/>
    <x v="10"/>
    <n v="4.9800000000000182"/>
    <m/>
    <n v="2000"/>
  </r>
  <r>
    <s v="Fearow"/>
    <n v="4"/>
    <x v="3"/>
    <d v="2021-01-24T00:00:00"/>
    <n v="1486"/>
    <x v="0"/>
    <n v="10"/>
    <n v="10"/>
    <x v="3"/>
    <n v="100097"/>
    <n v="100097"/>
    <n v="2001.94"/>
    <n v="1"/>
    <x v="11"/>
    <n v="48.059999999999945"/>
    <m/>
    <n v="2000"/>
  </r>
  <r>
    <s v="Ekans"/>
    <n v="1"/>
    <x v="2"/>
    <d v="2020-12-21T00:00:00"/>
    <n v="1520"/>
    <x v="0"/>
    <n v="15"/>
    <n v="4"/>
    <x v="1"/>
    <n v="184363"/>
    <n v="195200"/>
    <s v="No Pay Due"/>
    <n v="0.94448258196721313"/>
    <x v="0"/>
    <s v="No Pay Due"/>
    <m/>
    <s v="No pay due"/>
  </r>
  <r>
    <s v="Arbok"/>
    <n v="4"/>
    <x v="3"/>
    <d v="2020-11-20T00:00:00"/>
    <n v="1551"/>
    <x v="0"/>
    <n v="12"/>
    <n v="3"/>
    <x v="1"/>
    <n v="108162"/>
    <n v="131826"/>
    <n v="2163.2400000000002"/>
    <n v="0.8204906467616403"/>
    <x v="12"/>
    <n v="36.759999999999764"/>
    <m/>
    <n v="2000"/>
  </r>
  <r>
    <s v="Pikachu"/>
    <n v="1"/>
    <x v="2"/>
    <d v="2020-04-09T00:00:00"/>
    <n v="1776"/>
    <x v="0"/>
    <n v="11"/>
    <n v="8"/>
    <x v="3"/>
    <n v="104337"/>
    <n v="109975"/>
    <s v="No Pay Due"/>
    <n v="0.94873380313707656"/>
    <x v="0"/>
    <s v="No Pay Due"/>
    <m/>
    <s v="No pay due"/>
  </r>
  <r>
    <s v="Raichu"/>
    <n v="3"/>
    <x v="1"/>
    <d v="2022-01-20T00:00:00"/>
    <n v="1125"/>
    <x v="0"/>
    <n v="15"/>
    <n v="4"/>
    <x v="2"/>
    <n v="184363"/>
    <n v="195200"/>
    <n v="1843.63"/>
    <n v="0.94448258196721313"/>
    <x v="13"/>
    <n v="6.3699999999998909"/>
    <m/>
    <n v="1000"/>
  </r>
  <r>
    <s v="Sandshrew"/>
    <n v="1"/>
    <x v="2"/>
    <d v="2025-04-17T00:00:00"/>
    <n v="-58"/>
    <x v="1"/>
    <n v="13"/>
    <n v="5"/>
    <x v="4"/>
    <n v="136658"/>
    <n v="156755"/>
    <s v="No Pay Due"/>
    <n v="0.87179356320372559"/>
    <x v="0"/>
    <s v="No Pay Due"/>
    <m/>
    <s v="No pay due"/>
  </r>
  <r>
    <s v="Sandslash"/>
    <n v="5"/>
    <x v="4"/>
    <d v="2021-09-29T00:00:00"/>
    <n v="1238"/>
    <x v="0"/>
    <n v="9"/>
    <n v="10"/>
    <x v="3"/>
    <n v="90898"/>
    <n v="90898"/>
    <n v="2726.94"/>
    <n v="1"/>
    <x v="14"/>
    <n v="23.059999999999945"/>
    <m/>
    <s v="3,000"/>
  </r>
  <r>
    <s v="Nidoran"/>
    <n v="4"/>
    <x v="3"/>
    <d v="2021-04-01T00:00:00"/>
    <n v="1419"/>
    <x v="0"/>
    <n v="7"/>
    <n v="8"/>
    <x v="4"/>
    <n v="70506"/>
    <n v="74318"/>
    <n v="1410.1200000000001"/>
    <n v="0.94870690815145731"/>
    <x v="15"/>
    <n v="39.879999999999882"/>
    <m/>
    <n v="2000"/>
  </r>
  <r>
    <s v="Nidorina"/>
    <n v="3"/>
    <x v="1"/>
    <d v="2020-01-12T00:00:00"/>
    <n v="1864"/>
    <x v="0"/>
    <n v="9"/>
    <n v="5"/>
    <x v="2"/>
    <n v="79246"/>
    <n v="90898"/>
    <n v="792.46"/>
    <n v="0.87181236110805516"/>
    <x v="16"/>
    <n v="7.5399999999999636"/>
    <m/>
    <n v="1000"/>
  </r>
  <r>
    <s v="Nidoqueen"/>
    <n v="2"/>
    <x v="0"/>
    <d v="2020-08-29T00:00:00"/>
    <n v="1634"/>
    <x v="0"/>
    <n v="12"/>
    <n v="8"/>
    <x v="3"/>
    <n v="125065"/>
    <n v="131826"/>
    <s v="No Pay Due"/>
    <n v="0.94871269704003758"/>
    <x v="0"/>
    <s v="No Pay Due"/>
    <m/>
    <s v="No pay due"/>
  </r>
  <r>
    <s v="Nidorino"/>
    <n v="5"/>
    <x v="4"/>
    <d v="2022-04-02T00:00:00"/>
    <n v="1053"/>
    <x v="0"/>
    <n v="3"/>
    <n v="1"/>
    <x v="2"/>
    <n v="36745"/>
    <n v="47763"/>
    <n v="1102.3499999999999"/>
    <n v="0.76931934761216847"/>
    <x v="17"/>
    <n v="47.650000000000091"/>
    <m/>
    <s v="3,000"/>
  </r>
  <r>
    <s v="Nidoking"/>
    <n v="2"/>
    <x v="0"/>
    <d v="2022-02-21T00:00:00"/>
    <n v="1093"/>
    <x v="0"/>
    <n v="1"/>
    <n v="1"/>
    <x v="3"/>
    <n v="29949"/>
    <n v="37463"/>
    <s v="No Pay Due"/>
    <n v="0.79942876971945653"/>
    <x v="0"/>
    <s v="No Pay Due"/>
    <m/>
    <s v="No pay due"/>
  </r>
  <r>
    <s v="Clefairy"/>
    <n v="5"/>
    <x v="4"/>
    <d v="2021-03-11T00:00:00"/>
    <n v="1440"/>
    <x v="0"/>
    <n v="14"/>
    <n v="7"/>
    <x v="2"/>
    <n v="170985"/>
    <n v="185234"/>
    <n v="5129.55"/>
    <n v="0.92307567725147655"/>
    <x v="18"/>
    <n v="20.449999999999818"/>
    <m/>
    <s v="3,000"/>
  </r>
  <r>
    <s v="Clefable"/>
    <n v="1"/>
    <x v="2"/>
    <d v="2022-02-21T00:00:00"/>
    <n v="1093"/>
    <x v="0"/>
    <n v="13"/>
    <n v="6"/>
    <x v="2"/>
    <n v="140677"/>
    <n v="156755"/>
    <s v="No Pay Due"/>
    <n v="0.89743229881024533"/>
    <x v="0"/>
    <s v="No Pay Due"/>
    <m/>
    <s v="No pay due"/>
  </r>
  <r>
    <s v="Vulpix"/>
    <n v="2"/>
    <x v="0"/>
    <d v="2025-03-13T00:00:00"/>
    <n v="-23"/>
    <x v="1"/>
    <n v="11"/>
    <n v="5"/>
    <x v="1"/>
    <n v="95878"/>
    <n v="109975"/>
    <s v="No Pay Due"/>
    <n v="0.87181632189133895"/>
    <x v="0"/>
    <s v="No Pay Due"/>
    <m/>
    <s v="No pay due"/>
  </r>
  <r>
    <s v="Ninetales"/>
    <n v="3"/>
    <x v="1"/>
    <d v="2021-09-22T00:00:00"/>
    <n v="1245"/>
    <x v="0"/>
    <n v="3"/>
    <n v="8"/>
    <x v="3"/>
    <n v="45315"/>
    <n v="47763"/>
    <n v="453.15000000000003"/>
    <n v="0.94874693800640664"/>
    <x v="19"/>
    <n v="46.849999999999966"/>
    <m/>
    <n v="1000"/>
  </r>
  <r>
    <s v="Jigglypuff"/>
    <n v="3"/>
    <x v="1"/>
    <d v="2024-08-18T00:00:00"/>
    <n v="184"/>
    <x v="0"/>
    <n v="15"/>
    <n v="8"/>
    <x v="1"/>
    <n v="195200"/>
    <n v="195200"/>
    <n v="1952"/>
    <n v="1"/>
    <x v="20"/>
    <n v="48"/>
    <m/>
    <n v="1000"/>
  </r>
  <r>
    <s v="Wigglytuff"/>
    <n v="2"/>
    <x v="0"/>
    <d v="2021-07-14T00:00:00"/>
    <n v="1315"/>
    <x v="0"/>
    <n v="12"/>
    <n v="4"/>
    <x v="2"/>
    <n v="111543"/>
    <n v="131826"/>
    <s v="No Pay Due"/>
    <n v="0.84613809112011285"/>
    <x v="0"/>
    <s v="No Pay Due"/>
    <m/>
    <s v="No pay due"/>
  </r>
  <r>
    <s v="Zubat"/>
    <n v="5"/>
    <x v="4"/>
    <d v="2020-07-21T00:00:00"/>
    <n v="1673"/>
    <x v="0"/>
    <n v="7"/>
    <n v="1"/>
    <x v="0"/>
    <n v="57164"/>
    <n v="74318"/>
    <n v="1714.9199999999998"/>
    <n v="0.7691810866815576"/>
    <x v="21"/>
    <n v="35.080000000000155"/>
    <m/>
    <s v="3,000"/>
  </r>
  <r>
    <s v="Golbat"/>
    <n v="4"/>
    <x v="3"/>
    <d v="2023-03-16T00:00:00"/>
    <n v="705"/>
    <x v="0"/>
    <n v="6"/>
    <n v="2"/>
    <x v="3"/>
    <n v="53157"/>
    <n v="66872"/>
    <n v="1063.1400000000001"/>
    <n v="0.79490668740279935"/>
    <x v="22"/>
    <n v="36.8599999999999"/>
    <m/>
    <n v="2000"/>
  </r>
  <r>
    <s v="Oddish"/>
    <n v="1"/>
    <x v="2"/>
    <d v="2020-08-23T00:00:00"/>
    <n v="1640"/>
    <x v="0"/>
    <n v="5"/>
    <n v="5"/>
    <x v="1"/>
    <n v="52298"/>
    <n v="59986"/>
    <s v="No Pay Due"/>
    <n v="0.87183676191111259"/>
    <x v="0"/>
    <s v="No Pay Due"/>
    <m/>
    <s v="No pay due"/>
  </r>
  <r>
    <s v="Gloom"/>
    <n v="2"/>
    <x v="0"/>
    <d v="2024-05-25T00:00:00"/>
    <n v="269"/>
    <x v="0"/>
    <n v="8"/>
    <n v="6"/>
    <x v="1"/>
    <n v="73861"/>
    <n v="82305"/>
    <s v="No Pay Due"/>
    <n v="0.89740598991555798"/>
    <x v="0"/>
    <s v="No Pay Due"/>
    <m/>
    <s v="No pay due"/>
  </r>
  <r>
    <s v="Vileplume"/>
    <n v="1"/>
    <x v="2"/>
    <d v="2024-08-07T00:00:00"/>
    <n v="195"/>
    <x v="0"/>
    <n v="8"/>
    <n v="10"/>
    <x v="4"/>
    <n v="82305"/>
    <n v="82305"/>
    <s v="No Pay Due"/>
    <n v="1"/>
    <x v="0"/>
    <s v="No Pay Due"/>
    <m/>
    <s v="No pay due"/>
  </r>
  <r>
    <s v="Paras"/>
    <n v="4"/>
    <x v="3"/>
    <d v="2021-07-22T00:00:00"/>
    <n v="1307"/>
    <x v="0"/>
    <n v="3"/>
    <n v="4"/>
    <x v="3"/>
    <n v="40418"/>
    <n v="47763"/>
    <n v="808.36"/>
    <n v="0.84621987731088921"/>
    <x v="2"/>
    <n v="41.639999999999986"/>
    <m/>
    <n v="2000"/>
  </r>
  <r>
    <s v="Parasect"/>
    <n v="5"/>
    <x v="4"/>
    <d v="2021-08-19T00:00:00"/>
    <n v="1279"/>
    <x v="0"/>
    <n v="6"/>
    <n v="6"/>
    <x v="3"/>
    <n v="60015"/>
    <n v="66872"/>
    <n v="1800.45"/>
    <n v="0.89746082067232924"/>
    <x v="13"/>
    <n v="49.549999999999955"/>
    <m/>
    <s v="3,000"/>
  </r>
  <r>
    <s v="Venonat"/>
    <n v="5"/>
    <x v="4"/>
    <d v="2021-11-20T00:00:00"/>
    <n v="1186"/>
    <x v="0"/>
    <n v="6"/>
    <n v="10"/>
    <x v="1"/>
    <n v="66872"/>
    <n v="66872"/>
    <n v="2006.1599999999999"/>
    <n v="1"/>
    <x v="11"/>
    <n v="43.840000000000146"/>
    <m/>
    <s v="3,000"/>
  </r>
  <r>
    <s v="Venomoth"/>
    <n v="3"/>
    <x v="1"/>
    <d v="2024-04-05T00:00:00"/>
    <n v="319"/>
    <x v="0"/>
    <n v="13"/>
    <n v="4"/>
    <x v="1"/>
    <n v="132638"/>
    <n v="156755"/>
    <n v="1326.38"/>
    <n v="0.84614844821536794"/>
    <x v="9"/>
    <n v="23.619999999999891"/>
    <m/>
    <n v="1000"/>
  </r>
  <r>
    <s v="Diglett"/>
    <n v="3"/>
    <x v="1"/>
    <d v="2021-02-06T00:00:00"/>
    <n v="1473"/>
    <x v="0"/>
    <n v="13"/>
    <n v="5"/>
    <x v="4"/>
    <n v="136658"/>
    <n v="156755"/>
    <n v="1366.58"/>
    <n v="0.87179356320372559"/>
    <x v="7"/>
    <n v="33.420000000000073"/>
    <m/>
    <n v="1000"/>
  </r>
  <r>
    <s v="Dugtrio"/>
    <n v="5"/>
    <x v="4"/>
    <d v="2021-04-16T00:00:00"/>
    <n v="1404"/>
    <x v="0"/>
    <n v="14"/>
    <n v="9"/>
    <x v="3"/>
    <n v="180484"/>
    <n v="185234"/>
    <n v="5414.5199999999995"/>
    <n v="0.97435675955818046"/>
    <x v="23"/>
    <n v="35.480000000000473"/>
    <m/>
    <s v="3,000"/>
  </r>
  <r>
    <s v="Meowth"/>
    <n v="1"/>
    <x v="2"/>
    <d v="2020-10-08T00:00:00"/>
    <n v="1594"/>
    <x v="0"/>
    <n v="6"/>
    <n v="10"/>
    <x v="0"/>
    <n v="66872"/>
    <n v="66872"/>
    <s v="No Pay Due"/>
    <n v="1"/>
    <x v="0"/>
    <s v="No Pay Due"/>
    <m/>
    <s v="No pay due"/>
  </r>
  <r>
    <s v="Persian"/>
    <n v="2"/>
    <x v="0"/>
    <d v="2025-01-14T00:00:00"/>
    <n v="35"/>
    <x v="1"/>
    <n v="4"/>
    <n v="5"/>
    <x v="2"/>
    <n v="46749"/>
    <n v="53627"/>
    <s v="No Pay Due"/>
    <n v="0.87174371119025862"/>
    <x v="0"/>
    <s v="No Pay Due"/>
    <m/>
    <s v="No pay due"/>
  </r>
  <r>
    <s v="Psyduck"/>
    <n v="4"/>
    <x v="3"/>
    <d v="2023-05-13T00:00:00"/>
    <n v="647"/>
    <x v="0"/>
    <n v="8"/>
    <n v="8"/>
    <x v="4"/>
    <n v="78083"/>
    <n v="82305"/>
    <n v="1561.66"/>
    <n v="0.94870299495777899"/>
    <x v="24"/>
    <n v="38.339999999999918"/>
    <m/>
    <n v="2000"/>
  </r>
  <r>
    <s v="Golduck"/>
    <n v="1"/>
    <x v="2"/>
    <d v="2022-09-28T00:00:00"/>
    <n v="874"/>
    <x v="0"/>
    <n v="4"/>
    <n v="5"/>
    <x v="2"/>
    <n v="46749"/>
    <n v="53627"/>
    <s v="No Pay Due"/>
    <n v="0.87174371119025862"/>
    <x v="0"/>
    <s v="No Pay Due"/>
    <m/>
    <s v="No pay due"/>
  </r>
  <r>
    <s v="Mankey"/>
    <n v="1"/>
    <x v="2"/>
    <d v="2024-04-03T00:00:00"/>
    <n v="321"/>
    <x v="0"/>
    <n v="2"/>
    <n v="9"/>
    <x v="4"/>
    <n v="41290"/>
    <n v="42376"/>
    <s v="No Pay Due"/>
    <n v="0.9743722861997357"/>
    <x v="0"/>
    <s v="No Pay Due"/>
    <m/>
    <s v="No pay due"/>
  </r>
  <r>
    <s v="Primeape"/>
    <n v="1"/>
    <x v="2"/>
    <d v="2024-06-01T00:00:00"/>
    <n v="262"/>
    <x v="0"/>
    <n v="10"/>
    <n v="9"/>
    <x v="3"/>
    <n v="97531"/>
    <n v="100097"/>
    <s v="No Pay Due"/>
    <n v="0.97436486607990247"/>
    <x v="0"/>
    <s v="No Pay Due"/>
    <m/>
    <s v="No pay due"/>
  </r>
  <r>
    <s v="Growlithe"/>
    <n v="2"/>
    <x v="0"/>
    <d v="2021-07-06T00:00:00"/>
    <n v="1323"/>
    <x v="0"/>
    <n v="4"/>
    <n v="8"/>
    <x v="2"/>
    <n v="50876"/>
    <n v="53627"/>
    <s v="No Pay Due"/>
    <n v="0.94870121394073881"/>
    <x v="0"/>
    <s v="No Pay Due"/>
    <m/>
    <s v="No pay due"/>
  </r>
  <r>
    <s v="Arcanine"/>
    <n v="3"/>
    <x v="1"/>
    <d v="2022-06-05T00:00:00"/>
    <n v="989"/>
    <x v="0"/>
    <n v="6"/>
    <n v="5"/>
    <x v="3"/>
    <n v="58300"/>
    <n v="66872"/>
    <n v="583"/>
    <n v="0.8718148103840172"/>
    <x v="25"/>
    <n v="17"/>
    <m/>
    <n v="1000"/>
  </r>
  <r>
    <s v="Poliwag"/>
    <n v="4"/>
    <x v="3"/>
    <d v="2024-05-24T00:00:00"/>
    <n v="270"/>
    <x v="0"/>
    <n v="3"/>
    <n v="1"/>
    <x v="3"/>
    <n v="36745"/>
    <n v="47763"/>
    <n v="734.9"/>
    <n v="0.76931934761216847"/>
    <x v="1"/>
    <n v="15.100000000000023"/>
    <m/>
    <n v="2000"/>
  </r>
  <r>
    <s v="Poliwhirl"/>
    <n v="3"/>
    <x v="1"/>
    <d v="2024-02-06T00:00:00"/>
    <n v="378"/>
    <x v="0"/>
    <n v="6"/>
    <n v="1"/>
    <x v="1"/>
    <n v="51442"/>
    <n v="66872"/>
    <n v="514.41999999999996"/>
    <n v="0.76926067711448742"/>
    <x v="26"/>
    <n v="35.580000000000041"/>
    <m/>
    <n v="1000"/>
  </r>
  <r>
    <s v="Poliwrath"/>
    <n v="1"/>
    <x v="2"/>
    <d v="2023-07-25T00:00:00"/>
    <n v="574"/>
    <x v="0"/>
    <n v="13"/>
    <n v="8"/>
    <x v="2"/>
    <n v="148716"/>
    <n v="156755"/>
    <s v="No Pay Due"/>
    <n v="0.94871614940512261"/>
    <x v="0"/>
    <s v="No Pay Due"/>
    <m/>
    <s v="No pay due"/>
  </r>
  <r>
    <s v="Abra"/>
    <n v="4"/>
    <x v="3"/>
    <d v="2022-05-11T00:00:00"/>
    <n v="1014"/>
    <x v="0"/>
    <n v="4"/>
    <n v="6"/>
    <x v="2"/>
    <n v="48125"/>
    <n v="53627"/>
    <n v="962.5"/>
    <n v="0.89740242788147762"/>
    <x v="27"/>
    <n v="37.5"/>
    <m/>
    <n v="2000"/>
  </r>
  <r>
    <s v="Kadabra"/>
    <n v="2"/>
    <x v="0"/>
    <d v="2022-09-11T00:00:00"/>
    <n v="891"/>
    <x v="0"/>
    <n v="5"/>
    <n v="8"/>
    <x v="2"/>
    <n v="56911"/>
    <n v="59986"/>
    <s v="No Pay Due"/>
    <n v="0.94873803887573771"/>
    <x v="0"/>
    <s v="No Pay Due"/>
    <m/>
    <s v="No pay due"/>
  </r>
  <r>
    <s v="Alakazam"/>
    <n v="4"/>
    <x v="3"/>
    <d v="2025-03-06T00:00:00"/>
    <n v="-16"/>
    <x v="1"/>
    <n v="8"/>
    <n v="2"/>
    <x v="3"/>
    <n v="65418"/>
    <n v="82305"/>
    <n v="1308.3600000000001"/>
    <n v="0.79482412976125383"/>
    <x v="9"/>
    <n v="41.639999999999873"/>
    <m/>
    <n v="2000"/>
  </r>
  <r>
    <s v="Machop"/>
    <n v="3"/>
    <x v="1"/>
    <d v="2022-12-09T00:00:00"/>
    <n v="802"/>
    <x v="0"/>
    <n v="11"/>
    <n v="1"/>
    <x v="1"/>
    <n v="84601"/>
    <n v="109975"/>
    <n v="846.01"/>
    <n v="0.76927483518981588"/>
    <x v="2"/>
    <n v="3.9900000000000091"/>
    <m/>
    <n v="1000"/>
  </r>
  <r>
    <s v="Machoke"/>
    <n v="4"/>
    <x v="3"/>
    <d v="2024-04-22T00:00:00"/>
    <n v="302"/>
    <x v="0"/>
    <n v="12"/>
    <n v="4"/>
    <x v="1"/>
    <n v="111543"/>
    <n v="131826"/>
    <n v="2230.86"/>
    <n v="0.84613809112011285"/>
    <x v="28"/>
    <n v="19.139999999999873"/>
    <m/>
    <n v="2000"/>
  </r>
  <r>
    <s v="Machamp"/>
    <n v="4"/>
    <x v="3"/>
    <d v="2021-06-02T00:00:00"/>
    <n v="1357"/>
    <x v="0"/>
    <n v="5"/>
    <n v="7"/>
    <x v="3"/>
    <n v="55373"/>
    <n v="59986"/>
    <n v="1107.46"/>
    <n v="0.92309872303537488"/>
    <x v="17"/>
    <n v="42.539999999999964"/>
    <m/>
    <n v="2000"/>
  </r>
  <r>
    <s v="Bellsprout"/>
    <n v="1"/>
    <x v="2"/>
    <d v="2020-09-27T00:00:00"/>
    <n v="1605"/>
    <x v="0"/>
    <n v="9"/>
    <n v="6"/>
    <x v="1"/>
    <n v="81576"/>
    <n v="90898"/>
    <s v="No Pay Due"/>
    <n v="0.8974454883495786"/>
    <x v="0"/>
    <s v="No Pay Due"/>
    <m/>
    <s v="No pay due"/>
  </r>
  <r>
    <s v="Weepinbell"/>
    <n v="4"/>
    <x v="3"/>
    <d v="2021-07-05T00:00:00"/>
    <n v="1324"/>
    <x v="0"/>
    <n v="2"/>
    <n v="7"/>
    <x v="4"/>
    <n v="39117"/>
    <n v="42376"/>
    <n v="782.34"/>
    <n v="0.92309326033603922"/>
    <x v="16"/>
    <n v="17.659999999999968"/>
    <m/>
    <n v="2000"/>
  </r>
  <r>
    <s v="Victreebel"/>
    <n v="2"/>
    <x v="0"/>
    <d v="2024-09-23T00:00:00"/>
    <n v="148"/>
    <x v="1"/>
    <n v="14"/>
    <n v="9"/>
    <x v="0"/>
    <n v="180484"/>
    <n v="185234"/>
    <s v="No Pay Due"/>
    <n v="0.97435675955818046"/>
    <x v="0"/>
    <s v="No Pay Due"/>
    <m/>
    <s v="No pay due"/>
  </r>
  <r>
    <s v="Tentacool"/>
    <n v="2"/>
    <x v="0"/>
    <d v="2024-06-21T00:00:00"/>
    <n v="242"/>
    <x v="0"/>
    <n v="7"/>
    <n v="4"/>
    <x v="4"/>
    <n v="62882"/>
    <n v="74318"/>
    <s v="No Pay Due"/>
    <n v="0.84612072445437181"/>
    <x v="0"/>
    <s v="No Pay Due"/>
    <m/>
    <s v="No pay due"/>
  </r>
  <r>
    <s v="Tentacruel"/>
    <n v="3"/>
    <x v="1"/>
    <d v="2023-04-07T00:00:00"/>
    <n v="683"/>
    <x v="0"/>
    <n v="5"/>
    <n v="2"/>
    <x v="1"/>
    <n v="47685"/>
    <n v="59986"/>
    <n v="476.85"/>
    <n v="0.79493548494648747"/>
    <x v="19"/>
    <n v="23.149999999999977"/>
    <m/>
    <n v="1000"/>
  </r>
  <r>
    <s v="Geodude"/>
    <n v="3"/>
    <x v="1"/>
    <d v="2022-01-01T00:00:00"/>
    <n v="1144"/>
    <x v="0"/>
    <n v="5"/>
    <n v="9"/>
    <x v="0"/>
    <n v="58449"/>
    <n v="59986"/>
    <n v="584.49"/>
    <n v="0.97437735471610043"/>
    <x v="25"/>
    <n v="15.509999999999991"/>
    <m/>
    <n v="1000"/>
  </r>
  <r>
    <s v="Graveler"/>
    <n v="3"/>
    <x v="1"/>
    <d v="2024-02-07T00:00:00"/>
    <n v="377"/>
    <x v="0"/>
    <n v="13"/>
    <n v="2"/>
    <x v="2"/>
    <n v="124599"/>
    <n v="156755"/>
    <n v="1245.99"/>
    <n v="0.79486459762049055"/>
    <x v="29"/>
    <n v="4.0099999999999909"/>
    <m/>
    <n v="1000"/>
  </r>
  <r>
    <s v="Golem"/>
    <n v="2"/>
    <x v="0"/>
    <d v="2021-06-30T00:00:00"/>
    <n v="1329"/>
    <x v="0"/>
    <n v="5"/>
    <n v="9"/>
    <x v="4"/>
    <n v="58449"/>
    <n v="59986"/>
    <s v="No Pay Due"/>
    <n v="0.97437735471610043"/>
    <x v="0"/>
    <s v="No Pay Due"/>
    <m/>
    <s v="No pay due"/>
  </r>
  <r>
    <s v="Ponyta"/>
    <n v="1"/>
    <x v="2"/>
    <d v="2025-03-13T00:00:00"/>
    <n v="-23"/>
    <x v="1"/>
    <n v="5"/>
    <n v="8"/>
    <x v="4"/>
    <n v="56911"/>
    <n v="59986"/>
    <s v="No Pay Due"/>
    <n v="0.94873803887573771"/>
    <x v="0"/>
    <s v="No Pay Due"/>
    <m/>
    <s v="No pay due"/>
  </r>
  <r>
    <s v="Rapidash"/>
    <n v="1"/>
    <x v="2"/>
    <d v="2024-03-02T00:00:00"/>
    <n v="353"/>
    <x v="0"/>
    <n v="12"/>
    <n v="9"/>
    <x v="2"/>
    <n v="128446"/>
    <n v="131826"/>
    <s v="No Pay Due"/>
    <n v="0.97436014139851013"/>
    <x v="0"/>
    <s v="No Pay Due"/>
    <m/>
    <s v="No pay due"/>
  </r>
  <r>
    <s v="Slowpoke"/>
    <n v="3"/>
    <x v="1"/>
    <d v="2023-11-16T00:00:00"/>
    <n v="460"/>
    <x v="0"/>
    <n v="4"/>
    <n v="8"/>
    <x v="4"/>
    <n v="50876"/>
    <n v="53627"/>
    <n v="508.76"/>
    <n v="0.94870121394073881"/>
    <x v="26"/>
    <n v="41.240000000000009"/>
    <m/>
    <n v="1000"/>
  </r>
  <r>
    <s v="Slowbro"/>
    <n v="2"/>
    <x v="0"/>
    <d v="2024-11-14T00:00:00"/>
    <n v="96"/>
    <x v="1"/>
    <n v="11"/>
    <n v="7"/>
    <x v="2"/>
    <n v="101517"/>
    <n v="109975"/>
    <s v="No Pay Due"/>
    <n v="0.92309161172993859"/>
    <x v="0"/>
    <s v="No Pay Due"/>
    <m/>
    <s v="No pay due"/>
  </r>
  <r>
    <s v="Magnemite"/>
    <n v="1"/>
    <x v="2"/>
    <d v="2024-02-24T00:00:00"/>
    <n v="360"/>
    <x v="0"/>
    <n v="8"/>
    <n v="2"/>
    <x v="4"/>
    <n v="65418"/>
    <n v="82305"/>
    <s v="No Pay Due"/>
    <n v="0.79482412976125383"/>
    <x v="0"/>
    <s v="No Pay Due"/>
    <m/>
    <s v="No pay due"/>
  </r>
  <r>
    <s v="Magneton"/>
    <n v="4"/>
    <x v="3"/>
    <d v="2020-06-04T00:00:00"/>
    <n v="1720"/>
    <x v="0"/>
    <n v="13"/>
    <n v="10"/>
    <x v="1"/>
    <n v="156755"/>
    <n v="156755"/>
    <n v="3135.1"/>
    <n v="1"/>
    <x v="30"/>
    <n v="14.900000000000091"/>
    <m/>
    <n v="2000"/>
  </r>
  <r>
    <s v="Farfetch'd"/>
    <n v="5"/>
    <x v="4"/>
    <d v="2020-10-25T00:00:00"/>
    <n v="1577"/>
    <x v="0"/>
    <n v="8"/>
    <n v="9"/>
    <x v="2"/>
    <n v="80194"/>
    <n v="82305"/>
    <n v="2405.8199999999997"/>
    <n v="0.97435149747888949"/>
    <x v="31"/>
    <n v="44.180000000000291"/>
    <m/>
    <s v="3,000"/>
  </r>
  <r>
    <s v="Doduo"/>
    <n v="3"/>
    <x v="1"/>
    <d v="2022-06-04T00:00:00"/>
    <n v="990"/>
    <x v="0"/>
    <n v="11"/>
    <n v="1"/>
    <x v="3"/>
    <n v="84601"/>
    <n v="109975"/>
    <n v="846.01"/>
    <n v="0.76927483518981588"/>
    <x v="2"/>
    <n v="3.9900000000000091"/>
    <m/>
    <n v="1000"/>
  </r>
  <r>
    <s v="Dodrio"/>
    <n v="5"/>
    <x v="4"/>
    <d v="2023-02-16T00:00:00"/>
    <n v="733"/>
    <x v="0"/>
    <n v="11"/>
    <n v="4"/>
    <x v="2"/>
    <n v="93059"/>
    <n v="109975"/>
    <n v="2791.77"/>
    <n v="0.84618322345987729"/>
    <x v="32"/>
    <n v="8.2300000000000182"/>
    <m/>
    <s v="3,000"/>
  </r>
  <r>
    <s v="Seel"/>
    <n v="1"/>
    <x v="2"/>
    <d v="2023-04-16T00:00:00"/>
    <n v="674"/>
    <x v="0"/>
    <n v="4"/>
    <n v="3"/>
    <x v="4"/>
    <n v="43998"/>
    <n v="53627"/>
    <s v="No Pay Due"/>
    <n v="0.82044492513099743"/>
    <x v="0"/>
    <s v="No Pay Due"/>
    <m/>
    <s v="No pay due"/>
  </r>
  <r>
    <s v="Dewgong"/>
    <n v="2"/>
    <x v="0"/>
    <d v="2024-05-08T00:00:00"/>
    <n v="286"/>
    <x v="0"/>
    <n v="15"/>
    <n v="10"/>
    <x v="0"/>
    <n v="195200"/>
    <n v="195200"/>
    <s v="No Pay Due"/>
    <n v="1"/>
    <x v="0"/>
    <s v="No Pay Due"/>
    <m/>
    <s v="No pay due"/>
  </r>
  <r>
    <s v="Grimer"/>
    <n v="3"/>
    <x v="1"/>
    <d v="2022-02-21T00:00:00"/>
    <n v="1093"/>
    <x v="0"/>
    <n v="7"/>
    <n v="1"/>
    <x v="1"/>
    <n v="57164"/>
    <n v="74318"/>
    <n v="571.64"/>
    <n v="0.7691810866815576"/>
    <x v="25"/>
    <n v="28.360000000000014"/>
    <m/>
    <n v="1000"/>
  </r>
  <r>
    <s v="Muk"/>
    <n v="5"/>
    <x v="4"/>
    <d v="2023-02-06T00:00:00"/>
    <n v="743"/>
    <x v="0"/>
    <n v="7"/>
    <n v="7"/>
    <x v="3"/>
    <n v="68600"/>
    <n v="74318"/>
    <n v="2058"/>
    <n v="0.9230603622271859"/>
    <x v="33"/>
    <n v="42"/>
    <m/>
    <s v="3,000"/>
  </r>
  <r>
    <s v="Shellder"/>
    <n v="3"/>
    <x v="1"/>
    <d v="2024-04-11T00:00:00"/>
    <n v="313"/>
    <x v="0"/>
    <n v="12"/>
    <n v="10"/>
    <x v="2"/>
    <n v="131826"/>
    <n v="131826"/>
    <n v="1318.26"/>
    <n v="1"/>
    <x v="9"/>
    <n v="31.740000000000009"/>
    <m/>
    <n v="1000"/>
  </r>
  <r>
    <s v="Cloyster"/>
    <n v="5"/>
    <x v="4"/>
    <d v="2022-12-17T00:00:00"/>
    <n v="794"/>
    <x v="0"/>
    <n v="4"/>
    <n v="8"/>
    <x v="3"/>
    <n v="50876"/>
    <n v="53627"/>
    <n v="1526.28"/>
    <n v="0.94870121394073881"/>
    <x v="34"/>
    <n v="23.720000000000027"/>
    <m/>
    <s v="3,000"/>
  </r>
  <r>
    <s v="Gastly"/>
    <n v="4"/>
    <x v="3"/>
    <d v="2024-07-15T00:00:00"/>
    <n v="218"/>
    <x v="0"/>
    <n v="9"/>
    <n v="4"/>
    <x v="1"/>
    <n v="76915"/>
    <n v="90898"/>
    <n v="1538.3"/>
    <n v="0.84616823252436801"/>
    <x v="34"/>
    <n v="11.700000000000045"/>
    <m/>
    <n v="2000"/>
  </r>
  <r>
    <s v="Haunter"/>
    <n v="4"/>
    <x v="3"/>
    <d v="2020-01-12T00:00:00"/>
    <n v="1864"/>
    <x v="0"/>
    <n v="6"/>
    <n v="4"/>
    <x v="2"/>
    <n v="56586"/>
    <n v="66872"/>
    <n v="1131.72"/>
    <n v="0.8461837540375643"/>
    <x v="17"/>
    <n v="18.279999999999973"/>
    <m/>
    <n v="2000"/>
  </r>
  <r>
    <s v="Gengar"/>
    <n v="4"/>
    <x v="3"/>
    <d v="2022-12-20T00:00:00"/>
    <n v="791"/>
    <x v="0"/>
    <n v="13"/>
    <n v="6"/>
    <x v="1"/>
    <n v="140677"/>
    <n v="156755"/>
    <n v="2813.54"/>
    <n v="0.89743229881024533"/>
    <x v="3"/>
    <n v="36.460000000000036"/>
    <m/>
    <n v="2000"/>
  </r>
  <r>
    <s v="Onix"/>
    <n v="5"/>
    <x v="4"/>
    <d v="2022-05-03T00:00:00"/>
    <n v="1022"/>
    <x v="0"/>
    <n v="15"/>
    <n v="5"/>
    <x v="1"/>
    <n v="189950"/>
    <n v="195200"/>
    <n v="5698.5"/>
    <n v="0.97310450819672134"/>
    <x v="35"/>
    <n v="1.5"/>
    <m/>
    <s v="3,000"/>
  </r>
  <r>
    <s v="Drowzee"/>
    <n v="1"/>
    <x v="2"/>
    <d v="2022-05-04T00:00:00"/>
    <n v="1021"/>
    <x v="0"/>
    <n v="15"/>
    <n v="9"/>
    <x v="2"/>
    <n v="195200"/>
    <n v="195200"/>
    <s v="No Pay Due"/>
    <n v="1"/>
    <x v="0"/>
    <s v="No Pay Due"/>
    <m/>
    <s v="No pay due"/>
  </r>
  <r>
    <s v="Hypno"/>
    <n v="5"/>
    <x v="4"/>
    <d v="2022-10-30T00:00:00"/>
    <n v="842"/>
    <x v="0"/>
    <n v="6"/>
    <n v="4"/>
    <x v="0"/>
    <n v="56586"/>
    <n v="66872"/>
    <n v="1697.58"/>
    <n v="0.8461837540375643"/>
    <x v="36"/>
    <n v="2.4200000000000728"/>
    <m/>
    <s v="3,000"/>
  </r>
  <r>
    <s v="Krabby"/>
    <n v="4"/>
    <x v="3"/>
    <d v="2022-03-29T00:00:00"/>
    <n v="1057"/>
    <x v="0"/>
    <n v="15"/>
    <n v="6"/>
    <x v="1"/>
    <n v="195200"/>
    <n v="195200"/>
    <n v="3904"/>
    <n v="1"/>
    <x v="37"/>
    <n v="46"/>
    <m/>
    <n v="2000"/>
  </r>
  <r>
    <s v="Kingler"/>
    <n v="2"/>
    <x v="0"/>
    <d v="2024-06-10T00:00:00"/>
    <n v="253"/>
    <x v="0"/>
    <n v="14"/>
    <n v="6"/>
    <x v="4"/>
    <n v="166236"/>
    <n v="185234"/>
    <s v="No Pay Due"/>
    <n v="0.89743783538659205"/>
    <x v="0"/>
    <s v="No Pay Due"/>
    <m/>
    <s v="No pay due"/>
  </r>
  <r>
    <s v="Voltorb"/>
    <n v="4"/>
    <x v="3"/>
    <d v="2023-11-28T00:00:00"/>
    <n v="448"/>
    <x v="0"/>
    <n v="8"/>
    <n v="6"/>
    <x v="1"/>
    <n v="73861"/>
    <n v="82305"/>
    <n v="1477.22"/>
    <n v="0.89740598991555798"/>
    <x v="38"/>
    <n v="22.779999999999973"/>
    <m/>
    <n v="2000"/>
  </r>
  <r>
    <s v="Electrode"/>
    <n v="2"/>
    <x v="0"/>
    <d v="2020-12-04T00:00:00"/>
    <n v="1537"/>
    <x v="0"/>
    <n v="2"/>
    <n v="3"/>
    <x v="3"/>
    <n v="35592"/>
    <n v="42376"/>
    <s v="No Pay Due"/>
    <n v="0.83990938266943549"/>
    <x v="0"/>
    <s v="No Pay Due"/>
    <m/>
    <s v="No pay due"/>
  </r>
  <r>
    <s v="Exeggcute"/>
    <n v="4"/>
    <x v="3"/>
    <d v="2021-10-28T00:00:00"/>
    <n v="1209"/>
    <x v="0"/>
    <n v="5"/>
    <n v="10"/>
    <x v="1"/>
    <n v="59986"/>
    <n v="59986"/>
    <n v="1199.72"/>
    <n v="1"/>
    <x v="39"/>
    <n v="0.27999999999997272"/>
    <m/>
    <n v="2000"/>
  </r>
  <r>
    <s v="Exeggutor"/>
    <n v="5"/>
    <x v="4"/>
    <d v="2022-08-14T00:00:00"/>
    <n v="919"/>
    <x v="0"/>
    <n v="12"/>
    <n v="3"/>
    <x v="3"/>
    <n v="108162"/>
    <n v="131826"/>
    <n v="3244.8599999999997"/>
    <n v="0.8204906467616403"/>
    <x v="40"/>
    <n v="5.1400000000003274"/>
    <m/>
    <s v="3,000"/>
  </r>
  <r>
    <s v="Cubone"/>
    <n v="3"/>
    <x v="1"/>
    <d v="2022-01-02T00:00:00"/>
    <n v="1143"/>
    <x v="0"/>
    <n v="3"/>
    <n v="9"/>
    <x v="4"/>
    <n v="46539"/>
    <n v="47763"/>
    <n v="465.39"/>
    <n v="0.97437346900320332"/>
    <x v="19"/>
    <n v="34.610000000000014"/>
    <m/>
    <n v="1000"/>
  </r>
  <r>
    <s v="Marowak"/>
    <n v="5"/>
    <x v="4"/>
    <d v="2022-07-15T00:00:00"/>
    <n v="949"/>
    <x v="0"/>
    <n v="1"/>
    <n v="7"/>
    <x v="2"/>
    <n v="35502"/>
    <n v="37463"/>
    <n v="1065.06"/>
    <n v="0.94765501961935772"/>
    <x v="22"/>
    <n v="34.940000000000055"/>
    <m/>
    <s v="3,000"/>
  </r>
  <r>
    <s v="Hitmonlee"/>
    <n v="5"/>
    <x v="4"/>
    <d v="2024-02-21T00:00:00"/>
    <n v="363"/>
    <x v="0"/>
    <n v="14"/>
    <n v="8"/>
    <x v="3"/>
    <n v="175735"/>
    <n v="185234"/>
    <n v="5272.05"/>
    <n v="0.94871891769329608"/>
    <x v="41"/>
    <n v="27.949999999999818"/>
    <m/>
    <s v="3,000"/>
  </r>
  <r>
    <s v="Hitmonchan"/>
    <n v="2"/>
    <x v="0"/>
    <d v="2022-10-03T00:00:00"/>
    <n v="869"/>
    <x v="0"/>
    <n v="1"/>
    <n v="8"/>
    <x v="2"/>
    <n v="36495"/>
    <n v="37463"/>
    <s v="No Pay Due"/>
    <n v="0.97416117235672528"/>
    <x v="0"/>
    <s v="No Pay Due"/>
    <m/>
    <s v="No pay due"/>
  </r>
  <r>
    <s v="Lickitung"/>
    <n v="5"/>
    <x v="4"/>
    <d v="2024-02-28T00:00:00"/>
    <n v="356"/>
    <x v="0"/>
    <n v="13"/>
    <n v="7"/>
    <x v="0"/>
    <n v="144697"/>
    <n v="156755"/>
    <n v="4340.91"/>
    <n v="0.92307741379860286"/>
    <x v="42"/>
    <n v="9.0900000000001455"/>
    <m/>
    <s v="3,000"/>
  </r>
  <r>
    <s v="Koffing"/>
    <n v="3"/>
    <x v="1"/>
    <d v="2024-09-01T00:00:00"/>
    <n v="170"/>
    <x v="1"/>
    <n v="12"/>
    <n v="3"/>
    <x v="2"/>
    <n v="108162"/>
    <n v="131826"/>
    <n v="1081.6200000000001"/>
    <n v="0.8204906467616403"/>
    <x v="22"/>
    <n v="18.379999999999882"/>
    <m/>
    <n v="1000"/>
  </r>
  <r>
    <s v="Weezing"/>
    <n v="4"/>
    <x v="3"/>
    <d v="2020-06-22T00:00:00"/>
    <n v="1702"/>
    <x v="0"/>
    <n v="14"/>
    <n v="6"/>
    <x v="3"/>
    <n v="166236"/>
    <n v="185234"/>
    <n v="3324.7200000000003"/>
    <n v="0.89743783538659205"/>
    <x v="43"/>
    <n v="25.279999999999745"/>
    <m/>
    <n v="2000"/>
  </r>
  <r>
    <s v="Rhyhorn"/>
    <n v="1"/>
    <x v="2"/>
    <d v="2023-08-12T00:00:00"/>
    <n v="556"/>
    <x v="0"/>
    <n v="12"/>
    <n v="9"/>
    <x v="3"/>
    <n v="128446"/>
    <n v="131826"/>
    <s v="No Pay Due"/>
    <n v="0.97436014139851013"/>
    <x v="0"/>
    <s v="No Pay Due"/>
    <m/>
    <s v="No pay due"/>
  </r>
  <r>
    <s v="Rhydon"/>
    <n v="5"/>
    <x v="4"/>
    <d v="2020-05-25T00:00:00"/>
    <n v="1730"/>
    <x v="0"/>
    <n v="6"/>
    <n v="10"/>
    <x v="0"/>
    <n v="66872"/>
    <n v="66872"/>
    <n v="2006.1599999999999"/>
    <n v="1"/>
    <x v="11"/>
    <n v="43.840000000000146"/>
    <m/>
    <s v="3,000"/>
  </r>
  <r>
    <s v="Chansey"/>
    <n v="5"/>
    <x v="4"/>
    <d v="2020-08-15T00:00:00"/>
    <n v="1648"/>
    <x v="0"/>
    <n v="5"/>
    <n v="9"/>
    <x v="3"/>
    <n v="58449"/>
    <n v="59986"/>
    <n v="1753.47"/>
    <n v="0.97437735471610043"/>
    <x v="44"/>
    <n v="46.529999999999973"/>
    <m/>
    <s v="3,000"/>
  </r>
  <r>
    <s v="Tangela"/>
    <n v="4"/>
    <x v="3"/>
    <d v="2022-07-15T00:00:00"/>
    <n v="949"/>
    <x v="0"/>
    <n v="8"/>
    <n v="3"/>
    <x v="4"/>
    <n v="67529"/>
    <n v="82305"/>
    <n v="1350.58"/>
    <n v="0.82047263228236433"/>
    <x v="7"/>
    <n v="49.420000000000073"/>
    <m/>
    <n v="2000"/>
  </r>
  <r>
    <s v="Kangaskhan"/>
    <n v="3"/>
    <x v="1"/>
    <d v="2021-09-12T00:00:00"/>
    <n v="1255"/>
    <x v="0"/>
    <n v="4"/>
    <n v="1"/>
    <x v="0"/>
    <n v="41247"/>
    <n v="53627"/>
    <n v="412.47"/>
    <n v="0.76914613907173623"/>
    <x v="45"/>
    <n v="37.529999999999973"/>
    <m/>
    <n v="1000"/>
  </r>
  <r>
    <s v="Horsea"/>
    <n v="2"/>
    <x v="0"/>
    <d v="2020-02-01T00:00:00"/>
    <n v="1844"/>
    <x v="0"/>
    <n v="10"/>
    <n v="2"/>
    <x v="2"/>
    <n v="79567"/>
    <n v="100097"/>
    <s v="No Pay Due"/>
    <n v="0.79489894802042016"/>
    <x v="0"/>
    <s v="No Pay Due"/>
    <m/>
    <s v="No pay due"/>
  </r>
  <r>
    <s v="Seadra"/>
    <n v="2"/>
    <x v="0"/>
    <d v="2021-10-25T00:00:00"/>
    <n v="1212"/>
    <x v="0"/>
    <n v="2"/>
    <n v="4"/>
    <x v="4"/>
    <n v="36535"/>
    <n v="42376"/>
    <s v="No Pay Due"/>
    <n v="0.86216254483670007"/>
    <x v="0"/>
    <s v="No Pay Due"/>
    <m/>
    <s v="No pay due"/>
  </r>
  <r>
    <s v="Goldeen"/>
    <n v="1"/>
    <x v="2"/>
    <d v="2022-04-19T00:00:00"/>
    <n v="1036"/>
    <x v="0"/>
    <n v="14"/>
    <n v="2"/>
    <x v="0"/>
    <n v="147238"/>
    <n v="185234"/>
    <s v="No Pay Due"/>
    <n v="0.79487567077318422"/>
    <x v="0"/>
    <s v="No Pay Due"/>
    <m/>
    <s v="No pay due"/>
  </r>
  <r>
    <s v="Seaking"/>
    <n v="1"/>
    <x v="2"/>
    <d v="2023-02-02T00:00:00"/>
    <n v="747"/>
    <x v="0"/>
    <n v="7"/>
    <n v="2"/>
    <x v="3"/>
    <n v="59070"/>
    <n v="74318"/>
    <s v="No Pay Due"/>
    <n v="0.794827632605829"/>
    <x v="0"/>
    <s v="No Pay Due"/>
    <m/>
    <s v="No pay due"/>
  </r>
  <r>
    <s v="Staryu"/>
    <n v="2"/>
    <x v="0"/>
    <d v="2025-01-26T00:00:00"/>
    <n v="23"/>
    <x v="1"/>
    <n v="4"/>
    <n v="4"/>
    <x v="4"/>
    <n v="45374"/>
    <n v="53627"/>
    <s v="No Pay Due"/>
    <n v="0.84610364182221642"/>
    <x v="0"/>
    <s v="No Pay Due"/>
    <m/>
    <s v="No pay due"/>
  </r>
  <r>
    <s v="Starmie"/>
    <n v="3"/>
    <x v="1"/>
    <d v="2021-02-13T00:00:00"/>
    <n v="1466"/>
    <x v="0"/>
    <n v="1"/>
    <n v="10"/>
    <x v="4"/>
    <n v="37463"/>
    <n v="37463"/>
    <n v="374.63"/>
    <n v="1"/>
    <x v="46"/>
    <n v="25.370000000000005"/>
    <m/>
    <n v="1000"/>
  </r>
  <r>
    <s v="Mr. Mime"/>
    <n v="1"/>
    <x v="2"/>
    <d v="2024-04-03T00:00:00"/>
    <n v="321"/>
    <x v="0"/>
    <n v="15"/>
    <n v="8"/>
    <x v="1"/>
    <n v="195200"/>
    <n v="195200"/>
    <s v="No Pay Due"/>
    <n v="1"/>
    <x v="0"/>
    <s v="No Pay Due"/>
    <m/>
    <s v="No pay due"/>
  </r>
  <r>
    <s v="Scyther"/>
    <n v="4"/>
    <x v="3"/>
    <d v="2021-02-02T00:00:00"/>
    <n v="1477"/>
    <x v="0"/>
    <n v="8"/>
    <n v="1"/>
    <x v="3"/>
    <n v="63307"/>
    <n v="82305"/>
    <n v="1266.1400000000001"/>
    <n v="0.76917562724014332"/>
    <x v="4"/>
    <n v="33.8599999999999"/>
    <m/>
    <n v="2000"/>
  </r>
  <r>
    <s v="Jynx"/>
    <n v="4"/>
    <x v="3"/>
    <d v="2021-05-04T00:00:00"/>
    <n v="1386"/>
    <x v="0"/>
    <n v="15"/>
    <n v="9"/>
    <x v="3"/>
    <n v="195200"/>
    <n v="195200"/>
    <n v="3904"/>
    <n v="1"/>
    <x v="37"/>
    <n v="46"/>
    <m/>
    <n v="2000"/>
  </r>
  <r>
    <s v="Electabuzz"/>
    <n v="3"/>
    <x v="1"/>
    <d v="2020-03-24T00:00:00"/>
    <n v="1792"/>
    <x v="0"/>
    <n v="14"/>
    <n v="8"/>
    <x v="0"/>
    <n v="175735"/>
    <n v="185234"/>
    <n v="1757.3500000000001"/>
    <n v="0.94871891769329608"/>
    <x v="44"/>
    <n v="42.649999999999864"/>
    <m/>
    <n v="1000"/>
  </r>
  <r>
    <s v="Magmar"/>
    <n v="4"/>
    <x v="3"/>
    <d v="2021-10-15T00:00:00"/>
    <n v="1222"/>
    <x v="0"/>
    <n v="12"/>
    <n v="7"/>
    <x v="1"/>
    <n v="121684"/>
    <n v="131826"/>
    <n v="2433.6799999999998"/>
    <n v="0.92306525268156514"/>
    <x v="31"/>
    <n v="16.320000000000164"/>
    <m/>
    <n v="2000"/>
  </r>
  <r>
    <s v="Pinsir"/>
    <n v="4"/>
    <x v="3"/>
    <d v="2020-11-17T00:00:00"/>
    <n v="1554"/>
    <x v="0"/>
    <n v="14"/>
    <n v="7"/>
    <x v="3"/>
    <n v="170985"/>
    <n v="185234"/>
    <n v="3419.7000000000003"/>
    <n v="0.92307567725147655"/>
    <x v="47"/>
    <n v="30.299999999999727"/>
    <m/>
    <n v="2000"/>
  </r>
  <r>
    <s v="Tauros"/>
    <n v="1"/>
    <x v="2"/>
    <d v="2020-10-13T00:00:00"/>
    <n v="1589"/>
    <x v="0"/>
    <n v="9"/>
    <n v="8"/>
    <x v="1"/>
    <n v="86237"/>
    <n v="90898"/>
    <s v="No Pay Due"/>
    <n v="0.9487227441747893"/>
    <x v="0"/>
    <s v="No Pay Due"/>
    <m/>
    <s v="No pay due"/>
  </r>
  <r>
    <s v="Magikarp"/>
    <n v="3"/>
    <x v="1"/>
    <d v="2024-09-09T00:00:00"/>
    <n v="162"/>
    <x v="1"/>
    <n v="7"/>
    <n v="6"/>
    <x v="3"/>
    <n v="66694"/>
    <n v="74318"/>
    <n v="666.94"/>
    <n v="0.8974138163029145"/>
    <x v="48"/>
    <n v="33.059999999999945"/>
    <m/>
    <n v="1000"/>
  </r>
  <r>
    <s v="Gyarados"/>
    <n v="4"/>
    <x v="3"/>
    <d v="2021-07-12T00:00:00"/>
    <n v="1317"/>
    <x v="0"/>
    <n v="10"/>
    <n v="8"/>
    <x v="3"/>
    <n v="94965"/>
    <n v="100097"/>
    <n v="1899.3"/>
    <n v="0.94872973215980494"/>
    <x v="49"/>
    <n v="0.70000000000004547"/>
    <m/>
    <n v="2000"/>
  </r>
  <r>
    <s v="Lapras"/>
    <n v="4"/>
    <x v="3"/>
    <d v="2023-01-28T00:00:00"/>
    <n v="752"/>
    <x v="0"/>
    <n v="3"/>
    <n v="5"/>
    <x v="0"/>
    <n v="41642"/>
    <n v="47763"/>
    <n v="832.84"/>
    <n v="0.87184640830768589"/>
    <x v="2"/>
    <n v="17.159999999999968"/>
    <m/>
    <n v="2000"/>
  </r>
  <r>
    <s v="Ditto"/>
    <n v="3"/>
    <x v="1"/>
    <d v="2021-06-06T00:00:00"/>
    <n v="1353"/>
    <x v="0"/>
    <n v="8"/>
    <n v="8"/>
    <x v="1"/>
    <n v="78083"/>
    <n v="82305"/>
    <n v="780.83"/>
    <n v="0.94870299495777899"/>
    <x v="16"/>
    <n v="19.169999999999959"/>
    <m/>
    <n v="1000"/>
  </r>
  <r>
    <s v="Eevee"/>
    <n v="5"/>
    <x v="4"/>
    <d v="2022-02-17T00:00:00"/>
    <n v="1097"/>
    <x v="0"/>
    <n v="6"/>
    <n v="6"/>
    <x v="0"/>
    <n v="60015"/>
    <n v="66872"/>
    <n v="1800.45"/>
    <n v="0.89746082067232924"/>
    <x v="13"/>
    <n v="49.549999999999955"/>
    <m/>
    <s v="3,000"/>
  </r>
  <r>
    <s v="Vaporeon"/>
    <n v="4"/>
    <x v="3"/>
    <d v="2022-09-25T00:00:00"/>
    <n v="877"/>
    <x v="0"/>
    <n v="15"/>
    <n v="2"/>
    <x v="1"/>
    <n v="173190"/>
    <n v="195200"/>
    <n v="3463.8"/>
    <n v="0.88724385245901638"/>
    <x v="50"/>
    <n v="36.199999999999818"/>
    <m/>
    <n v="2000"/>
  </r>
  <r>
    <s v="Jolteon"/>
    <n v="2"/>
    <x v="0"/>
    <d v="2025-04-08T00:00:00"/>
    <n v="-49"/>
    <x v="1"/>
    <n v="7"/>
    <n v="3"/>
    <x v="3"/>
    <n v="60976"/>
    <n v="74318"/>
    <s v="No Pay Due"/>
    <n v="0.82047417853010041"/>
    <x v="0"/>
    <s v="No Pay Due"/>
    <m/>
    <s v="No pay due"/>
  </r>
  <r>
    <s v="Flareon"/>
    <n v="2"/>
    <x v="0"/>
    <d v="2022-06-21T00:00:00"/>
    <n v="973"/>
    <x v="0"/>
    <n v="3"/>
    <n v="7"/>
    <x v="4"/>
    <n v="44090"/>
    <n v="47763"/>
    <s v="No Pay Due"/>
    <n v="0.92309947030127926"/>
    <x v="0"/>
    <s v="No Pay Due"/>
    <m/>
    <s v="No pay due"/>
  </r>
  <r>
    <s v="Porygon"/>
    <n v="1"/>
    <x v="2"/>
    <d v="2023-07-29T00:00:00"/>
    <n v="570"/>
    <x v="0"/>
    <n v="15"/>
    <n v="10"/>
    <x v="3"/>
    <n v="195200"/>
    <n v="195200"/>
    <s v="No Pay Due"/>
    <n v="1"/>
    <x v="0"/>
    <s v="No Pay Due"/>
    <m/>
    <s v="No pay due"/>
  </r>
  <r>
    <s v="Omanyte"/>
    <n v="5"/>
    <x v="4"/>
    <d v="2022-09-26T00:00:00"/>
    <n v="876"/>
    <x v="0"/>
    <n v="10"/>
    <n v="9"/>
    <x v="4"/>
    <n v="97531"/>
    <n v="100097"/>
    <n v="2925.93"/>
    <n v="0.97436486607990247"/>
    <x v="51"/>
    <n v="24.070000000000164"/>
    <m/>
    <s v="3,000"/>
  </r>
  <r>
    <s v="Omastar"/>
    <n v="3"/>
    <x v="1"/>
    <d v="2024-12-30T00:00:00"/>
    <n v="50"/>
    <x v="1"/>
    <n v="1"/>
    <n v="5"/>
    <x v="4"/>
    <n v="33935"/>
    <n v="37463"/>
    <n v="339.35"/>
    <n v="0.90582708272161871"/>
    <x v="52"/>
    <n v="10.649999999999977"/>
    <m/>
    <n v="1000"/>
  </r>
  <r>
    <s v="Kabuto"/>
    <n v="2"/>
    <x v="0"/>
    <d v="2021-01-16T00:00:00"/>
    <n v="1494"/>
    <x v="0"/>
    <n v="4"/>
    <n v="9"/>
    <x v="0"/>
    <n v="52251"/>
    <n v="53627"/>
    <s v="No Pay Due"/>
    <n v="0.974341283308781"/>
    <x v="0"/>
    <s v="No Pay Due"/>
    <m/>
    <s v="No pay due"/>
  </r>
  <r>
    <s v="Kabutops"/>
    <n v="4"/>
    <x v="3"/>
    <d v="2022-09-15T00:00:00"/>
    <n v="887"/>
    <x v="0"/>
    <n v="14"/>
    <n v="10"/>
    <x v="2"/>
    <n v="185234"/>
    <n v="185234"/>
    <n v="3704.6800000000003"/>
    <n v="1"/>
    <x v="53"/>
    <n v="45.319999999999709"/>
    <m/>
    <n v="2000"/>
  </r>
  <r>
    <s v="Aerodactyl"/>
    <n v="3"/>
    <x v="1"/>
    <d v="2021-01-22T00:00:00"/>
    <n v="1488"/>
    <x v="0"/>
    <n v="8"/>
    <n v="1"/>
    <x v="3"/>
    <n v="63307"/>
    <n v="82305"/>
    <n v="633.07000000000005"/>
    <n v="0.76917562724014332"/>
    <x v="6"/>
    <n v="16.92999999999995"/>
    <m/>
    <n v="1000"/>
  </r>
  <r>
    <s v="Snorlax"/>
    <n v="2"/>
    <x v="0"/>
    <d v="2020-12-29T00:00:00"/>
    <n v="1512"/>
    <x v="0"/>
    <n v="9"/>
    <n v="10"/>
    <x v="4"/>
    <n v="90898"/>
    <n v="90898"/>
    <s v="No Pay Due"/>
    <n v="1"/>
    <x v="0"/>
    <s v="No Pay Due"/>
    <m/>
    <s v="No pay due"/>
  </r>
  <r>
    <s v="Articuno"/>
    <n v="5"/>
    <x v="4"/>
    <d v="2021-03-31T00:00:00"/>
    <n v="1420"/>
    <x v="0"/>
    <n v="5"/>
    <n v="2"/>
    <x v="0"/>
    <n v="47685"/>
    <n v="59986"/>
    <n v="1430.55"/>
    <n v="0.79493548494648747"/>
    <x v="15"/>
    <n v="19.450000000000045"/>
    <m/>
    <s v="3,000"/>
  </r>
  <r>
    <s v="Zapdos"/>
    <n v="3"/>
    <x v="1"/>
    <d v="2020-12-14T00:00:00"/>
    <n v="1527"/>
    <x v="0"/>
    <n v="5"/>
    <n v="10"/>
    <x v="0"/>
    <n v="59986"/>
    <n v="59986"/>
    <n v="599.86"/>
    <n v="1"/>
    <x v="25"/>
    <n v="0.13999999999998636"/>
    <m/>
    <n v="1000"/>
  </r>
  <r>
    <s v="Moltres"/>
    <n v="2"/>
    <x v="0"/>
    <d v="2024-07-06T00:00:00"/>
    <n v="227"/>
    <x v="0"/>
    <n v="6"/>
    <n v="2"/>
    <x v="0"/>
    <n v="53157"/>
    <n v="66872"/>
    <s v="No Pay Due"/>
    <n v="0.79490668740279935"/>
    <x v="0"/>
    <s v="No Pay Due"/>
    <m/>
    <s v="No pay due"/>
  </r>
  <r>
    <s v="Dratini"/>
    <n v="1"/>
    <x v="2"/>
    <d v="2020-03-06T00:00:00"/>
    <n v="1810"/>
    <x v="0"/>
    <n v="4"/>
    <n v="6"/>
    <x v="2"/>
    <n v="48125"/>
    <n v="53627"/>
    <s v="No Pay Due"/>
    <n v="0.89740242788147762"/>
    <x v="0"/>
    <s v="No Pay Due"/>
    <m/>
    <s v="No pay due"/>
  </r>
  <r>
    <s v="Dragonair"/>
    <n v="1"/>
    <x v="2"/>
    <d v="2021-05-22T00:00:00"/>
    <n v="1368"/>
    <x v="0"/>
    <n v="13"/>
    <n v="9"/>
    <x v="1"/>
    <n v="152736"/>
    <n v="156755"/>
    <s v="No Pay Due"/>
    <n v="0.97436126439348025"/>
    <x v="0"/>
    <s v="No Pay Due"/>
    <m/>
    <s v="No pay due"/>
  </r>
  <r>
    <s v="Dragonite"/>
    <n v="2"/>
    <x v="0"/>
    <d v="2023-04-22T00:00:00"/>
    <n v="668"/>
    <x v="0"/>
    <n v="2"/>
    <n v="3"/>
    <x v="2"/>
    <n v="35592"/>
    <n v="42376"/>
    <s v="No Pay Due"/>
    <n v="0.83990938266943549"/>
    <x v="0"/>
    <s v="No Pay Due"/>
    <m/>
    <s v="No pay due"/>
  </r>
  <r>
    <s v="Mewtwo"/>
    <n v="1"/>
    <x v="2"/>
    <d v="2022-05-16T00:00:00"/>
    <n v="1009"/>
    <x v="0"/>
    <n v="1"/>
    <n v="6"/>
    <x v="3"/>
    <n v="34516"/>
    <n v="37463"/>
    <s v="No Pay Due"/>
    <n v="0.92133571790833624"/>
    <x v="0"/>
    <s v="No Pay Due"/>
    <m/>
    <s v="No pay due"/>
  </r>
  <r>
    <s v="Mew"/>
    <n v="1"/>
    <x v="2"/>
    <d v="2023-04-11T00:00:00"/>
    <n v="679"/>
    <x v="0"/>
    <n v="8"/>
    <n v="5"/>
    <x v="3"/>
    <n v="71750"/>
    <n v="82305"/>
    <s v="No Pay Due"/>
    <n v="0.87175748739444747"/>
    <x v="0"/>
    <s v="No Pay Due"/>
    <m/>
    <s v="No pay due"/>
  </r>
  <r>
    <s v="Chikorita"/>
    <n v="3"/>
    <x v="1"/>
    <d v="2022-09-30T00:00:00"/>
    <n v="872"/>
    <x v="0"/>
    <n v="11"/>
    <n v="2"/>
    <x v="1"/>
    <n v="87420"/>
    <n v="109975"/>
    <n v="874.2"/>
    <n v="0.79490793362127754"/>
    <x v="54"/>
    <n v="25.799999999999955"/>
    <m/>
    <n v="1000"/>
  </r>
  <r>
    <s v="Bayleef"/>
    <n v="1"/>
    <x v="2"/>
    <d v="2022-08-03T00:00:00"/>
    <n v="930"/>
    <x v="0"/>
    <n v="2"/>
    <n v="6"/>
    <x v="2"/>
    <n v="38031"/>
    <n v="42376"/>
    <s v="No Pay Due"/>
    <n v="0.89746554653577493"/>
    <x v="0"/>
    <s v="No Pay Due"/>
    <m/>
    <s v="No pay due"/>
  </r>
  <r>
    <s v="Meganium"/>
    <n v="5"/>
    <x v="4"/>
    <d v="2021-03-03T00:00:00"/>
    <n v="1448"/>
    <x v="0"/>
    <n v="10"/>
    <n v="7"/>
    <x v="0"/>
    <n v="92399"/>
    <n v="100097"/>
    <n v="2771.97"/>
    <n v="0.92309459823970752"/>
    <x v="32"/>
    <n v="28.0300000000002"/>
    <m/>
    <s v="3,000"/>
  </r>
  <r>
    <s v="Cyndaquil"/>
    <n v="1"/>
    <x v="2"/>
    <d v="2022-11-21T00:00:00"/>
    <n v="820"/>
    <x v="0"/>
    <n v="7"/>
    <n v="10"/>
    <x v="3"/>
    <n v="74318"/>
    <n v="74318"/>
    <s v="No Pay Due"/>
    <n v="1"/>
    <x v="0"/>
    <s v="No Pay Due"/>
    <m/>
    <s v="No pay due"/>
  </r>
  <r>
    <s v="Quilava"/>
    <n v="4"/>
    <x v="3"/>
    <d v="2020-03-14T00:00:00"/>
    <n v="1802"/>
    <x v="0"/>
    <n v="2"/>
    <n v="9"/>
    <x v="3"/>
    <n v="41290"/>
    <n v="42376"/>
    <n v="825.80000000000007"/>
    <n v="0.9743722861997357"/>
    <x v="2"/>
    <n v="24.199999999999932"/>
    <m/>
    <n v="2000"/>
  </r>
  <r>
    <s v="Typhlosion"/>
    <n v="4"/>
    <x v="3"/>
    <d v="2023-12-23T00:00:00"/>
    <n v="423"/>
    <x v="0"/>
    <n v="12"/>
    <n v="2"/>
    <x v="3"/>
    <n v="104781"/>
    <n v="131826"/>
    <n v="2095.62"/>
    <n v="0.79484320240316786"/>
    <x v="33"/>
    <n v="4.3800000000001091"/>
    <m/>
    <n v="2000"/>
  </r>
  <r>
    <s v="Totodile"/>
    <n v="5"/>
    <x v="4"/>
    <d v="2022-02-25T00:00:00"/>
    <n v="1089"/>
    <x v="0"/>
    <n v="6"/>
    <n v="10"/>
    <x v="2"/>
    <n v="66872"/>
    <n v="66872"/>
    <n v="2006.1599999999999"/>
    <n v="1"/>
    <x v="11"/>
    <n v="43.840000000000146"/>
    <m/>
    <s v="3,000"/>
  </r>
  <r>
    <s v="Croconaw"/>
    <n v="5"/>
    <x v="4"/>
    <d v="2020-10-31T00:00:00"/>
    <n v="1571"/>
    <x v="0"/>
    <n v="5"/>
    <n v="1"/>
    <x v="1"/>
    <n v="46148"/>
    <n v="59986"/>
    <n v="1384.44"/>
    <n v="0.7693128396625879"/>
    <x v="7"/>
    <n v="15.559999999999945"/>
    <m/>
    <s v="3,000"/>
  </r>
  <r>
    <s v="Feraligatr"/>
    <n v="3"/>
    <x v="1"/>
    <d v="2023-01-16T00:00:00"/>
    <n v="764"/>
    <x v="0"/>
    <n v="12"/>
    <n v="5"/>
    <x v="4"/>
    <n v="114923"/>
    <n v="131826"/>
    <n v="1149.23"/>
    <n v="0.87177794972160272"/>
    <x v="17"/>
    <n v="0.76999999999998181"/>
    <m/>
    <n v="1000"/>
  </r>
  <r>
    <s v="Sentret"/>
    <n v="5"/>
    <x v="4"/>
    <d v="2022-04-14T00:00:00"/>
    <n v="1041"/>
    <x v="0"/>
    <n v="3"/>
    <n v="7"/>
    <x v="3"/>
    <n v="44090"/>
    <n v="47763"/>
    <n v="1322.7"/>
    <n v="0.92309947030127926"/>
    <x v="9"/>
    <n v="27.299999999999955"/>
    <m/>
    <s v="3,000"/>
  </r>
  <r>
    <s v="Furret"/>
    <n v="5"/>
    <x v="4"/>
    <d v="2022-08-07T00:00:00"/>
    <n v="926"/>
    <x v="0"/>
    <n v="12"/>
    <n v="7"/>
    <x v="1"/>
    <n v="121684"/>
    <n v="131826"/>
    <n v="3650.52"/>
    <n v="0.92306525268156514"/>
    <x v="55"/>
    <n v="49.480000000000018"/>
    <m/>
    <s v="3,000"/>
  </r>
  <r>
    <s v="Hoothoot"/>
    <n v="2"/>
    <x v="0"/>
    <d v="2024-05-19T00:00:00"/>
    <n v="275"/>
    <x v="0"/>
    <n v="11"/>
    <n v="6"/>
    <x v="3"/>
    <n v="98698"/>
    <n v="109975"/>
    <s v="No Pay Due"/>
    <n v="0.89745851329847692"/>
    <x v="0"/>
    <s v="No Pay Due"/>
    <m/>
    <s v="No pay due"/>
  </r>
  <r>
    <s v="Noctowl"/>
    <n v="3"/>
    <x v="1"/>
    <d v="2025-05-12T00:00:00"/>
    <n v="-83"/>
    <x v="1"/>
    <n v="5"/>
    <n v="5"/>
    <x v="3"/>
    <n v="52298"/>
    <n v="59986"/>
    <n v="522.98"/>
    <n v="0.87183676191111259"/>
    <x v="26"/>
    <n v="27.019999999999982"/>
    <m/>
    <n v="1000"/>
  </r>
  <r>
    <s v="Ledyba"/>
    <n v="4"/>
    <x v="3"/>
    <d v="2024-06-10T00:00:00"/>
    <n v="253"/>
    <x v="0"/>
    <n v="12"/>
    <n v="9"/>
    <x v="3"/>
    <n v="128446"/>
    <n v="131826"/>
    <n v="2568.92"/>
    <n v="0.97436014139851013"/>
    <x v="56"/>
    <n v="31.079999999999927"/>
    <m/>
    <n v="2000"/>
  </r>
  <r>
    <s v="Ledian"/>
    <n v="4"/>
    <x v="3"/>
    <d v="2021-12-10T00:00:00"/>
    <n v="1166"/>
    <x v="0"/>
    <n v="5"/>
    <n v="2"/>
    <x v="4"/>
    <n v="47685"/>
    <n v="59986"/>
    <n v="953.7"/>
    <n v="0.79493548494648747"/>
    <x v="27"/>
    <n v="46.299999999999955"/>
    <m/>
    <n v="2000"/>
  </r>
  <r>
    <s v="Spinarak"/>
    <n v="4"/>
    <x v="3"/>
    <d v="2022-05-24T00:00:00"/>
    <n v="1001"/>
    <x v="0"/>
    <n v="3"/>
    <n v="1"/>
    <x v="3"/>
    <n v="36745"/>
    <n v="47763"/>
    <n v="734.9"/>
    <n v="0.76931934761216847"/>
    <x v="1"/>
    <n v="15.100000000000023"/>
    <m/>
    <n v="2000"/>
  </r>
  <r>
    <s v="Ariados"/>
    <n v="4"/>
    <x v="3"/>
    <d v="2021-09-23T00:00:00"/>
    <n v="1244"/>
    <x v="0"/>
    <n v="3"/>
    <n v="8"/>
    <x v="4"/>
    <n v="45315"/>
    <n v="47763"/>
    <n v="906.30000000000007"/>
    <n v="0.94874693800640664"/>
    <x v="57"/>
    <n v="43.699999999999932"/>
    <m/>
    <n v="2000"/>
  </r>
  <r>
    <s v="Crobat"/>
    <n v="3"/>
    <x v="1"/>
    <d v="2022-01-26T00:00:00"/>
    <n v="1119"/>
    <x v="0"/>
    <n v="3"/>
    <n v="8"/>
    <x v="1"/>
    <n v="45315"/>
    <n v="47763"/>
    <n v="453.15000000000003"/>
    <n v="0.94874693800640664"/>
    <x v="19"/>
    <n v="46.849999999999966"/>
    <m/>
    <n v="1000"/>
  </r>
  <r>
    <s v="Chinchou"/>
    <n v="5"/>
    <x v="4"/>
    <d v="2023-06-19T00:00:00"/>
    <n v="610"/>
    <x v="0"/>
    <n v="3"/>
    <n v="5"/>
    <x v="4"/>
    <n v="41642"/>
    <n v="47763"/>
    <n v="1249.26"/>
    <n v="0.87184640830768589"/>
    <x v="29"/>
    <n v="0.74000000000000909"/>
    <m/>
    <s v="3,000"/>
  </r>
  <r>
    <s v="Lanturn"/>
    <n v="1"/>
    <x v="2"/>
    <d v="2023-04-09T00:00:00"/>
    <n v="681"/>
    <x v="0"/>
    <n v="2"/>
    <n v="5"/>
    <x v="3"/>
    <n v="36945"/>
    <n v="42376"/>
    <s v="No Pay Due"/>
    <n v="0.87183783273551063"/>
    <x v="0"/>
    <s v="No Pay Due"/>
    <m/>
    <s v="No pay due"/>
  </r>
  <r>
    <s v="Pichu"/>
    <n v="2"/>
    <x v="0"/>
    <d v="2023-05-01T00:00:00"/>
    <n v="659"/>
    <x v="0"/>
    <n v="11"/>
    <n v="10"/>
    <x v="1"/>
    <n v="109975"/>
    <n v="109975"/>
    <s v="No Pay Due"/>
    <n v="1"/>
    <x v="0"/>
    <s v="No Pay Due"/>
    <m/>
    <s v="No pay due"/>
  </r>
  <r>
    <s v="Cleffa"/>
    <n v="1"/>
    <x v="2"/>
    <d v="2024-06-13T00:00:00"/>
    <n v="250"/>
    <x v="0"/>
    <n v="4"/>
    <n v="9"/>
    <x v="2"/>
    <n v="52251"/>
    <n v="53627"/>
    <s v="No Pay Due"/>
    <n v="0.974341283308781"/>
    <x v="0"/>
    <s v="No Pay Due"/>
    <m/>
    <s v="No pay due"/>
  </r>
  <r>
    <s v="Igglybuff"/>
    <n v="3"/>
    <x v="1"/>
    <d v="2025-03-06T00:00:00"/>
    <n v="-16"/>
    <x v="1"/>
    <n v="10"/>
    <n v="2"/>
    <x v="4"/>
    <n v="79567"/>
    <n v="100097"/>
    <n v="795.67000000000007"/>
    <n v="0.79489894802042016"/>
    <x v="16"/>
    <n v="4.3299999999999272"/>
    <m/>
    <n v="1000"/>
  </r>
  <r>
    <s v="Togepi"/>
    <n v="5"/>
    <x v="4"/>
    <d v="2022-02-14T00:00:00"/>
    <n v="1100"/>
    <x v="0"/>
    <n v="5"/>
    <n v="1"/>
    <x v="1"/>
    <n v="46148"/>
    <n v="59986"/>
    <n v="1384.44"/>
    <n v="0.7693128396625879"/>
    <x v="7"/>
    <n v="15.559999999999945"/>
    <m/>
    <s v="3,000"/>
  </r>
  <r>
    <s v="Togetic"/>
    <n v="2"/>
    <x v="0"/>
    <d v="2021-07-27T00:00:00"/>
    <n v="1302"/>
    <x v="0"/>
    <n v="1"/>
    <n v="6"/>
    <x v="2"/>
    <n v="34516"/>
    <n v="37463"/>
    <s v="No Pay Due"/>
    <n v="0.92133571790833624"/>
    <x v="0"/>
    <s v="No Pay Due"/>
    <m/>
    <s v="No pay due"/>
  </r>
  <r>
    <s v="Natu"/>
    <n v="1"/>
    <x v="2"/>
    <d v="2023-04-05T00:00:00"/>
    <n v="685"/>
    <x v="0"/>
    <n v="14"/>
    <n v="6"/>
    <x v="1"/>
    <n v="166236"/>
    <n v="185234"/>
    <s v="No Pay Due"/>
    <n v="0.89743783538659205"/>
    <x v="0"/>
    <s v="No Pay Due"/>
    <m/>
    <s v="No pay due"/>
  </r>
  <r>
    <s v="Xatu"/>
    <n v="5"/>
    <x v="4"/>
    <d v="2022-04-13T00:00:00"/>
    <n v="1042"/>
    <x v="0"/>
    <n v="8"/>
    <n v="4"/>
    <x v="2"/>
    <n v="69639"/>
    <n v="82305"/>
    <n v="2089.17"/>
    <n v="0.84610898487333697"/>
    <x v="33"/>
    <n v="10.829999999999927"/>
    <m/>
    <s v="3,000"/>
  </r>
  <r>
    <s v="Mareep"/>
    <n v="3"/>
    <x v="1"/>
    <d v="2021-11-16T00:00:00"/>
    <n v="1190"/>
    <x v="0"/>
    <n v="7"/>
    <n v="2"/>
    <x v="4"/>
    <n v="59070"/>
    <n v="74318"/>
    <n v="590.70000000000005"/>
    <n v="0.794827632605829"/>
    <x v="25"/>
    <n v="9.2999999999999545"/>
    <m/>
    <n v="1000"/>
  </r>
  <r>
    <s v="Flaaffy"/>
    <n v="5"/>
    <x v="4"/>
    <d v="2021-07-15T00:00:00"/>
    <n v="1314"/>
    <x v="0"/>
    <n v="8"/>
    <n v="2"/>
    <x v="1"/>
    <n v="65418"/>
    <n v="82305"/>
    <n v="1962.54"/>
    <n v="0.79482412976125383"/>
    <x v="20"/>
    <n v="37.460000000000036"/>
    <m/>
    <s v="3,000"/>
  </r>
  <r>
    <s v="Ampharos"/>
    <n v="1"/>
    <x v="2"/>
    <d v="2024-06-17T00:00:00"/>
    <n v="246"/>
    <x v="0"/>
    <n v="9"/>
    <n v="10"/>
    <x v="1"/>
    <n v="90898"/>
    <n v="90898"/>
    <s v="No Pay Due"/>
    <n v="1"/>
    <x v="0"/>
    <s v="No Pay Due"/>
    <m/>
    <s v="No pay due"/>
  </r>
  <r>
    <s v="Bellossom"/>
    <n v="1"/>
    <x v="2"/>
    <d v="2025-04-18T00:00:00"/>
    <n v="-59"/>
    <x v="1"/>
    <n v="4"/>
    <n v="2"/>
    <x v="2"/>
    <n v="42622"/>
    <n v="53627"/>
    <s v="No Pay Due"/>
    <n v="0.79478620843977843"/>
    <x v="0"/>
    <s v="No Pay Due"/>
    <m/>
    <s v="No pay due"/>
  </r>
  <r>
    <s v="Marill"/>
    <n v="3"/>
    <x v="1"/>
    <d v="2023-08-01T00:00:00"/>
    <n v="567"/>
    <x v="0"/>
    <n v="1"/>
    <n v="6"/>
    <x v="1"/>
    <n v="34516"/>
    <n v="37463"/>
    <n v="345.16"/>
    <n v="0.92133571790833624"/>
    <x v="52"/>
    <n v="4.839999999999975"/>
    <m/>
    <n v="1000"/>
  </r>
  <r>
    <s v="Azumarill"/>
    <n v="3"/>
    <x v="1"/>
    <d v="2022-01-11T00:00:00"/>
    <n v="1134"/>
    <x v="0"/>
    <n v="3"/>
    <n v="2"/>
    <x v="2"/>
    <n v="37969"/>
    <n v="47763"/>
    <n v="379.69"/>
    <n v="0.79494587860896515"/>
    <x v="46"/>
    <n v="20.310000000000002"/>
    <m/>
    <n v="1000"/>
  </r>
  <r>
    <s v="Sudowoodo"/>
    <n v="4"/>
    <x v="3"/>
    <d v="2023-06-06T00:00:00"/>
    <n v="623"/>
    <x v="0"/>
    <n v="4"/>
    <n v="4"/>
    <x v="2"/>
    <n v="45374"/>
    <n v="53627"/>
    <n v="907.48"/>
    <n v="0.84610364182221642"/>
    <x v="57"/>
    <n v="42.519999999999982"/>
    <m/>
    <n v="2000"/>
  </r>
  <r>
    <s v="Politoed"/>
    <n v="2"/>
    <x v="0"/>
    <d v="2021-07-01T00:00:00"/>
    <n v="1328"/>
    <x v="0"/>
    <n v="10"/>
    <n v="4"/>
    <x v="1"/>
    <n v="84700"/>
    <n v="100097"/>
    <s v="No Pay Due"/>
    <n v="0.84617920617001507"/>
    <x v="0"/>
    <s v="No Pay Due"/>
    <m/>
    <s v="No pay due"/>
  </r>
  <r>
    <s v="Hoppip"/>
    <n v="2"/>
    <x v="0"/>
    <d v="2024-04-26T00:00:00"/>
    <n v="298"/>
    <x v="0"/>
    <n v="7"/>
    <n v="4"/>
    <x v="0"/>
    <n v="62882"/>
    <n v="74318"/>
    <s v="No Pay Due"/>
    <n v="0.84612072445437181"/>
    <x v="0"/>
    <s v="No Pay Due"/>
    <m/>
    <s v="No pay due"/>
  </r>
  <r>
    <s v="Skiploom"/>
    <n v="1"/>
    <x v="2"/>
    <d v="2024-09-10T00:00:00"/>
    <n v="161"/>
    <x v="1"/>
    <n v="8"/>
    <n v="6"/>
    <x v="1"/>
    <n v="73861"/>
    <n v="82305"/>
    <s v="No Pay Due"/>
    <n v="0.89740598991555798"/>
    <x v="0"/>
    <s v="No Pay Due"/>
    <m/>
    <s v="No pay due"/>
  </r>
  <r>
    <s v="Jumpluff"/>
    <n v="3"/>
    <x v="1"/>
    <d v="2024-02-10T00:00:00"/>
    <n v="374"/>
    <x v="0"/>
    <n v="15"/>
    <n v="6"/>
    <x v="4"/>
    <n v="195200"/>
    <n v="195200"/>
    <n v="1952"/>
    <n v="1"/>
    <x v="20"/>
    <n v="48"/>
    <m/>
    <n v="1000"/>
  </r>
  <r>
    <s v="Aipom"/>
    <n v="1"/>
    <x v="2"/>
    <d v="2021-03-06T00:00:00"/>
    <n v="1445"/>
    <x v="0"/>
    <n v="9"/>
    <n v="4"/>
    <x v="4"/>
    <n v="76915"/>
    <n v="90898"/>
    <s v="No Pay Due"/>
    <n v="0.84616823252436801"/>
    <x v="0"/>
    <s v="No Pay Due"/>
    <m/>
    <s v="No pay due"/>
  </r>
  <r>
    <s v="Sunkern"/>
    <n v="3"/>
    <x v="1"/>
    <d v="2022-10-01T00:00:00"/>
    <n v="871"/>
    <x v="0"/>
    <n v="5"/>
    <n v="3"/>
    <x v="3"/>
    <n v="49223"/>
    <n v="59986"/>
    <n v="492.23"/>
    <n v="0.8205748007868503"/>
    <x v="19"/>
    <n v="7.7699999999999818"/>
    <m/>
    <n v="1000"/>
  </r>
  <r>
    <s v="Sunflora"/>
    <n v="2"/>
    <x v="0"/>
    <d v="2022-12-01T00:00:00"/>
    <n v="810"/>
    <x v="0"/>
    <n v="1"/>
    <n v="6"/>
    <x v="3"/>
    <n v="34516"/>
    <n v="37463"/>
    <s v="No Pay Due"/>
    <n v="0.92133571790833624"/>
    <x v="0"/>
    <s v="No Pay Due"/>
    <m/>
    <s v="No pay due"/>
  </r>
  <r>
    <s v="Yanma"/>
    <n v="3"/>
    <x v="1"/>
    <d v="2023-05-19T00:00:00"/>
    <n v="641"/>
    <x v="0"/>
    <n v="15"/>
    <n v="10"/>
    <x v="3"/>
    <n v="195200"/>
    <n v="195200"/>
    <n v="1952"/>
    <n v="1"/>
    <x v="20"/>
    <n v="48"/>
    <m/>
    <n v="1000"/>
  </r>
  <r>
    <s v="Wooper"/>
    <n v="3"/>
    <x v="1"/>
    <d v="2024-11-24T00:00:00"/>
    <n v="86"/>
    <x v="1"/>
    <n v="8"/>
    <n v="7"/>
    <x v="4"/>
    <n v="75972"/>
    <n v="82305"/>
    <n v="759.72"/>
    <n v="0.92305449243666848"/>
    <x v="16"/>
    <n v="40.279999999999973"/>
    <m/>
    <n v="1000"/>
  </r>
  <r>
    <s v="Quagsire"/>
    <n v="3"/>
    <x v="1"/>
    <d v="2022-02-27T00:00:00"/>
    <n v="1087"/>
    <x v="0"/>
    <n v="7"/>
    <n v="10"/>
    <x v="3"/>
    <n v="74318"/>
    <n v="74318"/>
    <n v="743.18000000000006"/>
    <n v="1"/>
    <x v="1"/>
    <n v="6.8199999999999363"/>
    <m/>
    <n v="1000"/>
  </r>
  <r>
    <s v="Espeon"/>
    <n v="4"/>
    <x v="3"/>
    <d v="2020-10-13T00:00:00"/>
    <n v="1589"/>
    <x v="0"/>
    <n v="14"/>
    <n v="7"/>
    <x v="4"/>
    <n v="170985"/>
    <n v="185234"/>
    <n v="3419.7000000000003"/>
    <n v="0.92307567725147655"/>
    <x v="47"/>
    <n v="30.299999999999727"/>
    <m/>
    <n v="2000"/>
  </r>
  <r>
    <s v="Umbreon"/>
    <n v="3"/>
    <x v="1"/>
    <d v="2020-10-13T00:00:00"/>
    <n v="1589"/>
    <x v="0"/>
    <n v="11"/>
    <n v="7"/>
    <x v="1"/>
    <n v="101517"/>
    <n v="109975"/>
    <n v="1015.1700000000001"/>
    <n v="0.92309161172993859"/>
    <x v="10"/>
    <n v="34.829999999999927"/>
    <m/>
    <n v="1000"/>
  </r>
  <r>
    <s v="Murkrow"/>
    <n v="2"/>
    <x v="0"/>
    <d v="2024-11-12T00:00:00"/>
    <n v="98"/>
    <x v="1"/>
    <n v="15"/>
    <n v="4"/>
    <x v="4"/>
    <n v="184363"/>
    <n v="195200"/>
    <s v="No Pay Due"/>
    <n v="0.94448258196721313"/>
    <x v="0"/>
    <s v="No Pay Due"/>
    <m/>
    <s v="No pay due"/>
  </r>
  <r>
    <s v="Slowking"/>
    <n v="2"/>
    <x v="0"/>
    <d v="2021-11-12T00:00:00"/>
    <n v="1194"/>
    <x v="0"/>
    <n v="12"/>
    <n v="1"/>
    <x v="2"/>
    <n v="101401"/>
    <n v="131826"/>
    <s v="No Pay Due"/>
    <n v="0.76920334380167799"/>
    <x v="0"/>
    <s v="No Pay Due"/>
    <m/>
    <s v="No pay due"/>
  </r>
  <r>
    <s v="Misdreavus"/>
    <n v="4"/>
    <x v="3"/>
    <d v="2020-05-18T00:00:00"/>
    <n v="1737"/>
    <x v="0"/>
    <n v="13"/>
    <n v="10"/>
    <x v="3"/>
    <n v="156755"/>
    <n v="156755"/>
    <n v="3135.1"/>
    <n v="1"/>
    <x v="30"/>
    <n v="14.900000000000091"/>
    <m/>
    <n v="2000"/>
  </r>
  <r>
    <s v="Unown"/>
    <n v="1"/>
    <x v="2"/>
    <d v="2023-10-30T00:00:00"/>
    <n v="477"/>
    <x v="0"/>
    <n v="2"/>
    <n v="2"/>
    <x v="0"/>
    <n v="34476"/>
    <n v="42376"/>
    <s v="No Pay Due"/>
    <n v="0.81357372097413627"/>
    <x v="0"/>
    <s v="No Pay Due"/>
    <m/>
    <s v="No pay due"/>
  </r>
  <r>
    <s v="Wobbuffet"/>
    <n v="4"/>
    <x v="3"/>
    <d v="2021-04-17T00:00:00"/>
    <n v="1403"/>
    <x v="0"/>
    <n v="5"/>
    <n v="5"/>
    <x v="3"/>
    <n v="52298"/>
    <n v="59986"/>
    <n v="1045.96"/>
    <n v="0.87183676191111259"/>
    <x v="10"/>
    <n v="4.0399999999999636"/>
    <m/>
    <n v="2000"/>
  </r>
  <r>
    <s v="Girafarig"/>
    <n v="4"/>
    <x v="3"/>
    <d v="2021-08-06T00:00:00"/>
    <n v="1292"/>
    <x v="0"/>
    <n v="2"/>
    <n v="8"/>
    <x v="4"/>
    <n v="40203"/>
    <n v="42376"/>
    <n v="804.06000000000006"/>
    <n v="0.94872097413630352"/>
    <x v="2"/>
    <n v="45.939999999999941"/>
    <m/>
    <n v="2000"/>
  </r>
  <r>
    <s v="Pineco"/>
    <n v="2"/>
    <x v="0"/>
    <d v="2023-05-25T00:00:00"/>
    <n v="635"/>
    <x v="0"/>
    <n v="14"/>
    <n v="5"/>
    <x v="3"/>
    <n v="161486"/>
    <n v="185234"/>
    <s v="No Pay Due"/>
    <n v="0.87179459494477252"/>
    <x v="0"/>
    <s v="No Pay Due"/>
    <m/>
    <s v="No pay due"/>
  </r>
  <r>
    <s v="Forretress"/>
    <n v="4"/>
    <x v="3"/>
    <d v="2022-03-15T00:00:00"/>
    <n v="1071"/>
    <x v="0"/>
    <n v="1"/>
    <n v="7"/>
    <x v="1"/>
    <n v="35502"/>
    <n v="37463"/>
    <n v="710.04"/>
    <n v="0.94765501961935772"/>
    <x v="1"/>
    <n v="39.960000000000036"/>
    <m/>
    <n v="2000"/>
  </r>
  <r>
    <s v="Dunsparce"/>
    <n v="5"/>
    <x v="4"/>
    <d v="2024-09-04T00:00:00"/>
    <n v="167"/>
    <x v="1"/>
    <n v="3"/>
    <n v="7"/>
    <x v="2"/>
    <n v="44090"/>
    <n v="47763"/>
    <n v="1322.7"/>
    <n v="0.92309947030127926"/>
    <x v="9"/>
    <n v="27.299999999999955"/>
    <m/>
    <s v="3,000"/>
  </r>
  <r>
    <s v="Gligar"/>
    <n v="4"/>
    <x v="3"/>
    <d v="2022-05-27T00:00:00"/>
    <n v="998"/>
    <x v="0"/>
    <n v="6"/>
    <n v="5"/>
    <x v="1"/>
    <n v="58300"/>
    <n v="66872"/>
    <n v="1166"/>
    <n v="0.8718148103840172"/>
    <x v="39"/>
    <n v="34"/>
    <m/>
    <n v="2000"/>
  </r>
  <r>
    <s v="Steelix"/>
    <n v="1"/>
    <x v="2"/>
    <d v="2023-02-06T00:00:00"/>
    <n v="743"/>
    <x v="0"/>
    <n v="13"/>
    <n v="6"/>
    <x v="3"/>
    <n v="140677"/>
    <n v="156755"/>
    <s v="No Pay Due"/>
    <n v="0.89743229881024533"/>
    <x v="0"/>
    <s v="No Pay Due"/>
    <m/>
    <s v="No pay due"/>
  </r>
  <r>
    <s v="Snubbull"/>
    <n v="2"/>
    <x v="0"/>
    <d v="2020-03-11T00:00:00"/>
    <n v="1805"/>
    <x v="0"/>
    <n v="8"/>
    <n v="4"/>
    <x v="4"/>
    <n v="69639"/>
    <n v="82305"/>
    <s v="No Pay Due"/>
    <n v="0.84610898487333697"/>
    <x v="0"/>
    <s v="No Pay Due"/>
    <m/>
    <s v="No pay due"/>
  </r>
  <r>
    <s v="Granbull"/>
    <n v="5"/>
    <x v="4"/>
    <d v="2022-05-08T00:00:00"/>
    <n v="1017"/>
    <x v="0"/>
    <n v="5"/>
    <n v="6"/>
    <x v="1"/>
    <n v="53836"/>
    <n v="59986"/>
    <n v="1615.08"/>
    <n v="0.89747607775147531"/>
    <x v="58"/>
    <n v="34.920000000000073"/>
    <m/>
    <s v="3,000"/>
  </r>
  <r>
    <s v="Qwilfish"/>
    <n v="4"/>
    <x v="3"/>
    <d v="2022-09-12T00:00:00"/>
    <n v="890"/>
    <x v="0"/>
    <n v="7"/>
    <n v="6"/>
    <x v="3"/>
    <n v="66694"/>
    <n v="74318"/>
    <n v="1333.88"/>
    <n v="0.8974138163029145"/>
    <x v="9"/>
    <n v="16.119999999999891"/>
    <m/>
    <n v="2000"/>
  </r>
  <r>
    <s v="Scizor"/>
    <n v="5"/>
    <x v="4"/>
    <d v="2020-10-11T00:00:00"/>
    <n v="1591"/>
    <x v="0"/>
    <n v="6"/>
    <n v="6"/>
    <x v="4"/>
    <n v="60015"/>
    <n v="66872"/>
    <n v="1800.45"/>
    <n v="0.89746082067232924"/>
    <x v="13"/>
    <n v="49.549999999999955"/>
    <m/>
    <s v="3,000"/>
  </r>
  <r>
    <s v="Shuckle"/>
    <n v="4"/>
    <x v="3"/>
    <d v="2020-09-08T00:00:00"/>
    <n v="1624"/>
    <x v="0"/>
    <n v="14"/>
    <n v="5"/>
    <x v="3"/>
    <n v="161486"/>
    <n v="185234"/>
    <n v="3229.7200000000003"/>
    <n v="0.87179459494477252"/>
    <x v="40"/>
    <n v="20.279999999999745"/>
    <m/>
    <n v="2000"/>
  </r>
  <r>
    <s v="Heracross"/>
    <n v="4"/>
    <x v="3"/>
    <d v="2022-02-25T00:00:00"/>
    <n v="1089"/>
    <x v="0"/>
    <n v="7"/>
    <n v="6"/>
    <x v="3"/>
    <n v="66694"/>
    <n v="74318"/>
    <n v="1333.88"/>
    <n v="0.8974138163029145"/>
    <x v="9"/>
    <n v="16.119999999999891"/>
    <m/>
    <n v="2000"/>
  </r>
  <r>
    <s v="Sneasel"/>
    <n v="1"/>
    <x v="2"/>
    <d v="2020-11-09T00:00:00"/>
    <n v="1562"/>
    <x v="0"/>
    <n v="11"/>
    <n v="7"/>
    <x v="2"/>
    <n v="101517"/>
    <n v="109975"/>
    <s v="No Pay Due"/>
    <n v="0.92309161172993859"/>
    <x v="0"/>
    <s v="No Pay Due"/>
    <m/>
    <s v="No pay due"/>
  </r>
  <r>
    <s v="Teddiursa"/>
    <n v="5"/>
    <x v="4"/>
    <d v="2022-07-19T00:00:00"/>
    <n v="945"/>
    <x v="0"/>
    <n v="13"/>
    <n v="9"/>
    <x v="2"/>
    <n v="152736"/>
    <n v="156755"/>
    <n v="4582.08"/>
    <n v="0.97436126439348025"/>
    <x v="59"/>
    <n v="17.920000000000073"/>
    <m/>
    <s v="3,000"/>
  </r>
  <r>
    <s v="Ursaring"/>
    <n v="3"/>
    <x v="1"/>
    <d v="2024-04-27T00:00:00"/>
    <n v="297"/>
    <x v="0"/>
    <n v="3"/>
    <n v="7"/>
    <x v="0"/>
    <n v="44090"/>
    <n v="47763"/>
    <n v="440.90000000000003"/>
    <n v="0.92309947030127926"/>
    <x v="45"/>
    <n v="9.0999999999999659"/>
    <m/>
    <n v="1000"/>
  </r>
  <r>
    <s v="Slugma"/>
    <n v="4"/>
    <x v="3"/>
    <d v="2023-01-21T00:00:00"/>
    <n v="759"/>
    <x v="0"/>
    <n v="5"/>
    <n v="2"/>
    <x v="1"/>
    <n v="47685"/>
    <n v="59986"/>
    <n v="953.7"/>
    <n v="0.79493548494648747"/>
    <x v="27"/>
    <n v="46.299999999999955"/>
    <m/>
    <n v="2000"/>
  </r>
  <r>
    <s v="Magcargo"/>
    <n v="3"/>
    <x v="1"/>
    <d v="2024-11-18T00:00:00"/>
    <n v="92"/>
    <x v="1"/>
    <n v="9"/>
    <n v="2"/>
    <x v="4"/>
    <n v="72254"/>
    <n v="90898"/>
    <n v="722.54"/>
    <n v="0.79489097669915731"/>
    <x v="1"/>
    <n v="27.460000000000036"/>
    <m/>
    <n v="1000"/>
  </r>
  <r>
    <s v="Swinub"/>
    <n v="3"/>
    <x v="1"/>
    <d v="2022-11-07T00:00:00"/>
    <n v="834"/>
    <x v="0"/>
    <n v="3"/>
    <n v="4"/>
    <x v="1"/>
    <n v="40418"/>
    <n v="47763"/>
    <n v="404.18"/>
    <n v="0.84621987731088921"/>
    <x v="45"/>
    <n v="45.819999999999993"/>
    <m/>
    <n v="1000"/>
  </r>
  <r>
    <s v="Piloswine"/>
    <n v="4"/>
    <x v="3"/>
    <d v="2024-10-19T00:00:00"/>
    <n v="122"/>
    <x v="1"/>
    <n v="4"/>
    <n v="6"/>
    <x v="3"/>
    <n v="48125"/>
    <n v="53627"/>
    <n v="962.5"/>
    <n v="0.89740242788147762"/>
    <x v="27"/>
    <n v="37.5"/>
    <m/>
    <n v="2000"/>
  </r>
  <r>
    <s v="Corsola"/>
    <n v="3"/>
    <x v="1"/>
    <d v="2024-11-02T00:00:00"/>
    <n v="108"/>
    <x v="1"/>
    <n v="1"/>
    <n v="5"/>
    <x v="1"/>
    <n v="33935"/>
    <n v="37463"/>
    <n v="339.35"/>
    <n v="0.90582708272161871"/>
    <x v="52"/>
    <n v="10.649999999999977"/>
    <m/>
    <n v="1000"/>
  </r>
  <r>
    <s v="Remoraid"/>
    <n v="3"/>
    <x v="1"/>
    <d v="2023-03-29T00:00:00"/>
    <n v="692"/>
    <x v="0"/>
    <n v="5"/>
    <n v="5"/>
    <x v="4"/>
    <n v="52298"/>
    <n v="59986"/>
    <n v="522.98"/>
    <n v="0.87183676191111259"/>
    <x v="26"/>
    <n v="27.019999999999982"/>
    <m/>
    <n v="1000"/>
  </r>
  <r>
    <s v="Octillery"/>
    <n v="2"/>
    <x v="0"/>
    <d v="2021-10-31T00:00:00"/>
    <n v="1206"/>
    <x v="0"/>
    <n v="6"/>
    <n v="8"/>
    <x v="2"/>
    <n v="63443"/>
    <n v="66872"/>
    <s v="No Pay Due"/>
    <n v="0.94872293336523505"/>
    <x v="0"/>
    <s v="No Pay Due"/>
    <m/>
    <s v="No pay due"/>
  </r>
  <r>
    <s v="Delibird"/>
    <n v="3"/>
    <x v="1"/>
    <d v="2020-10-21T00:00:00"/>
    <n v="1581"/>
    <x v="0"/>
    <n v="6"/>
    <n v="4"/>
    <x v="2"/>
    <n v="56586"/>
    <n v="66872"/>
    <n v="565.86"/>
    <n v="0.8461837540375643"/>
    <x v="25"/>
    <n v="34.139999999999986"/>
    <m/>
    <n v="1000"/>
  </r>
  <r>
    <s v="Mantine"/>
    <n v="1"/>
    <x v="2"/>
    <d v="2020-02-29T00:00:00"/>
    <n v="1816"/>
    <x v="0"/>
    <n v="2"/>
    <n v="9"/>
    <x v="1"/>
    <n v="41290"/>
    <n v="42376"/>
    <s v="No Pay Due"/>
    <n v="0.9743722861997357"/>
    <x v="0"/>
    <s v="No Pay Due"/>
    <m/>
    <s v="No pay due"/>
  </r>
  <r>
    <s v="Skarmory"/>
    <n v="1"/>
    <x v="2"/>
    <d v="2022-11-27T00:00:00"/>
    <n v="814"/>
    <x v="0"/>
    <n v="7"/>
    <n v="7"/>
    <x v="4"/>
    <n v="68600"/>
    <n v="74318"/>
    <s v="No Pay Due"/>
    <n v="0.9230603622271859"/>
    <x v="0"/>
    <s v="No Pay Due"/>
    <m/>
    <s v="No pay due"/>
  </r>
  <r>
    <s v="Houndour"/>
    <n v="4"/>
    <x v="3"/>
    <d v="2021-06-16T00:00:00"/>
    <n v="1343"/>
    <x v="0"/>
    <n v="7"/>
    <n v="2"/>
    <x v="3"/>
    <n v="59070"/>
    <n v="74318"/>
    <n v="1181.4000000000001"/>
    <n v="0.794827632605829"/>
    <x v="39"/>
    <n v="18.599999999999909"/>
    <m/>
    <n v="2000"/>
  </r>
  <r>
    <s v="Houndoom"/>
    <n v="4"/>
    <x v="3"/>
    <d v="2022-10-31T00:00:00"/>
    <n v="841"/>
    <x v="0"/>
    <n v="15"/>
    <n v="9"/>
    <x v="1"/>
    <n v="195200"/>
    <n v="195200"/>
    <n v="3904"/>
    <n v="1"/>
    <x v="37"/>
    <n v="46"/>
    <m/>
    <n v="2000"/>
  </r>
  <r>
    <s v="Kingdra"/>
    <n v="3"/>
    <x v="1"/>
    <d v="2023-04-09T00:00:00"/>
    <n v="681"/>
    <x v="0"/>
    <n v="3"/>
    <n v="4"/>
    <x v="3"/>
    <n v="40418"/>
    <n v="47763"/>
    <n v="404.18"/>
    <n v="0.84621987731088921"/>
    <x v="45"/>
    <n v="45.819999999999993"/>
    <m/>
    <n v="1000"/>
  </r>
  <r>
    <s v="Phanpy"/>
    <n v="5"/>
    <x v="4"/>
    <d v="2020-01-17T00:00:00"/>
    <n v="1859"/>
    <x v="0"/>
    <n v="8"/>
    <n v="2"/>
    <x v="1"/>
    <n v="65418"/>
    <n v="82305"/>
    <n v="1962.54"/>
    <n v="0.79482412976125383"/>
    <x v="20"/>
    <n v="37.460000000000036"/>
    <m/>
    <s v="3,000"/>
  </r>
  <r>
    <s v="Donphan"/>
    <n v="3"/>
    <x v="1"/>
    <d v="2024-07-20T00:00:00"/>
    <n v="213"/>
    <x v="0"/>
    <n v="3"/>
    <n v="2"/>
    <x v="2"/>
    <n v="37969"/>
    <n v="47763"/>
    <n v="379.69"/>
    <n v="0.79494587860896515"/>
    <x v="46"/>
    <n v="20.310000000000002"/>
    <m/>
    <n v="1000"/>
  </r>
  <r>
    <s v="Porygon2"/>
    <n v="4"/>
    <x v="3"/>
    <d v="2021-12-17T00:00:00"/>
    <n v="1159"/>
    <x v="0"/>
    <n v="3"/>
    <n v="4"/>
    <x v="3"/>
    <n v="40418"/>
    <n v="47763"/>
    <n v="808.36"/>
    <n v="0.84621987731088921"/>
    <x v="2"/>
    <n v="41.639999999999986"/>
    <m/>
    <n v="2000"/>
  </r>
  <r>
    <s v="Stantler"/>
    <n v="4"/>
    <x v="3"/>
    <d v="2025-03-23T00:00:00"/>
    <n v="-33"/>
    <x v="1"/>
    <n v="12"/>
    <n v="9"/>
    <x v="2"/>
    <n v="128446"/>
    <n v="131826"/>
    <n v="2568.92"/>
    <n v="0.97436014139851013"/>
    <x v="56"/>
    <n v="31.079999999999927"/>
    <m/>
    <n v="2000"/>
  </r>
  <r>
    <s v="Smeargle"/>
    <n v="4"/>
    <x v="3"/>
    <d v="2024-01-25T00:00:00"/>
    <n v="390"/>
    <x v="0"/>
    <n v="14"/>
    <n v="6"/>
    <x v="4"/>
    <n v="166236"/>
    <n v="185234"/>
    <n v="3324.7200000000003"/>
    <n v="0.89743783538659205"/>
    <x v="43"/>
    <n v="25.279999999999745"/>
    <m/>
    <n v="2000"/>
  </r>
  <r>
    <s v="Tyrogue"/>
    <n v="4"/>
    <x v="3"/>
    <d v="2024-03-02T00:00:00"/>
    <n v="353"/>
    <x v="0"/>
    <n v="4"/>
    <n v="9"/>
    <x v="1"/>
    <n v="52251"/>
    <n v="53627"/>
    <n v="1045.02"/>
    <n v="0.974341283308781"/>
    <x v="10"/>
    <n v="4.9800000000000182"/>
    <m/>
    <n v="2000"/>
  </r>
  <r>
    <s v="Hitmontop"/>
    <n v="5"/>
    <x v="4"/>
    <d v="2020-07-22T00:00:00"/>
    <n v="1672"/>
    <x v="0"/>
    <n v="5"/>
    <n v="4"/>
    <x v="3"/>
    <n v="50761"/>
    <n v="59986"/>
    <n v="1522.83"/>
    <n v="0.84621411662721302"/>
    <x v="34"/>
    <n v="27.170000000000073"/>
    <m/>
    <s v="3,000"/>
  </r>
  <r>
    <s v="Smoochum"/>
    <n v="4"/>
    <x v="3"/>
    <d v="2023-06-18T00:00:00"/>
    <n v="611"/>
    <x v="0"/>
    <n v="2"/>
    <n v="1"/>
    <x v="4"/>
    <n v="33675"/>
    <n v="42376"/>
    <n v="673.5"/>
    <n v="0.79467151217670384"/>
    <x v="48"/>
    <n v="26.5"/>
    <m/>
    <n v="2000"/>
  </r>
  <r>
    <s v="Elekid"/>
    <n v="4"/>
    <x v="3"/>
    <d v="2025-03-14T00:00:00"/>
    <n v="-24"/>
    <x v="1"/>
    <n v="13"/>
    <n v="2"/>
    <x v="4"/>
    <n v="124599"/>
    <n v="156755"/>
    <n v="2491.98"/>
    <n v="0.79486459762049055"/>
    <x v="60"/>
    <n v="8.0199999999999818"/>
    <m/>
    <n v="2000"/>
  </r>
  <r>
    <s v="Magby"/>
    <n v="2"/>
    <x v="0"/>
    <d v="2020-12-04T00:00:00"/>
    <n v="1537"/>
    <x v="0"/>
    <n v="2"/>
    <n v="9"/>
    <x v="2"/>
    <n v="41290"/>
    <n v="42376"/>
    <s v="No Pay Due"/>
    <n v="0.9743722861997357"/>
    <x v="0"/>
    <s v="No Pay Due"/>
    <m/>
    <s v="No pay due"/>
  </r>
  <r>
    <s v="Miltank"/>
    <n v="1"/>
    <x v="2"/>
    <d v="2020-09-06T00:00:00"/>
    <n v="1626"/>
    <x v="0"/>
    <n v="10"/>
    <n v="8"/>
    <x v="0"/>
    <n v="94965"/>
    <n v="100097"/>
    <s v="No Pay Due"/>
    <n v="0.94872973215980494"/>
    <x v="0"/>
    <s v="No Pay Due"/>
    <m/>
    <s v="No pay due"/>
  </r>
  <r>
    <s v="Blissey"/>
    <n v="3"/>
    <x v="1"/>
    <d v="2020-08-17T00:00:00"/>
    <n v="1646"/>
    <x v="0"/>
    <n v="9"/>
    <n v="9"/>
    <x v="2"/>
    <n v="88568"/>
    <n v="90898"/>
    <n v="885.68000000000006"/>
    <n v="0.97436687275847655"/>
    <x v="54"/>
    <n v="14.319999999999936"/>
    <m/>
    <n v="1000"/>
  </r>
  <r>
    <s v="Raikou"/>
    <n v="1"/>
    <x v="2"/>
    <d v="2024-03-19T00:00:00"/>
    <n v="336"/>
    <x v="0"/>
    <n v="2"/>
    <n v="9"/>
    <x v="4"/>
    <n v="41290"/>
    <n v="42376"/>
    <s v="No Pay Due"/>
    <n v="0.9743722861997357"/>
    <x v="0"/>
    <s v="No Pay Due"/>
    <m/>
    <s v="No pay due"/>
  </r>
  <r>
    <s v="Entei"/>
    <n v="3"/>
    <x v="1"/>
    <d v="2024-04-02T00:00:00"/>
    <n v="322"/>
    <x v="0"/>
    <n v="1"/>
    <n v="2"/>
    <x v="0"/>
    <n v="30954"/>
    <n v="37463"/>
    <n v="309.54000000000002"/>
    <n v="0.82625523850198868"/>
    <x v="52"/>
    <n v="40.45999999999998"/>
    <m/>
    <n v="1000"/>
  </r>
  <r>
    <s v="Suicune"/>
    <n v="5"/>
    <x v="4"/>
    <d v="2023-08-29T00:00:00"/>
    <n v="539"/>
    <x v="0"/>
    <n v="2"/>
    <n v="6"/>
    <x v="4"/>
    <n v="38031"/>
    <n v="42376"/>
    <n v="1140.93"/>
    <n v="0.89746554653577493"/>
    <x v="17"/>
    <n v="9.0699999999999363"/>
    <m/>
    <s v="3,000"/>
  </r>
  <r>
    <s v="Larvitar"/>
    <n v="3"/>
    <x v="1"/>
    <d v="2023-06-07T00:00:00"/>
    <n v="622"/>
    <x v="0"/>
    <n v="15"/>
    <n v="8"/>
    <x v="2"/>
    <n v="195200"/>
    <n v="195200"/>
    <n v="1952"/>
    <n v="1"/>
    <x v="20"/>
    <n v="48"/>
    <m/>
    <n v="1000"/>
  </r>
  <r>
    <s v="Pupitar"/>
    <n v="2"/>
    <x v="0"/>
    <d v="2022-04-23T00:00:00"/>
    <n v="1032"/>
    <x v="0"/>
    <n v="3"/>
    <n v="4"/>
    <x v="0"/>
    <n v="40418"/>
    <n v="47763"/>
    <s v="No Pay Due"/>
    <n v="0.84621987731088921"/>
    <x v="0"/>
    <s v="No Pay Due"/>
    <m/>
    <s v="No pay due"/>
  </r>
  <r>
    <s v="Tyranitar"/>
    <n v="3"/>
    <x v="1"/>
    <d v="2022-03-07T00:00:00"/>
    <n v="1079"/>
    <x v="0"/>
    <n v="4"/>
    <n v="9"/>
    <x v="3"/>
    <n v="52251"/>
    <n v="53627"/>
    <n v="522.51"/>
    <n v="0.974341283308781"/>
    <x v="26"/>
    <n v="27.490000000000009"/>
    <m/>
    <n v="1000"/>
  </r>
  <r>
    <s v="Lugia"/>
    <n v="4"/>
    <x v="3"/>
    <d v="2022-12-24T00:00:00"/>
    <n v="787"/>
    <x v="0"/>
    <n v="7"/>
    <n v="4"/>
    <x v="1"/>
    <n v="62882"/>
    <n v="74318"/>
    <n v="1257.6400000000001"/>
    <n v="0.84612072445437181"/>
    <x v="4"/>
    <n v="42.3599999999999"/>
    <m/>
    <n v="2000"/>
  </r>
  <r>
    <s v="Ho-oh"/>
    <n v="3"/>
    <x v="1"/>
    <d v="2024-11-17T00:00:00"/>
    <n v="93"/>
    <x v="1"/>
    <n v="15"/>
    <n v="10"/>
    <x v="1"/>
    <n v="195200"/>
    <n v="195200"/>
    <n v="1952"/>
    <n v="1"/>
    <x v="20"/>
    <n v="48"/>
    <m/>
    <n v="1000"/>
  </r>
  <r>
    <s v="Celebi"/>
    <n v="4"/>
    <x v="3"/>
    <d v="2024-03-01T00:00:00"/>
    <n v="354"/>
    <x v="0"/>
    <n v="12"/>
    <n v="2"/>
    <x v="3"/>
    <n v="104781"/>
    <n v="131826"/>
    <n v="2095.62"/>
    <n v="0.79484320240316786"/>
    <x v="33"/>
    <n v="4.3800000000001091"/>
    <m/>
    <n v="2000"/>
  </r>
  <r>
    <s v="Treecko"/>
    <n v="2"/>
    <x v="0"/>
    <d v="2023-08-08T00:00:00"/>
    <n v="560"/>
    <x v="0"/>
    <n v="7"/>
    <n v="3"/>
    <x v="2"/>
    <n v="60976"/>
    <n v="74318"/>
    <s v="No Pay Due"/>
    <n v="0.82047417853010041"/>
    <x v="0"/>
    <s v="No Pay Due"/>
    <m/>
    <s v="No pay due"/>
  </r>
  <r>
    <s v="Grovyle"/>
    <n v="2"/>
    <x v="0"/>
    <d v="2023-12-03T00:00:00"/>
    <n v="443"/>
    <x v="0"/>
    <n v="13"/>
    <n v="10"/>
    <x v="1"/>
    <n v="156755"/>
    <n v="156755"/>
    <s v="No Pay Due"/>
    <n v="1"/>
    <x v="0"/>
    <s v="No Pay Due"/>
    <m/>
    <s v="No pay due"/>
  </r>
  <r>
    <s v="Sceptile"/>
    <n v="2"/>
    <x v="0"/>
    <d v="2023-11-04T00:00:00"/>
    <n v="472"/>
    <x v="0"/>
    <n v="10"/>
    <n v="1"/>
    <x v="4"/>
    <n v="77001"/>
    <n v="100097"/>
    <s v="No Pay Due"/>
    <n v="0.76926381410032274"/>
    <x v="0"/>
    <s v="No Pay Due"/>
    <m/>
    <s v="No pay due"/>
  </r>
  <r>
    <s v="Torchic"/>
    <n v="4"/>
    <x v="3"/>
    <d v="2020-07-11T00:00:00"/>
    <n v="1683"/>
    <x v="0"/>
    <n v="5"/>
    <n v="5"/>
    <x v="1"/>
    <n v="52298"/>
    <n v="59986"/>
    <n v="1045.96"/>
    <n v="0.87183676191111259"/>
    <x v="10"/>
    <n v="4.0399999999999636"/>
    <m/>
    <n v="2000"/>
  </r>
  <r>
    <s v="Combusken"/>
    <n v="1"/>
    <x v="2"/>
    <d v="2022-03-03T00:00:00"/>
    <n v="1083"/>
    <x v="0"/>
    <n v="12"/>
    <n v="2"/>
    <x v="4"/>
    <n v="104781"/>
    <n v="131826"/>
    <s v="No Pay Due"/>
    <n v="0.79484320240316786"/>
    <x v="0"/>
    <s v="No Pay Due"/>
    <m/>
    <s v="No pay due"/>
  </r>
  <r>
    <s v="Blaziken"/>
    <n v="1"/>
    <x v="2"/>
    <d v="2021-12-02T00:00:00"/>
    <n v="1174"/>
    <x v="0"/>
    <n v="1"/>
    <n v="5"/>
    <x v="2"/>
    <n v="33935"/>
    <n v="37463"/>
    <s v="No Pay Due"/>
    <n v="0.90582708272161871"/>
    <x v="0"/>
    <s v="No Pay Due"/>
    <m/>
    <s v="No pay due"/>
  </r>
  <r>
    <s v="Mudkip"/>
    <n v="3"/>
    <x v="1"/>
    <d v="2021-12-12T00:00:00"/>
    <n v="1164"/>
    <x v="0"/>
    <n v="4"/>
    <n v="6"/>
    <x v="4"/>
    <n v="48125"/>
    <n v="53627"/>
    <n v="481.25"/>
    <n v="0.89740242788147762"/>
    <x v="19"/>
    <n v="18.75"/>
    <m/>
    <n v="1000"/>
  </r>
  <r>
    <s v="Marshtomp"/>
    <n v="4"/>
    <x v="3"/>
    <d v="2024-07-21T00:00:00"/>
    <n v="212"/>
    <x v="0"/>
    <n v="11"/>
    <n v="5"/>
    <x v="3"/>
    <n v="95878"/>
    <n v="109975"/>
    <n v="1917.56"/>
    <n v="0.87181632189133895"/>
    <x v="61"/>
    <n v="32.440000000000055"/>
    <m/>
    <n v="2000"/>
  </r>
  <r>
    <s v="Swampert"/>
    <n v="3"/>
    <x v="1"/>
    <d v="2025-02-16T00:00:00"/>
    <n v="2"/>
    <x v="1"/>
    <n v="14"/>
    <n v="7"/>
    <x v="0"/>
    <n v="170985"/>
    <n v="185234"/>
    <n v="1709.8500000000001"/>
    <n v="0.92307567725147655"/>
    <x v="21"/>
    <n v="40.149999999999864"/>
    <m/>
    <n v="1000"/>
  </r>
  <r>
    <s v="Poochyena"/>
    <n v="3"/>
    <x v="1"/>
    <d v="2023-07-25T00:00:00"/>
    <n v="574"/>
    <x v="0"/>
    <n v="3"/>
    <n v="8"/>
    <x v="2"/>
    <n v="45315"/>
    <n v="47763"/>
    <n v="453.15000000000003"/>
    <n v="0.94874693800640664"/>
    <x v="19"/>
    <n v="46.849999999999966"/>
    <m/>
    <n v="1000"/>
  </r>
  <r>
    <s v="Mightyena"/>
    <n v="5"/>
    <x v="4"/>
    <d v="2022-04-06T00:00:00"/>
    <n v="1049"/>
    <x v="0"/>
    <n v="8"/>
    <n v="5"/>
    <x v="4"/>
    <n v="71750"/>
    <n v="82305"/>
    <n v="2152.5"/>
    <n v="0.87175748739444747"/>
    <x v="12"/>
    <n v="47.5"/>
    <m/>
    <s v="3,000"/>
  </r>
  <r>
    <s v="Zigzagoon"/>
    <n v="3"/>
    <x v="1"/>
    <d v="2023-07-15T00:00:00"/>
    <n v="584"/>
    <x v="0"/>
    <n v="14"/>
    <n v="6"/>
    <x v="1"/>
    <n v="166236"/>
    <n v="185234"/>
    <n v="1662.3600000000001"/>
    <n v="0.89743783538659205"/>
    <x v="36"/>
    <n v="37.639999999999873"/>
    <m/>
    <n v="1000"/>
  </r>
  <r>
    <s v="Linoone"/>
    <n v="3"/>
    <x v="1"/>
    <d v="2020-01-20T00:00:00"/>
    <n v="1856"/>
    <x v="0"/>
    <n v="12"/>
    <n v="1"/>
    <x v="1"/>
    <n v="101401"/>
    <n v="131826"/>
    <n v="1014.01"/>
    <n v="0.76920334380167799"/>
    <x v="10"/>
    <n v="35.990000000000009"/>
    <m/>
    <n v="1000"/>
  </r>
  <r>
    <s v="Wurmple"/>
    <n v="4"/>
    <x v="3"/>
    <d v="2022-10-20T00:00:00"/>
    <n v="852"/>
    <x v="0"/>
    <n v="15"/>
    <n v="5"/>
    <x v="4"/>
    <n v="189950"/>
    <n v="195200"/>
    <n v="3799"/>
    <n v="0.97310450819672134"/>
    <x v="62"/>
    <n v="1"/>
    <m/>
    <n v="2000"/>
  </r>
  <r>
    <s v="Silcoon"/>
    <n v="1"/>
    <x v="2"/>
    <d v="2023-05-08T00:00:00"/>
    <n v="652"/>
    <x v="0"/>
    <n v="2"/>
    <n v="4"/>
    <x v="1"/>
    <n v="36535"/>
    <n v="42376"/>
    <s v="No Pay Due"/>
    <n v="0.86216254483670007"/>
    <x v="0"/>
    <s v="No Pay Due"/>
    <m/>
    <s v="No pay due"/>
  </r>
  <r>
    <s v="Beautifly"/>
    <n v="4"/>
    <x v="3"/>
    <d v="2024-09-15T00:00:00"/>
    <n v="156"/>
    <x v="1"/>
    <n v="11"/>
    <n v="4"/>
    <x v="3"/>
    <n v="93059"/>
    <n v="109975"/>
    <n v="1861.18"/>
    <n v="0.84618322345987729"/>
    <x v="49"/>
    <n v="38.819999999999936"/>
    <m/>
    <n v="2000"/>
  </r>
  <r>
    <s v="Cascoon"/>
    <n v="4"/>
    <x v="3"/>
    <d v="2023-01-13T00:00:00"/>
    <n v="767"/>
    <x v="0"/>
    <n v="10"/>
    <n v="1"/>
    <x v="3"/>
    <n v="77001"/>
    <n v="100097"/>
    <n v="1540.02"/>
    <n v="0.76926381410032274"/>
    <x v="34"/>
    <n v="9.9800000000000182"/>
    <m/>
    <n v="2000"/>
  </r>
  <r>
    <s v="Dustox"/>
    <n v="3"/>
    <x v="1"/>
    <d v="2020-02-19T00:00:00"/>
    <n v="1826"/>
    <x v="0"/>
    <n v="1"/>
    <n v="4"/>
    <x v="4"/>
    <n v="32941"/>
    <n v="37463"/>
    <n v="329.41"/>
    <n v="0.87929423698048736"/>
    <x v="52"/>
    <n v="20.589999999999975"/>
    <m/>
    <n v="1000"/>
  </r>
  <r>
    <s v="Lotad"/>
    <n v="5"/>
    <x v="4"/>
    <d v="2022-02-16T00:00:00"/>
    <n v="1098"/>
    <x v="0"/>
    <n v="3"/>
    <n v="4"/>
    <x v="2"/>
    <n v="40418"/>
    <n v="47763"/>
    <n v="1212.54"/>
    <n v="0.84621987731088921"/>
    <x v="29"/>
    <n v="37.460000000000036"/>
    <m/>
    <s v="3,000"/>
  </r>
  <r>
    <s v="Lombre"/>
    <n v="1"/>
    <x v="2"/>
    <d v="2024-06-01T00:00:00"/>
    <n v="262"/>
    <x v="0"/>
    <n v="13"/>
    <n v="5"/>
    <x v="1"/>
    <n v="136658"/>
    <n v="156755"/>
    <s v="No Pay Due"/>
    <n v="0.87179356320372559"/>
    <x v="0"/>
    <s v="No Pay Due"/>
    <m/>
    <s v="No pay due"/>
  </r>
  <r>
    <s v="Ludicolo"/>
    <n v="1"/>
    <x v="2"/>
    <d v="2024-12-05T00:00:00"/>
    <n v="75"/>
    <x v="1"/>
    <n v="12"/>
    <n v="8"/>
    <x v="0"/>
    <n v="125065"/>
    <n v="131826"/>
    <s v="No Pay Due"/>
    <n v="0.94871269704003758"/>
    <x v="0"/>
    <s v="No Pay Due"/>
    <m/>
    <s v="No pay due"/>
  </r>
  <r>
    <s v="Seedot"/>
    <n v="5"/>
    <x v="4"/>
    <d v="2024-11-08T00:00:00"/>
    <n v="102"/>
    <x v="1"/>
    <n v="8"/>
    <n v="9"/>
    <x v="2"/>
    <n v="80194"/>
    <n v="82305"/>
    <n v="2405.8199999999997"/>
    <n v="0.97435149747888949"/>
    <x v="31"/>
    <n v="44.180000000000291"/>
    <m/>
    <s v="3,000"/>
  </r>
  <r>
    <s v="Nuzleaf"/>
    <n v="1"/>
    <x v="2"/>
    <d v="2022-11-25T00:00:00"/>
    <n v="816"/>
    <x v="0"/>
    <n v="3"/>
    <n v="1"/>
    <x v="4"/>
    <n v="36745"/>
    <n v="47763"/>
    <s v="No Pay Due"/>
    <n v="0.76931934761216847"/>
    <x v="0"/>
    <s v="No Pay Due"/>
    <m/>
    <s v="No pay due"/>
  </r>
  <r>
    <s v="Shiftry"/>
    <n v="2"/>
    <x v="0"/>
    <d v="2021-09-16T00:00:00"/>
    <n v="1251"/>
    <x v="0"/>
    <n v="9"/>
    <n v="8"/>
    <x v="2"/>
    <n v="86237"/>
    <n v="90898"/>
    <s v="No Pay Due"/>
    <n v="0.9487227441747893"/>
    <x v="0"/>
    <s v="No Pay Due"/>
    <m/>
    <s v="No pay due"/>
  </r>
  <r>
    <s v="Taillow"/>
    <n v="3"/>
    <x v="1"/>
    <d v="2025-01-09T00:00:00"/>
    <n v="40"/>
    <x v="1"/>
    <n v="9"/>
    <n v="7"/>
    <x v="1"/>
    <n v="83907"/>
    <n v="90898"/>
    <n v="839.07"/>
    <n v="0.92308961693326586"/>
    <x v="2"/>
    <n v="10.92999999999995"/>
    <m/>
    <n v="1000"/>
  </r>
  <r>
    <s v="Swellow"/>
    <n v="1"/>
    <x v="2"/>
    <d v="2020-09-18T00:00:00"/>
    <n v="1614"/>
    <x v="0"/>
    <n v="6"/>
    <n v="9"/>
    <x v="0"/>
    <n v="65158"/>
    <n v="66872"/>
    <s v="No Pay Due"/>
    <n v="0.97436894365354709"/>
    <x v="0"/>
    <s v="No Pay Due"/>
    <m/>
    <s v="No pay due"/>
  </r>
  <r>
    <s v="Wingull"/>
    <n v="2"/>
    <x v="0"/>
    <d v="2023-08-17T00:00:00"/>
    <n v="551"/>
    <x v="0"/>
    <n v="7"/>
    <n v="1"/>
    <x v="3"/>
    <n v="57164"/>
    <n v="74318"/>
    <s v="No Pay Due"/>
    <n v="0.7691810866815576"/>
    <x v="0"/>
    <s v="No Pay Due"/>
    <m/>
    <s v="No pay due"/>
  </r>
  <r>
    <s v="Pelipper"/>
    <n v="4"/>
    <x v="3"/>
    <d v="2022-11-16T00:00:00"/>
    <n v="825"/>
    <x v="0"/>
    <n v="9"/>
    <n v="3"/>
    <x v="2"/>
    <n v="74584"/>
    <n v="90898"/>
    <n v="1491.68"/>
    <n v="0.82052410394068076"/>
    <x v="38"/>
    <n v="8.3199999999999363"/>
    <m/>
    <n v="2000"/>
  </r>
  <r>
    <s v="Ralts"/>
    <n v="4"/>
    <x v="3"/>
    <d v="2020-01-19T00:00:00"/>
    <n v="1857"/>
    <x v="0"/>
    <n v="8"/>
    <n v="1"/>
    <x v="4"/>
    <n v="63307"/>
    <n v="82305"/>
    <n v="1266.1400000000001"/>
    <n v="0.76917562724014332"/>
    <x v="4"/>
    <n v="33.8599999999999"/>
    <m/>
    <n v="2000"/>
  </r>
  <r>
    <s v="Kirlia"/>
    <n v="4"/>
    <x v="3"/>
    <d v="2022-07-22T00:00:00"/>
    <n v="942"/>
    <x v="0"/>
    <n v="2"/>
    <n v="7"/>
    <x v="2"/>
    <n v="39117"/>
    <n v="42376"/>
    <n v="782.34"/>
    <n v="0.92309326033603922"/>
    <x v="16"/>
    <n v="17.659999999999968"/>
    <m/>
    <n v="2000"/>
  </r>
  <r>
    <s v="Gardevoir"/>
    <n v="4"/>
    <x v="3"/>
    <d v="2023-08-16T00:00:00"/>
    <n v="552"/>
    <x v="0"/>
    <n v="2"/>
    <n v="10"/>
    <x v="2"/>
    <n v="42376"/>
    <n v="42376"/>
    <n v="847.52"/>
    <n v="1"/>
    <x v="2"/>
    <n v="2.4800000000000182"/>
    <m/>
    <n v="2000"/>
  </r>
  <r>
    <s v="Surskit"/>
    <n v="5"/>
    <x v="4"/>
    <d v="2024-07-27T00:00:00"/>
    <n v="206"/>
    <x v="0"/>
    <n v="10"/>
    <n v="7"/>
    <x v="0"/>
    <n v="92399"/>
    <n v="100097"/>
    <n v="2771.97"/>
    <n v="0.92309459823970752"/>
    <x v="32"/>
    <n v="28.0300000000002"/>
    <m/>
    <s v="3,000"/>
  </r>
  <r>
    <s v="Masquerain"/>
    <n v="2"/>
    <x v="0"/>
    <d v="2024-11-17T00:00:00"/>
    <n v="93"/>
    <x v="1"/>
    <n v="4"/>
    <n v="7"/>
    <x v="4"/>
    <n v="49500"/>
    <n v="53627"/>
    <s v="No Pay Due"/>
    <n v="0.92304249724951981"/>
    <x v="0"/>
    <s v="No Pay Due"/>
    <m/>
    <s v="No pay due"/>
  </r>
  <r>
    <s v="Shroomish"/>
    <n v="5"/>
    <x v="4"/>
    <d v="2024-02-06T00:00:00"/>
    <n v="378"/>
    <x v="0"/>
    <n v="1"/>
    <n v="3"/>
    <x v="2"/>
    <n v="31949"/>
    <n v="37463"/>
    <n v="958.46999999999991"/>
    <n v="0.85281477724688359"/>
    <x v="27"/>
    <n v="41.530000000000086"/>
    <m/>
    <s v="3,000"/>
  </r>
  <r>
    <s v="Breloom"/>
    <n v="1"/>
    <x v="2"/>
    <d v="2024-06-12T00:00:00"/>
    <n v="251"/>
    <x v="0"/>
    <n v="7"/>
    <n v="7"/>
    <x v="2"/>
    <n v="68600"/>
    <n v="74318"/>
    <s v="No Pay Due"/>
    <n v="0.9230603622271859"/>
    <x v="0"/>
    <s v="No Pay Due"/>
    <m/>
    <s v="No pay due"/>
  </r>
  <r>
    <s v="Slakoth"/>
    <n v="4"/>
    <x v="3"/>
    <d v="2020-08-26T00:00:00"/>
    <n v="1637"/>
    <x v="0"/>
    <n v="8"/>
    <n v="3"/>
    <x v="1"/>
    <n v="67529"/>
    <n v="82305"/>
    <n v="1350.58"/>
    <n v="0.82047263228236433"/>
    <x v="7"/>
    <n v="49.420000000000073"/>
    <m/>
    <n v="2000"/>
  </r>
  <r>
    <s v="Vigoroth"/>
    <n v="3"/>
    <x v="1"/>
    <d v="2023-08-08T00:00:00"/>
    <n v="560"/>
    <x v="0"/>
    <n v="4"/>
    <n v="10"/>
    <x v="1"/>
    <n v="53627"/>
    <n v="53627"/>
    <n v="536.27"/>
    <n v="1"/>
    <x v="26"/>
    <n v="13.730000000000018"/>
    <m/>
    <n v="1000"/>
  </r>
  <r>
    <s v="Slaking"/>
    <n v="5"/>
    <x v="4"/>
    <d v="2021-01-04T00:00:00"/>
    <n v="1506"/>
    <x v="0"/>
    <n v="14"/>
    <n v="6"/>
    <x v="3"/>
    <n v="166236"/>
    <n v="185234"/>
    <n v="4987.08"/>
    <n v="0.89743783538659205"/>
    <x v="63"/>
    <n v="12.920000000000073"/>
    <m/>
    <s v="3,000"/>
  </r>
  <r>
    <s v="Nincada"/>
    <n v="1"/>
    <x v="2"/>
    <d v="2021-12-01T00:00:00"/>
    <n v="1175"/>
    <x v="0"/>
    <n v="4"/>
    <n v="7"/>
    <x v="1"/>
    <n v="49500"/>
    <n v="53627"/>
    <s v="No Pay Due"/>
    <n v="0.92304249724951981"/>
    <x v="0"/>
    <s v="No Pay Due"/>
    <m/>
    <s v="No pay due"/>
  </r>
  <r>
    <s v="Ninjask"/>
    <n v="2"/>
    <x v="0"/>
    <d v="2023-03-22T00:00:00"/>
    <n v="699"/>
    <x v="0"/>
    <n v="2"/>
    <n v="2"/>
    <x v="0"/>
    <n v="34476"/>
    <n v="42376"/>
    <s v="No Pay Due"/>
    <n v="0.81357372097413627"/>
    <x v="0"/>
    <s v="No Pay Due"/>
    <m/>
    <s v="No pay due"/>
  </r>
  <r>
    <s v="Shedinja"/>
    <n v="5"/>
    <x v="4"/>
    <d v="2022-09-27T00:00:00"/>
    <n v="875"/>
    <x v="0"/>
    <n v="11"/>
    <n v="2"/>
    <x v="2"/>
    <n v="87420"/>
    <n v="109975"/>
    <n v="2622.6"/>
    <n v="0.79490793362127754"/>
    <x v="64"/>
    <n v="27.400000000000091"/>
    <m/>
    <s v="3,000"/>
  </r>
  <r>
    <s v="Whismur"/>
    <n v="2"/>
    <x v="0"/>
    <d v="2020-06-07T00:00:00"/>
    <n v="1717"/>
    <x v="0"/>
    <n v="9"/>
    <n v="3"/>
    <x v="2"/>
    <n v="74584"/>
    <n v="90898"/>
    <s v="No Pay Due"/>
    <n v="0.82052410394068076"/>
    <x v="0"/>
    <s v="No Pay Due"/>
    <m/>
    <s v="No pay due"/>
  </r>
  <r>
    <s v="Loudred"/>
    <n v="4"/>
    <x v="3"/>
    <d v="2020-03-29T00:00:00"/>
    <n v="1787"/>
    <x v="0"/>
    <n v="1"/>
    <n v="10"/>
    <x v="4"/>
    <n v="37463"/>
    <n v="37463"/>
    <n v="749.26"/>
    <n v="1"/>
    <x v="1"/>
    <n v="0.74000000000000909"/>
    <m/>
    <n v="2000"/>
  </r>
  <r>
    <s v="Exploud"/>
    <n v="4"/>
    <x v="3"/>
    <d v="2022-10-25T00:00:00"/>
    <n v="847"/>
    <x v="0"/>
    <n v="4"/>
    <n v="3"/>
    <x v="1"/>
    <n v="43998"/>
    <n v="53627"/>
    <n v="879.96"/>
    <n v="0.82044492513099743"/>
    <x v="54"/>
    <n v="20.039999999999964"/>
    <m/>
    <n v="2000"/>
  </r>
  <r>
    <s v="Makuhita"/>
    <n v="4"/>
    <x v="3"/>
    <d v="2023-03-20T00:00:00"/>
    <n v="701"/>
    <x v="0"/>
    <n v="2"/>
    <n v="4"/>
    <x v="4"/>
    <n v="36535"/>
    <n v="42376"/>
    <n v="730.7"/>
    <n v="0.86216254483670007"/>
    <x v="1"/>
    <n v="19.299999999999955"/>
    <m/>
    <n v="2000"/>
  </r>
  <r>
    <s v="Hariyama"/>
    <n v="1"/>
    <x v="2"/>
    <d v="2025-05-02T00:00:00"/>
    <n v="-73"/>
    <x v="1"/>
    <n v="9"/>
    <n v="7"/>
    <x v="3"/>
    <n v="83907"/>
    <n v="90898"/>
    <s v="No Pay Due"/>
    <n v="0.92308961693326586"/>
    <x v="0"/>
    <s v="No Pay Due"/>
    <m/>
    <s v="No pay due"/>
  </r>
  <r>
    <s v="Azurill"/>
    <n v="1"/>
    <x v="2"/>
    <d v="2022-05-19T00:00:00"/>
    <n v="1006"/>
    <x v="0"/>
    <n v="6"/>
    <n v="9"/>
    <x v="2"/>
    <n v="65158"/>
    <n v="66872"/>
    <s v="No Pay Due"/>
    <n v="0.97436894365354709"/>
    <x v="0"/>
    <s v="No Pay Due"/>
    <m/>
    <s v="No pay due"/>
  </r>
  <r>
    <s v="Nosepass"/>
    <n v="4"/>
    <x v="3"/>
    <d v="2023-08-04T00:00:00"/>
    <n v="564"/>
    <x v="0"/>
    <n v="6"/>
    <n v="5"/>
    <x v="3"/>
    <n v="58300"/>
    <n v="66872"/>
    <n v="1166"/>
    <n v="0.8718148103840172"/>
    <x v="39"/>
    <n v="34"/>
    <m/>
    <n v="2000"/>
  </r>
  <r>
    <s v="Skitty"/>
    <n v="4"/>
    <x v="3"/>
    <d v="2023-08-27T00:00:00"/>
    <n v="541"/>
    <x v="0"/>
    <n v="15"/>
    <n v="6"/>
    <x v="4"/>
    <n v="195200"/>
    <n v="195200"/>
    <n v="3904"/>
    <n v="1"/>
    <x v="37"/>
    <n v="46"/>
    <m/>
    <n v="2000"/>
  </r>
  <r>
    <s v="Delcatty"/>
    <n v="1"/>
    <x v="2"/>
    <d v="2025-02-28T00:00:00"/>
    <n v="-10"/>
    <x v="1"/>
    <n v="13"/>
    <n v="4"/>
    <x v="0"/>
    <n v="132638"/>
    <n v="156755"/>
    <s v="No Pay Due"/>
    <n v="0.84614844821536794"/>
    <x v="0"/>
    <s v="No Pay Due"/>
    <m/>
    <s v="No pay due"/>
  </r>
  <r>
    <s v="Sableye"/>
    <n v="5"/>
    <x v="4"/>
    <d v="2020-10-05T00:00:00"/>
    <n v="1597"/>
    <x v="0"/>
    <n v="11"/>
    <n v="4"/>
    <x v="0"/>
    <n v="93059"/>
    <n v="109975"/>
    <n v="2791.77"/>
    <n v="0.84618322345987729"/>
    <x v="32"/>
    <n v="8.2300000000000182"/>
    <m/>
    <s v="3,000"/>
  </r>
  <r>
    <s v="Mawile"/>
    <n v="5"/>
    <x v="4"/>
    <d v="2023-11-16T00:00:00"/>
    <n v="460"/>
    <x v="0"/>
    <n v="10"/>
    <n v="3"/>
    <x v="1"/>
    <n v="82133"/>
    <n v="100097"/>
    <n v="2463.9899999999998"/>
    <n v="0.82053408194051769"/>
    <x v="60"/>
    <n v="36.010000000000218"/>
    <m/>
    <s v="3,000"/>
  </r>
  <r>
    <s v="Aron"/>
    <n v="4"/>
    <x v="3"/>
    <d v="2023-08-10T00:00:00"/>
    <n v="558"/>
    <x v="0"/>
    <n v="10"/>
    <n v="9"/>
    <x v="1"/>
    <n v="97531"/>
    <n v="100097"/>
    <n v="1950.6200000000001"/>
    <n v="0.97436486607990247"/>
    <x v="20"/>
    <n v="49.379999999999882"/>
    <m/>
    <n v="2000"/>
  </r>
  <r>
    <s v="Lairon"/>
    <n v="5"/>
    <x v="4"/>
    <d v="2020-01-10T00:00:00"/>
    <n v="1866"/>
    <x v="0"/>
    <n v="2"/>
    <n v="4"/>
    <x v="4"/>
    <n v="36535"/>
    <n v="42376"/>
    <n v="1096.05"/>
    <n v="0.86216254483670007"/>
    <x v="22"/>
    <n v="3.9500000000000455"/>
    <m/>
    <s v="3,000"/>
  </r>
  <r>
    <s v="Aggron"/>
    <n v="1"/>
    <x v="2"/>
    <d v="2024-03-15T00:00:00"/>
    <n v="340"/>
    <x v="0"/>
    <n v="11"/>
    <n v="3"/>
    <x v="3"/>
    <n v="90239"/>
    <n v="109975"/>
    <s v="No Pay Due"/>
    <n v="0.82054103205273921"/>
    <x v="0"/>
    <s v="No Pay Due"/>
    <m/>
    <s v="No pay due"/>
  </r>
  <r>
    <s v="Meditite"/>
    <n v="3"/>
    <x v="1"/>
    <d v="2024-01-05T00:00:00"/>
    <n v="410"/>
    <x v="0"/>
    <n v="5"/>
    <n v="4"/>
    <x v="3"/>
    <n v="50761"/>
    <n v="59986"/>
    <n v="507.61"/>
    <n v="0.84621411662721302"/>
    <x v="26"/>
    <n v="42.389999999999986"/>
    <m/>
    <n v="1000"/>
  </r>
  <r>
    <s v="Medicham"/>
    <n v="5"/>
    <x v="4"/>
    <d v="2024-09-07T00:00:00"/>
    <n v="164"/>
    <x v="1"/>
    <n v="7"/>
    <n v="2"/>
    <x v="1"/>
    <n v="59070"/>
    <n v="74318"/>
    <n v="1772.1"/>
    <n v="0.794827632605829"/>
    <x v="44"/>
    <n v="27.900000000000091"/>
    <m/>
    <s v="3,000"/>
  </r>
  <r>
    <s v="Electrike"/>
    <n v="5"/>
    <x v="4"/>
    <d v="2025-05-18T00:00:00"/>
    <n v="-89"/>
    <x v="1"/>
    <n v="10"/>
    <n v="2"/>
    <x v="3"/>
    <n v="79567"/>
    <n v="100097"/>
    <n v="2387.0099999999998"/>
    <n v="0.79489894802042016"/>
    <x v="65"/>
    <n v="12.990000000000236"/>
    <m/>
    <s v="3,000"/>
  </r>
  <r>
    <s v="Manectric"/>
    <n v="5"/>
    <x v="4"/>
    <d v="2020-07-14T00:00:00"/>
    <n v="1680"/>
    <x v="0"/>
    <n v="14"/>
    <n v="5"/>
    <x v="3"/>
    <n v="161486"/>
    <n v="185234"/>
    <n v="4844.58"/>
    <n v="0.87179459494477252"/>
    <x v="66"/>
    <n v="5.4200000000000728"/>
    <m/>
    <s v="3,000"/>
  </r>
  <r>
    <s v="Plusle"/>
    <n v="2"/>
    <x v="0"/>
    <d v="2025-04-01T00:00:00"/>
    <n v="-42"/>
    <x v="1"/>
    <n v="7"/>
    <n v="1"/>
    <x v="4"/>
    <n v="57164"/>
    <n v="74318"/>
    <s v="No Pay Due"/>
    <n v="0.7691810866815576"/>
    <x v="0"/>
    <s v="No Pay Due"/>
    <m/>
    <s v="No pay due"/>
  </r>
  <r>
    <s v="Minun"/>
    <n v="4"/>
    <x v="3"/>
    <d v="2021-10-23T00:00:00"/>
    <n v="1214"/>
    <x v="0"/>
    <n v="6"/>
    <n v="10"/>
    <x v="1"/>
    <n v="66872"/>
    <n v="66872"/>
    <n v="1337.44"/>
    <n v="1"/>
    <x v="9"/>
    <n v="12.559999999999945"/>
    <m/>
    <n v="2000"/>
  </r>
  <r>
    <s v="Volbeat"/>
    <n v="1"/>
    <x v="2"/>
    <d v="2025-05-17T00:00:00"/>
    <n v="-88"/>
    <x v="1"/>
    <n v="5"/>
    <n v="2"/>
    <x v="4"/>
    <n v="47685"/>
    <n v="59986"/>
    <s v="No Pay Due"/>
    <n v="0.79493548494648747"/>
    <x v="0"/>
    <s v="No Pay Due"/>
    <m/>
    <s v="No pay due"/>
  </r>
  <r>
    <s v="Illumise"/>
    <n v="5"/>
    <x v="4"/>
    <d v="2022-01-05T00:00:00"/>
    <n v="1140"/>
    <x v="0"/>
    <n v="12"/>
    <n v="10"/>
    <x v="3"/>
    <n v="131826"/>
    <n v="131826"/>
    <n v="3954.7799999999997"/>
    <n v="1"/>
    <x v="67"/>
    <n v="45.220000000000255"/>
    <m/>
    <s v="3,000"/>
  </r>
  <r>
    <s v="Roselia"/>
    <n v="5"/>
    <x v="4"/>
    <d v="2024-12-31T00:00:00"/>
    <n v="49"/>
    <x v="1"/>
    <n v="3"/>
    <n v="10"/>
    <x v="4"/>
    <n v="47763"/>
    <n v="47763"/>
    <n v="1432.8899999999999"/>
    <n v="1"/>
    <x v="15"/>
    <n v="17.110000000000127"/>
    <m/>
    <s v="3,000"/>
  </r>
  <r>
    <s v="Gulpin"/>
    <n v="1"/>
    <x v="2"/>
    <d v="2024-07-28T00:00:00"/>
    <n v="205"/>
    <x v="0"/>
    <n v="11"/>
    <n v="7"/>
    <x v="3"/>
    <n v="101517"/>
    <n v="109975"/>
    <s v="No Pay Due"/>
    <n v="0.92309161172993859"/>
    <x v="0"/>
    <s v="No Pay Due"/>
    <m/>
    <s v="No pay due"/>
  </r>
  <r>
    <s v="Swalot"/>
    <n v="4"/>
    <x v="3"/>
    <d v="2021-02-02T00:00:00"/>
    <n v="1477"/>
    <x v="0"/>
    <n v="5"/>
    <n v="3"/>
    <x v="3"/>
    <n v="49223"/>
    <n v="59986"/>
    <n v="984.46"/>
    <n v="0.8205748007868503"/>
    <x v="27"/>
    <n v="15.539999999999964"/>
    <m/>
    <n v="2000"/>
  </r>
  <r>
    <s v="Carvanha"/>
    <n v="2"/>
    <x v="0"/>
    <d v="2023-04-25T00:00:00"/>
    <n v="665"/>
    <x v="0"/>
    <n v="7"/>
    <n v="6"/>
    <x v="3"/>
    <n v="66694"/>
    <n v="74318"/>
    <s v="No Pay Due"/>
    <n v="0.8974138163029145"/>
    <x v="0"/>
    <s v="No Pay Due"/>
    <m/>
    <s v="No pay due"/>
  </r>
  <r>
    <s v="Sharpedo"/>
    <n v="2"/>
    <x v="0"/>
    <d v="2022-03-31T00:00:00"/>
    <n v="1055"/>
    <x v="0"/>
    <n v="14"/>
    <n v="3"/>
    <x v="1"/>
    <n v="151987"/>
    <n v="185234"/>
    <s v="No Pay Due"/>
    <n v="0.8205135126380686"/>
    <x v="0"/>
    <s v="No Pay Due"/>
    <m/>
    <s v="No pay due"/>
  </r>
  <r>
    <s v="Wailmer"/>
    <n v="3"/>
    <x v="1"/>
    <d v="2020-07-10T00:00:00"/>
    <n v="1684"/>
    <x v="0"/>
    <n v="14"/>
    <n v="4"/>
    <x v="3"/>
    <n v="156737"/>
    <n v="185234"/>
    <n v="1567.3700000000001"/>
    <n v="0.84615675307988814"/>
    <x v="24"/>
    <n v="32.629999999999882"/>
    <m/>
    <n v="1000"/>
  </r>
  <r>
    <s v="Wailord"/>
    <n v="3"/>
    <x v="1"/>
    <d v="2022-11-08T00:00:00"/>
    <n v="833"/>
    <x v="0"/>
    <n v="13"/>
    <n v="10"/>
    <x v="3"/>
    <n v="156755"/>
    <n v="156755"/>
    <n v="1567.55"/>
    <n v="1"/>
    <x v="24"/>
    <n v="32.450000000000045"/>
    <m/>
    <n v="1000"/>
  </r>
  <r>
    <s v="Numel"/>
    <n v="5"/>
    <x v="4"/>
    <d v="2023-07-31T00:00:00"/>
    <n v="568"/>
    <x v="0"/>
    <n v="6"/>
    <n v="7"/>
    <x v="4"/>
    <n v="61729"/>
    <n v="66872"/>
    <n v="1851.87"/>
    <n v="0.92309187701878215"/>
    <x v="49"/>
    <n v="48.130000000000109"/>
    <m/>
    <s v="3,000"/>
  </r>
  <r>
    <s v="Camerupt"/>
    <n v="3"/>
    <x v="1"/>
    <d v="2020-03-10T00:00:00"/>
    <n v="1806"/>
    <x v="0"/>
    <n v="1"/>
    <n v="10"/>
    <x v="2"/>
    <n v="37463"/>
    <n v="37463"/>
    <n v="374.63"/>
    <n v="1"/>
    <x v="46"/>
    <n v="25.370000000000005"/>
    <m/>
    <n v="1000"/>
  </r>
  <r>
    <s v="Torkoal"/>
    <n v="3"/>
    <x v="1"/>
    <d v="2023-09-12T00:00:00"/>
    <n v="525"/>
    <x v="0"/>
    <n v="8"/>
    <n v="7"/>
    <x v="3"/>
    <n v="75972"/>
    <n v="82305"/>
    <n v="759.72"/>
    <n v="0.92305449243666848"/>
    <x v="16"/>
    <n v="40.279999999999973"/>
    <m/>
    <n v="1000"/>
  </r>
  <r>
    <s v="Spoink"/>
    <n v="1"/>
    <x v="2"/>
    <d v="2025-05-06T00:00:00"/>
    <n v="-77"/>
    <x v="1"/>
    <n v="14"/>
    <n v="1"/>
    <x v="3"/>
    <n v="142488"/>
    <n v="185234"/>
    <s v="No Pay Due"/>
    <n v="0.76923243033136468"/>
    <x v="0"/>
    <s v="No Pay Due"/>
    <m/>
    <s v="No pay due"/>
  </r>
  <r>
    <s v="Grumpig"/>
    <n v="4"/>
    <x v="3"/>
    <d v="2021-05-18T00:00:00"/>
    <n v="1372"/>
    <x v="0"/>
    <n v="14"/>
    <n v="1"/>
    <x v="1"/>
    <n v="142488"/>
    <n v="185234"/>
    <n v="2849.76"/>
    <n v="0.76923243033136468"/>
    <x v="3"/>
    <n v="0.23999999999978172"/>
    <m/>
    <n v="2000"/>
  </r>
  <r>
    <s v="Spinda"/>
    <n v="4"/>
    <x v="3"/>
    <d v="2022-11-07T00:00:00"/>
    <n v="834"/>
    <x v="0"/>
    <n v="5"/>
    <n v="3"/>
    <x v="3"/>
    <n v="49223"/>
    <n v="59986"/>
    <n v="984.46"/>
    <n v="0.8205748007868503"/>
    <x v="27"/>
    <n v="15.539999999999964"/>
    <m/>
    <n v="2000"/>
  </r>
  <r>
    <s v="Trapinch"/>
    <n v="3"/>
    <x v="1"/>
    <d v="2024-03-21T00:00:00"/>
    <n v="334"/>
    <x v="0"/>
    <n v="4"/>
    <n v="7"/>
    <x v="3"/>
    <n v="49500"/>
    <n v="53627"/>
    <n v="495"/>
    <n v="0.92304249724951981"/>
    <x v="19"/>
    <n v="5"/>
    <m/>
    <n v="1000"/>
  </r>
  <r>
    <s v="Vibrava"/>
    <n v="3"/>
    <x v="1"/>
    <d v="2023-09-13T00:00:00"/>
    <n v="524"/>
    <x v="0"/>
    <n v="3"/>
    <n v="7"/>
    <x v="1"/>
    <n v="44090"/>
    <n v="47763"/>
    <n v="440.90000000000003"/>
    <n v="0.92309947030127926"/>
    <x v="45"/>
    <n v="9.0999999999999659"/>
    <m/>
    <n v="1000"/>
  </r>
  <r>
    <s v="Flygon"/>
    <n v="5"/>
    <x v="4"/>
    <d v="2020-05-03T00:00:00"/>
    <n v="1752"/>
    <x v="0"/>
    <n v="3"/>
    <n v="7"/>
    <x v="0"/>
    <n v="44090"/>
    <n v="47763"/>
    <n v="1322.7"/>
    <n v="0.92309947030127926"/>
    <x v="9"/>
    <n v="27.299999999999955"/>
    <m/>
    <s v="3,000"/>
  </r>
  <r>
    <s v="Cacnea"/>
    <n v="1"/>
    <x v="2"/>
    <d v="2021-01-18T00:00:00"/>
    <n v="1492"/>
    <x v="0"/>
    <n v="2"/>
    <n v="8"/>
    <x v="2"/>
    <n v="40203"/>
    <n v="42376"/>
    <s v="No Pay Due"/>
    <n v="0.94872097413630352"/>
    <x v="0"/>
    <s v="No Pay Due"/>
    <m/>
    <s v="No pay due"/>
  </r>
  <r>
    <s v="Cacturne"/>
    <n v="2"/>
    <x v="0"/>
    <d v="2020-06-03T00:00:00"/>
    <n v="1721"/>
    <x v="0"/>
    <n v="12"/>
    <n v="1"/>
    <x v="3"/>
    <n v="101401"/>
    <n v="131826"/>
    <s v="No Pay Due"/>
    <n v="0.76920334380167799"/>
    <x v="0"/>
    <s v="No Pay Due"/>
    <m/>
    <s v="No pay due"/>
  </r>
  <r>
    <s v="Swablu"/>
    <n v="2"/>
    <x v="0"/>
    <d v="2021-12-31T00:00:00"/>
    <n v="1145"/>
    <x v="0"/>
    <n v="6"/>
    <n v="8"/>
    <x v="0"/>
    <n v="63443"/>
    <n v="66872"/>
    <s v="No Pay Due"/>
    <n v="0.94872293336523505"/>
    <x v="0"/>
    <s v="No Pay Due"/>
    <m/>
    <s v="No pay due"/>
  </r>
  <r>
    <s v="Altaria"/>
    <n v="3"/>
    <x v="1"/>
    <d v="2025-03-11T00:00:00"/>
    <n v="-21"/>
    <x v="1"/>
    <n v="5"/>
    <n v="5"/>
    <x v="2"/>
    <n v="52298"/>
    <n v="59986"/>
    <n v="522.98"/>
    <n v="0.87183676191111259"/>
    <x v="26"/>
    <n v="27.019999999999982"/>
    <m/>
    <n v="1000"/>
  </r>
  <r>
    <s v="Zangoose"/>
    <n v="4"/>
    <x v="3"/>
    <d v="2025-02-21T00:00:00"/>
    <n v="-3"/>
    <x v="1"/>
    <n v="10"/>
    <n v="10"/>
    <x v="4"/>
    <n v="100097"/>
    <n v="100097"/>
    <n v="2001.94"/>
    <n v="1"/>
    <x v="11"/>
    <n v="48.059999999999945"/>
    <m/>
    <n v="2000"/>
  </r>
  <r>
    <s v="Seviper"/>
    <n v="1"/>
    <x v="2"/>
    <d v="2021-06-17T00:00:00"/>
    <n v="1342"/>
    <x v="0"/>
    <n v="15"/>
    <n v="5"/>
    <x v="3"/>
    <n v="189950"/>
    <n v="195200"/>
    <s v="No Pay Due"/>
    <n v="0.97310450819672134"/>
    <x v="0"/>
    <s v="No Pay Due"/>
    <m/>
    <s v="No pay due"/>
  </r>
  <r>
    <s v="Lunatone"/>
    <n v="4"/>
    <x v="3"/>
    <d v="2023-12-31T00:00:00"/>
    <n v="415"/>
    <x v="0"/>
    <n v="11"/>
    <n v="5"/>
    <x v="3"/>
    <n v="95878"/>
    <n v="109975"/>
    <n v="1917.56"/>
    <n v="0.87181632189133895"/>
    <x v="61"/>
    <n v="32.440000000000055"/>
    <m/>
    <n v="2000"/>
  </r>
  <r>
    <s v="Solrock"/>
    <n v="2"/>
    <x v="0"/>
    <d v="2022-08-27T00:00:00"/>
    <n v="906"/>
    <x v="0"/>
    <n v="12"/>
    <n v="6"/>
    <x v="3"/>
    <n v="118304"/>
    <n v="131826"/>
    <s v="No Pay Due"/>
    <n v="0.89742539408007527"/>
    <x v="0"/>
    <s v="No Pay Due"/>
    <m/>
    <s v="No pay due"/>
  </r>
  <r>
    <s v="Barboach"/>
    <n v="2"/>
    <x v="0"/>
    <d v="2024-07-28T00:00:00"/>
    <n v="205"/>
    <x v="0"/>
    <n v="3"/>
    <n v="1"/>
    <x v="1"/>
    <n v="36745"/>
    <n v="47763"/>
    <s v="No Pay Due"/>
    <n v="0.76931934761216847"/>
    <x v="0"/>
    <s v="No Pay Due"/>
    <m/>
    <s v="No pay due"/>
  </r>
  <r>
    <s v="Whiscash"/>
    <n v="1"/>
    <x v="2"/>
    <d v="2022-10-14T00:00:00"/>
    <n v="858"/>
    <x v="0"/>
    <n v="6"/>
    <n v="5"/>
    <x v="4"/>
    <n v="58300"/>
    <n v="66872"/>
    <s v="No Pay Due"/>
    <n v="0.8718148103840172"/>
    <x v="0"/>
    <s v="No Pay Due"/>
    <m/>
    <s v="No pay due"/>
  </r>
  <r>
    <s v="Corphish"/>
    <n v="3"/>
    <x v="1"/>
    <d v="2024-02-17T00:00:00"/>
    <n v="367"/>
    <x v="0"/>
    <n v="11"/>
    <n v="9"/>
    <x v="1"/>
    <n v="107156"/>
    <n v="109975"/>
    <n v="1071.56"/>
    <n v="0.97436690156853833"/>
    <x v="22"/>
    <n v="28.440000000000055"/>
    <m/>
    <n v="1000"/>
  </r>
  <r>
    <s v="Crawdaunt"/>
    <n v="4"/>
    <x v="3"/>
    <d v="2025-01-22T00:00:00"/>
    <n v="27"/>
    <x v="1"/>
    <n v="4"/>
    <n v="2"/>
    <x v="1"/>
    <n v="42622"/>
    <n v="53627"/>
    <n v="852.44"/>
    <n v="0.79478620843977843"/>
    <x v="54"/>
    <n v="47.559999999999945"/>
    <m/>
    <n v="2000"/>
  </r>
  <r>
    <s v="Baltoy"/>
    <n v="3"/>
    <x v="1"/>
    <d v="2020-07-06T00:00:00"/>
    <n v="1688"/>
    <x v="0"/>
    <n v="10"/>
    <n v="9"/>
    <x v="3"/>
    <n v="97531"/>
    <n v="100097"/>
    <n v="975.31000000000006"/>
    <n v="0.97436486607990247"/>
    <x v="27"/>
    <n v="24.689999999999941"/>
    <m/>
    <n v="1000"/>
  </r>
  <r>
    <s v="Claydol"/>
    <n v="4"/>
    <x v="3"/>
    <d v="2023-10-28T00:00:00"/>
    <n v="479"/>
    <x v="0"/>
    <n v="12"/>
    <n v="8"/>
    <x v="3"/>
    <n v="125065"/>
    <n v="131826"/>
    <n v="2501.3000000000002"/>
    <n v="0.94871269704003758"/>
    <x v="68"/>
    <n v="48.699999999999818"/>
    <m/>
    <n v="2000"/>
  </r>
  <r>
    <s v="Lileep"/>
    <n v="5"/>
    <x v="4"/>
    <d v="2022-11-10T00:00:00"/>
    <n v="831"/>
    <x v="0"/>
    <n v="15"/>
    <n v="4"/>
    <x v="0"/>
    <n v="184363"/>
    <n v="195200"/>
    <n v="5530.8899999999994"/>
    <n v="0.94448258196721313"/>
    <x v="69"/>
    <n v="19.110000000000582"/>
    <m/>
    <s v="3,000"/>
  </r>
  <r>
    <s v="Cradily"/>
    <n v="1"/>
    <x v="2"/>
    <d v="2024-07-09T00:00:00"/>
    <n v="224"/>
    <x v="0"/>
    <n v="4"/>
    <n v="10"/>
    <x v="2"/>
    <n v="53627"/>
    <n v="53627"/>
    <s v="No Pay Due"/>
    <n v="1"/>
    <x v="0"/>
    <s v="No Pay Due"/>
    <m/>
    <s v="No pay due"/>
  </r>
  <r>
    <s v="Anorith"/>
    <n v="1"/>
    <x v="2"/>
    <d v="2020-05-20T00:00:00"/>
    <n v="1735"/>
    <x v="0"/>
    <n v="6"/>
    <n v="9"/>
    <x v="2"/>
    <n v="65158"/>
    <n v="66872"/>
    <s v="No Pay Due"/>
    <n v="0.97436894365354709"/>
    <x v="0"/>
    <s v="No Pay Due"/>
    <m/>
    <s v="No pay due"/>
  </r>
  <r>
    <s v="Armaldo"/>
    <n v="2"/>
    <x v="0"/>
    <d v="2024-12-28T00:00:00"/>
    <n v="52"/>
    <x v="1"/>
    <n v="10"/>
    <n v="2"/>
    <x v="4"/>
    <n v="79567"/>
    <n v="100097"/>
    <s v="No Pay Due"/>
    <n v="0.79489894802042016"/>
    <x v="0"/>
    <s v="No Pay Due"/>
    <m/>
    <s v="No pay due"/>
  </r>
  <r>
    <s v="Feebas"/>
    <n v="4"/>
    <x v="3"/>
    <d v="2024-09-22T00:00:00"/>
    <n v="149"/>
    <x v="1"/>
    <n v="15"/>
    <n v="7"/>
    <x v="3"/>
    <n v="195200"/>
    <n v="195200"/>
    <n v="3904"/>
    <n v="1"/>
    <x v="37"/>
    <n v="46"/>
    <m/>
    <n v="2000"/>
  </r>
  <r>
    <s v="Milotic"/>
    <n v="5"/>
    <x v="4"/>
    <d v="2020-12-31T00:00:00"/>
    <n v="1510"/>
    <x v="0"/>
    <n v="10"/>
    <n v="2"/>
    <x v="1"/>
    <n v="79567"/>
    <n v="100097"/>
    <n v="2387.0099999999998"/>
    <n v="0.79489894802042016"/>
    <x v="65"/>
    <n v="12.990000000000236"/>
    <m/>
    <s v="3,000"/>
  </r>
  <r>
    <s v="Castform"/>
    <n v="2"/>
    <x v="0"/>
    <d v="2021-09-04T00:00:00"/>
    <n v="1263"/>
    <x v="0"/>
    <n v="15"/>
    <n v="7"/>
    <x v="3"/>
    <n v="195200"/>
    <n v="195200"/>
    <s v="No Pay Due"/>
    <n v="1"/>
    <x v="0"/>
    <s v="No Pay Due"/>
    <m/>
    <s v="No pay due"/>
  </r>
  <r>
    <s v="Kecleon"/>
    <n v="5"/>
    <x v="4"/>
    <d v="2025-01-10T00:00:00"/>
    <n v="39"/>
    <x v="1"/>
    <n v="10"/>
    <n v="5"/>
    <x v="1"/>
    <n v="87266"/>
    <n v="100097"/>
    <n v="2617.98"/>
    <n v="0.8718143400901126"/>
    <x v="64"/>
    <n v="32.019999999999982"/>
    <m/>
    <s v="3,000"/>
  </r>
  <r>
    <s v="Shuppet"/>
    <n v="1"/>
    <x v="2"/>
    <d v="2023-02-08T00:00:00"/>
    <n v="741"/>
    <x v="0"/>
    <n v="4"/>
    <n v="10"/>
    <x v="3"/>
    <n v="53627"/>
    <n v="53627"/>
    <s v="No Pay Due"/>
    <n v="1"/>
    <x v="0"/>
    <s v="No Pay Due"/>
    <m/>
    <s v="No pay due"/>
  </r>
  <r>
    <s v="Banette"/>
    <n v="5"/>
    <x v="4"/>
    <d v="2022-10-01T00:00:00"/>
    <n v="871"/>
    <x v="0"/>
    <n v="15"/>
    <n v="7"/>
    <x v="2"/>
    <n v="195200"/>
    <n v="195200"/>
    <n v="5856"/>
    <n v="1"/>
    <x v="70"/>
    <n v="44"/>
    <m/>
    <s v="3,000"/>
  </r>
  <r>
    <s v="Duskull"/>
    <n v="2"/>
    <x v="0"/>
    <d v="2024-05-21T00:00:00"/>
    <n v="273"/>
    <x v="0"/>
    <n v="12"/>
    <n v="5"/>
    <x v="0"/>
    <n v="114923"/>
    <n v="131826"/>
    <s v="No Pay Due"/>
    <n v="0.87177794972160272"/>
    <x v="0"/>
    <s v="No Pay Due"/>
    <m/>
    <s v="No pay due"/>
  </r>
  <r>
    <s v="Dusclops"/>
    <n v="1"/>
    <x v="2"/>
    <d v="2024-10-18T00:00:00"/>
    <n v="123"/>
    <x v="1"/>
    <n v="10"/>
    <n v="5"/>
    <x v="2"/>
    <n v="87266"/>
    <n v="100097"/>
    <s v="No Pay Due"/>
    <n v="0.8718143400901126"/>
    <x v="0"/>
    <s v="No Pay Due"/>
    <m/>
    <s v="No pay due"/>
  </r>
  <r>
    <s v="Tropius"/>
    <n v="3"/>
    <x v="1"/>
    <d v="2021-09-12T00:00:00"/>
    <n v="1255"/>
    <x v="0"/>
    <n v="14"/>
    <n v="4"/>
    <x v="4"/>
    <n v="156737"/>
    <n v="185234"/>
    <n v="1567.3700000000001"/>
    <n v="0.84615675307988814"/>
    <x v="24"/>
    <n v="32.629999999999882"/>
    <m/>
    <n v="1000"/>
  </r>
  <r>
    <s v="Chimecho"/>
    <n v="2"/>
    <x v="0"/>
    <d v="2022-06-09T00:00:00"/>
    <n v="985"/>
    <x v="0"/>
    <n v="1"/>
    <n v="1"/>
    <x v="4"/>
    <n v="29949"/>
    <n v="37463"/>
    <s v="No Pay Due"/>
    <n v="0.79942876971945653"/>
    <x v="0"/>
    <s v="No Pay Due"/>
    <m/>
    <s v="No pay due"/>
  </r>
  <r>
    <s v="Absol"/>
    <n v="1"/>
    <x v="2"/>
    <d v="2024-02-10T00:00:00"/>
    <n v="374"/>
    <x v="0"/>
    <n v="5"/>
    <n v="8"/>
    <x v="4"/>
    <n v="56911"/>
    <n v="59986"/>
    <s v="No Pay Due"/>
    <n v="0.94873803887573771"/>
    <x v="0"/>
    <s v="No Pay Due"/>
    <m/>
    <s v="No pay due"/>
  </r>
  <r>
    <s v="Wynaut"/>
    <n v="2"/>
    <x v="0"/>
    <d v="2022-06-07T00:00:00"/>
    <n v="987"/>
    <x v="0"/>
    <n v="10"/>
    <n v="2"/>
    <x v="0"/>
    <n v="79567"/>
    <n v="100097"/>
    <s v="No Pay Due"/>
    <n v="0.79489894802042016"/>
    <x v="0"/>
    <s v="No Pay Due"/>
    <m/>
    <s v="No pay due"/>
  </r>
  <r>
    <s v="Snorunt"/>
    <n v="2"/>
    <x v="0"/>
    <d v="2024-11-09T00:00:00"/>
    <n v="101"/>
    <x v="1"/>
    <n v="15"/>
    <n v="5"/>
    <x v="3"/>
    <n v="189950"/>
    <n v="195200"/>
    <s v="No Pay Due"/>
    <n v="0.97310450819672134"/>
    <x v="0"/>
    <s v="No Pay Due"/>
    <m/>
    <s v="No pay due"/>
  </r>
  <r>
    <s v="Glalie"/>
    <n v="1"/>
    <x v="2"/>
    <d v="2020-12-18T00:00:00"/>
    <n v="1523"/>
    <x v="0"/>
    <n v="4"/>
    <n v="1"/>
    <x v="2"/>
    <n v="41247"/>
    <n v="53627"/>
    <s v="No Pay Due"/>
    <n v="0.76914613907173623"/>
    <x v="0"/>
    <s v="No Pay Due"/>
    <m/>
    <s v="No pay due"/>
  </r>
  <r>
    <s v="Spheal"/>
    <n v="3"/>
    <x v="1"/>
    <d v="2021-04-01T00:00:00"/>
    <n v="1419"/>
    <x v="0"/>
    <n v="2"/>
    <n v="2"/>
    <x v="4"/>
    <n v="34476"/>
    <n v="42376"/>
    <n v="344.76"/>
    <n v="0.81357372097413627"/>
    <x v="52"/>
    <n v="5.2400000000000091"/>
    <m/>
    <n v="1000"/>
  </r>
  <r>
    <s v="Sealeo"/>
    <n v="5"/>
    <x v="4"/>
    <d v="2023-12-22T00:00:00"/>
    <n v="424"/>
    <x v="0"/>
    <n v="2"/>
    <n v="9"/>
    <x v="1"/>
    <n v="41290"/>
    <n v="42376"/>
    <n v="1238.7"/>
    <n v="0.9743722861997357"/>
    <x v="29"/>
    <n v="11.299999999999955"/>
    <m/>
    <s v="3,000"/>
  </r>
  <r>
    <s v="Walrein"/>
    <n v="2"/>
    <x v="0"/>
    <d v="2022-08-17T00:00:00"/>
    <n v="916"/>
    <x v="0"/>
    <n v="9"/>
    <n v="9"/>
    <x v="4"/>
    <n v="88568"/>
    <n v="90898"/>
    <s v="No Pay Due"/>
    <n v="0.97436687275847655"/>
    <x v="0"/>
    <s v="No Pay Due"/>
    <m/>
    <s v="No pay due"/>
  </r>
  <r>
    <s v="Clamperl"/>
    <n v="5"/>
    <x v="4"/>
    <d v="2020-08-10T00:00:00"/>
    <n v="1653"/>
    <x v="0"/>
    <n v="13"/>
    <n v="5"/>
    <x v="4"/>
    <n v="136658"/>
    <n v="156755"/>
    <n v="4099.74"/>
    <n v="0.87179356320372559"/>
    <x v="71"/>
    <n v="0.26000000000021828"/>
    <m/>
    <s v="3,000"/>
  </r>
  <r>
    <s v="Huntail"/>
    <n v="5"/>
    <x v="4"/>
    <d v="2021-03-27T00:00:00"/>
    <n v="1424"/>
    <x v="0"/>
    <n v="8"/>
    <n v="8"/>
    <x v="3"/>
    <n v="78083"/>
    <n v="82305"/>
    <n v="2342.4899999999998"/>
    <n v="0.94870299495777899"/>
    <x v="72"/>
    <n v="7.5100000000002183"/>
    <m/>
    <s v="3,000"/>
  </r>
  <r>
    <s v="Gorebyss"/>
    <n v="2"/>
    <x v="0"/>
    <d v="2022-07-16T00:00:00"/>
    <n v="948"/>
    <x v="0"/>
    <n v="6"/>
    <n v="2"/>
    <x v="4"/>
    <n v="53157"/>
    <n v="66872"/>
    <s v="No Pay Due"/>
    <n v="0.79490668740279935"/>
    <x v="0"/>
    <s v="No Pay Due"/>
    <m/>
    <s v="No pay due"/>
  </r>
  <r>
    <s v="Relicanth"/>
    <n v="5"/>
    <x v="4"/>
    <d v="2022-10-03T00:00:00"/>
    <n v="869"/>
    <x v="0"/>
    <n v="12"/>
    <n v="8"/>
    <x v="2"/>
    <n v="125065"/>
    <n v="131826"/>
    <n v="3751.95"/>
    <n v="0.94871269704003758"/>
    <x v="62"/>
    <n v="48.050000000000182"/>
    <m/>
    <s v="3,000"/>
  </r>
  <r>
    <s v="Luvdisc"/>
    <n v="4"/>
    <x v="3"/>
    <d v="2022-01-02T00:00:00"/>
    <n v="1143"/>
    <x v="0"/>
    <n v="12"/>
    <n v="10"/>
    <x v="1"/>
    <n v="131826"/>
    <n v="131826"/>
    <n v="2636.52"/>
    <n v="1"/>
    <x v="64"/>
    <n v="13.480000000000018"/>
    <m/>
    <n v="2000"/>
  </r>
  <r>
    <s v="Bagon"/>
    <n v="4"/>
    <x v="3"/>
    <d v="2024-09-07T00:00:00"/>
    <n v="164"/>
    <x v="1"/>
    <n v="2"/>
    <n v="4"/>
    <x v="4"/>
    <n v="36535"/>
    <n v="42376"/>
    <n v="730.7"/>
    <n v="0.86216254483670007"/>
    <x v="1"/>
    <n v="19.299999999999955"/>
    <m/>
    <n v="2000"/>
  </r>
  <r>
    <s v="Shelgon"/>
    <n v="2"/>
    <x v="0"/>
    <d v="2023-09-06T00:00:00"/>
    <n v="531"/>
    <x v="0"/>
    <n v="15"/>
    <n v="2"/>
    <x v="3"/>
    <n v="173190"/>
    <n v="195200"/>
    <s v="No Pay Due"/>
    <n v="0.88724385245901638"/>
    <x v="0"/>
    <s v="No Pay Due"/>
    <m/>
    <s v="No pay due"/>
  </r>
  <r>
    <s v="Salamence"/>
    <n v="1"/>
    <x v="2"/>
    <d v="2024-03-05T00:00:00"/>
    <n v="350"/>
    <x v="0"/>
    <n v="1"/>
    <n v="2"/>
    <x v="4"/>
    <n v="30954"/>
    <n v="37463"/>
    <s v="No Pay Due"/>
    <n v="0.82625523850198868"/>
    <x v="0"/>
    <s v="No Pay Due"/>
    <m/>
    <s v="No pay due"/>
  </r>
  <r>
    <s v="Beldum"/>
    <n v="5"/>
    <x v="4"/>
    <d v="2022-12-11T00:00:00"/>
    <n v="800"/>
    <x v="0"/>
    <n v="12"/>
    <n v="4"/>
    <x v="4"/>
    <n v="111543"/>
    <n v="131826"/>
    <n v="3346.29"/>
    <n v="0.84613809112011285"/>
    <x v="43"/>
    <n v="3.7100000000000364"/>
    <m/>
    <s v="3,000"/>
  </r>
  <r>
    <s v="Metang"/>
    <n v="1"/>
    <x v="2"/>
    <d v="2022-11-26T00:00:00"/>
    <n v="815"/>
    <x v="0"/>
    <n v="15"/>
    <n v="9"/>
    <x v="2"/>
    <n v="195200"/>
    <n v="195200"/>
    <s v="No Pay Due"/>
    <n v="1"/>
    <x v="0"/>
    <s v="No Pay Due"/>
    <m/>
    <s v="No pay due"/>
  </r>
  <r>
    <s v="Metagross"/>
    <n v="3"/>
    <x v="1"/>
    <d v="2020-01-10T00:00:00"/>
    <n v="1866"/>
    <x v="0"/>
    <n v="8"/>
    <n v="1"/>
    <x v="2"/>
    <n v="63307"/>
    <n v="82305"/>
    <n v="633.07000000000005"/>
    <n v="0.76917562724014332"/>
    <x v="6"/>
    <n v="16.92999999999995"/>
    <m/>
    <n v="1000"/>
  </r>
  <r>
    <s v="Regirock"/>
    <n v="3"/>
    <x v="1"/>
    <d v="2020-04-11T00:00:00"/>
    <n v="1774"/>
    <x v="0"/>
    <n v="13"/>
    <n v="3"/>
    <x v="4"/>
    <n v="128619"/>
    <n v="156755"/>
    <n v="1286.19"/>
    <n v="0.8205097126088482"/>
    <x v="4"/>
    <n v="13.809999999999945"/>
    <m/>
    <n v="1000"/>
  </r>
  <r>
    <s v="Regice"/>
    <n v="2"/>
    <x v="0"/>
    <d v="2024-08-06T00:00:00"/>
    <n v="196"/>
    <x v="0"/>
    <n v="15"/>
    <n v="8"/>
    <x v="4"/>
    <n v="195200"/>
    <n v="195200"/>
    <s v="No Pay Due"/>
    <n v="1"/>
    <x v="0"/>
    <s v="No Pay Due"/>
    <m/>
    <s v="No pay due"/>
  </r>
  <r>
    <s v="Registeel"/>
    <n v="1"/>
    <x v="2"/>
    <d v="2024-08-15T00:00:00"/>
    <n v="187"/>
    <x v="0"/>
    <n v="1"/>
    <n v="3"/>
    <x v="1"/>
    <n v="31949"/>
    <n v="37463"/>
    <s v="No Pay Due"/>
    <n v="0.85281477724688359"/>
    <x v="0"/>
    <s v="No Pay Due"/>
    <m/>
    <s v="No pay due"/>
  </r>
  <r>
    <s v="Latias"/>
    <n v="1"/>
    <x v="2"/>
    <d v="2023-11-11T00:00:00"/>
    <n v="465"/>
    <x v="0"/>
    <n v="4"/>
    <n v="9"/>
    <x v="1"/>
    <n v="52251"/>
    <n v="53627"/>
    <s v="No Pay Due"/>
    <n v="0.974341283308781"/>
    <x v="0"/>
    <s v="No Pay Due"/>
    <m/>
    <s v="No pay due"/>
  </r>
  <r>
    <s v="Latios"/>
    <n v="2"/>
    <x v="0"/>
    <d v="2024-03-15T00:00:00"/>
    <n v="340"/>
    <x v="0"/>
    <n v="14"/>
    <n v="7"/>
    <x v="4"/>
    <n v="170985"/>
    <n v="185234"/>
    <s v="No Pay Due"/>
    <n v="0.92307567725147655"/>
    <x v="0"/>
    <s v="No Pay Due"/>
    <m/>
    <s v="No pay due"/>
  </r>
  <r>
    <s v="Kyogre"/>
    <n v="4"/>
    <x v="3"/>
    <d v="2024-09-21T00:00:00"/>
    <n v="150"/>
    <x v="1"/>
    <n v="10"/>
    <n v="4"/>
    <x v="1"/>
    <n v="84700"/>
    <n v="100097"/>
    <n v="1694"/>
    <n v="0.84617920617001507"/>
    <x v="36"/>
    <n v="6"/>
    <m/>
    <n v="2000"/>
  </r>
  <r>
    <s v="Groudon"/>
    <n v="2"/>
    <x v="0"/>
    <d v="2023-11-13T00:00:00"/>
    <n v="463"/>
    <x v="0"/>
    <n v="9"/>
    <n v="10"/>
    <x v="1"/>
    <n v="90898"/>
    <n v="90898"/>
    <s v="No Pay Due"/>
    <n v="1"/>
    <x v="0"/>
    <s v="No Pay Due"/>
    <m/>
    <s v="No pay due"/>
  </r>
  <r>
    <s v="Rayquaza"/>
    <n v="2"/>
    <x v="0"/>
    <d v="2022-11-20T00:00:00"/>
    <n v="821"/>
    <x v="0"/>
    <n v="6"/>
    <n v="1"/>
    <x v="3"/>
    <n v="51442"/>
    <n v="66872"/>
    <s v="No Pay Due"/>
    <n v="0.76926067711448742"/>
    <x v="0"/>
    <s v="No Pay Due"/>
    <m/>
    <s v="No pay due"/>
  </r>
  <r>
    <s v="Jirachi"/>
    <n v="2"/>
    <x v="0"/>
    <d v="2020-01-11T00:00:00"/>
    <n v="1865"/>
    <x v="0"/>
    <n v="7"/>
    <n v="2"/>
    <x v="3"/>
    <n v="59070"/>
    <n v="74318"/>
    <s v="No Pay Due"/>
    <n v="0.794827632605829"/>
    <x v="0"/>
    <s v="No Pay Due"/>
    <m/>
    <s v="No pay due"/>
  </r>
  <r>
    <s v="Deoxys"/>
    <n v="2"/>
    <x v="0"/>
    <d v="2020-04-19T00:00:00"/>
    <n v="1766"/>
    <x v="0"/>
    <n v="12"/>
    <n v="6"/>
    <x v="3"/>
    <n v="118304"/>
    <n v="131826"/>
    <s v="No Pay Due"/>
    <n v="0.89742539408007527"/>
    <x v="0"/>
    <s v="No Pay Due"/>
    <m/>
    <s v="No pay due"/>
  </r>
  <r>
    <s v="Turtwig"/>
    <n v="1"/>
    <x v="2"/>
    <d v="2021-07-25T00:00:00"/>
    <n v="1304"/>
    <x v="0"/>
    <n v="8"/>
    <n v="6"/>
    <x v="1"/>
    <n v="73861"/>
    <n v="82305"/>
    <s v="No Pay Due"/>
    <n v="0.89740598991555798"/>
    <x v="0"/>
    <s v="No Pay Due"/>
    <m/>
    <s v="No pay due"/>
  </r>
  <r>
    <s v="Grotle"/>
    <n v="1"/>
    <x v="2"/>
    <d v="2020-02-17T00:00:00"/>
    <n v="1828"/>
    <x v="0"/>
    <n v="2"/>
    <n v="6"/>
    <x v="4"/>
    <n v="38031"/>
    <n v="42376"/>
    <s v="No Pay Due"/>
    <n v="0.89746554653577493"/>
    <x v="0"/>
    <s v="No Pay Due"/>
    <m/>
    <s v="No pay due"/>
  </r>
  <r>
    <s v="Torterra"/>
    <n v="3"/>
    <x v="1"/>
    <d v="2021-03-04T00:00:00"/>
    <n v="1447"/>
    <x v="0"/>
    <n v="15"/>
    <n v="8"/>
    <x v="3"/>
    <n v="195200"/>
    <n v="195200"/>
    <n v="1952"/>
    <n v="1"/>
    <x v="20"/>
    <n v="48"/>
    <m/>
    <n v="1000"/>
  </r>
  <r>
    <s v="Chimchar"/>
    <n v="4"/>
    <x v="3"/>
    <d v="2022-12-30T00:00:00"/>
    <n v="781"/>
    <x v="0"/>
    <n v="7"/>
    <n v="10"/>
    <x v="0"/>
    <n v="74318"/>
    <n v="74318"/>
    <n v="1486.3600000000001"/>
    <n v="1"/>
    <x v="38"/>
    <n v="13.639999999999873"/>
    <m/>
    <n v="2000"/>
  </r>
  <r>
    <s v="Monferno"/>
    <n v="4"/>
    <x v="3"/>
    <d v="2021-07-13T00:00:00"/>
    <n v="1316"/>
    <x v="0"/>
    <n v="6"/>
    <n v="5"/>
    <x v="1"/>
    <n v="58300"/>
    <n v="66872"/>
    <n v="1166"/>
    <n v="0.8718148103840172"/>
    <x v="39"/>
    <n v="34"/>
    <m/>
    <n v="2000"/>
  </r>
  <r>
    <s v="Infernape"/>
    <n v="3"/>
    <x v="1"/>
    <d v="2022-02-12T00:00:00"/>
    <n v="1102"/>
    <x v="0"/>
    <n v="1"/>
    <n v="10"/>
    <x v="0"/>
    <n v="37463"/>
    <n v="37463"/>
    <n v="374.63"/>
    <n v="1"/>
    <x v="46"/>
    <n v="25.370000000000005"/>
    <m/>
    <n v="1000"/>
  </r>
  <r>
    <s v="Piplup"/>
    <n v="5"/>
    <x v="4"/>
    <d v="2020-03-21T00:00:00"/>
    <n v="1795"/>
    <x v="0"/>
    <n v="8"/>
    <n v="6"/>
    <x v="2"/>
    <n v="73861"/>
    <n v="82305"/>
    <n v="2215.83"/>
    <n v="0.89740598991555798"/>
    <x v="28"/>
    <n v="34.170000000000073"/>
    <m/>
    <s v="3,000"/>
  </r>
  <r>
    <s v="Prinplup"/>
    <n v="5"/>
    <x v="4"/>
    <d v="2021-09-27T00:00:00"/>
    <n v="1240"/>
    <x v="0"/>
    <n v="7"/>
    <n v="7"/>
    <x v="0"/>
    <n v="68600"/>
    <n v="74318"/>
    <n v="2058"/>
    <n v="0.9230603622271859"/>
    <x v="33"/>
    <n v="42"/>
    <m/>
    <s v="3,000"/>
  </r>
  <r>
    <s v="Empoleon"/>
    <n v="2"/>
    <x v="0"/>
    <d v="2020-01-16T00:00:00"/>
    <n v="1860"/>
    <x v="0"/>
    <n v="3"/>
    <n v="8"/>
    <x v="3"/>
    <n v="45315"/>
    <n v="47763"/>
    <s v="No Pay Due"/>
    <n v="0.94874693800640664"/>
    <x v="0"/>
    <s v="No Pay Due"/>
    <m/>
    <s v="No pay due"/>
  </r>
  <r>
    <s v="Starly"/>
    <n v="1"/>
    <x v="2"/>
    <d v="2023-08-09T00:00:00"/>
    <n v="559"/>
    <x v="0"/>
    <n v="13"/>
    <n v="4"/>
    <x v="1"/>
    <n v="132638"/>
    <n v="156755"/>
    <s v="No Pay Due"/>
    <n v="0.84614844821536794"/>
    <x v="0"/>
    <s v="No Pay Due"/>
    <m/>
    <s v="No pay due"/>
  </r>
  <r>
    <s v="Staravia"/>
    <n v="5"/>
    <x v="4"/>
    <d v="2025-01-10T00:00:00"/>
    <n v="39"/>
    <x v="1"/>
    <n v="6"/>
    <n v="2"/>
    <x v="3"/>
    <n v="53157"/>
    <n v="66872"/>
    <n v="1594.71"/>
    <n v="0.79490668740279935"/>
    <x v="24"/>
    <n v="5.2899999999999636"/>
    <m/>
    <s v="3,000"/>
  </r>
  <r>
    <s v="Staraptor"/>
    <n v="1"/>
    <x v="2"/>
    <d v="2020-01-13T00:00:00"/>
    <n v="1863"/>
    <x v="0"/>
    <n v="11"/>
    <n v="9"/>
    <x v="0"/>
    <n v="107156"/>
    <n v="109975"/>
    <s v="No Pay Due"/>
    <n v="0.97436690156853833"/>
    <x v="0"/>
    <s v="No Pay Due"/>
    <m/>
    <s v="No pay due"/>
  </r>
  <r>
    <s v="Bidoof"/>
    <n v="5"/>
    <x v="4"/>
    <d v="2023-12-12T00:00:00"/>
    <n v="434"/>
    <x v="0"/>
    <n v="13"/>
    <n v="8"/>
    <x v="2"/>
    <n v="148716"/>
    <n v="156755"/>
    <n v="4461.4799999999996"/>
    <n v="0.94871614940512261"/>
    <x v="73"/>
    <n v="38.520000000000437"/>
    <m/>
    <s v="3,000"/>
  </r>
  <r>
    <s v="Bibarel"/>
    <n v="3"/>
    <x v="1"/>
    <d v="2021-10-16T00:00:00"/>
    <n v="1221"/>
    <x v="0"/>
    <n v="2"/>
    <n v="4"/>
    <x v="0"/>
    <n v="36535"/>
    <n v="42376"/>
    <n v="365.35"/>
    <n v="0.86216254483670007"/>
    <x v="46"/>
    <n v="34.649999999999977"/>
    <m/>
    <n v="1000"/>
  </r>
  <r>
    <s v="Kricketot"/>
    <n v="5"/>
    <x v="4"/>
    <d v="2023-04-06T00:00:00"/>
    <n v="684"/>
    <x v="0"/>
    <n v="1"/>
    <n v="4"/>
    <x v="3"/>
    <n v="32941"/>
    <n v="37463"/>
    <n v="988.23"/>
    <n v="0.87929423698048736"/>
    <x v="27"/>
    <n v="11.769999999999982"/>
    <m/>
    <s v="3,000"/>
  </r>
  <r>
    <s v="Kricketune"/>
    <n v="1"/>
    <x v="2"/>
    <d v="2022-02-08T00:00:00"/>
    <n v="1106"/>
    <x v="0"/>
    <n v="10"/>
    <n v="3"/>
    <x v="4"/>
    <n v="82133"/>
    <n v="100097"/>
    <s v="No Pay Due"/>
    <n v="0.82053408194051769"/>
    <x v="0"/>
    <s v="No Pay Due"/>
    <m/>
    <s v="No pay due"/>
  </r>
  <r>
    <s v="Shinx"/>
    <n v="3"/>
    <x v="1"/>
    <d v="2022-08-13T00:00:00"/>
    <n v="920"/>
    <x v="0"/>
    <n v="10"/>
    <n v="1"/>
    <x v="3"/>
    <n v="77001"/>
    <n v="100097"/>
    <n v="770.01"/>
    <n v="0.76926381410032274"/>
    <x v="16"/>
    <n v="29.990000000000009"/>
    <m/>
    <n v="1000"/>
  </r>
  <r>
    <s v="Luxio"/>
    <n v="4"/>
    <x v="3"/>
    <d v="2022-05-21T00:00:00"/>
    <n v="1004"/>
    <x v="0"/>
    <n v="12"/>
    <n v="9"/>
    <x v="3"/>
    <n v="128446"/>
    <n v="131826"/>
    <n v="2568.92"/>
    <n v="0.97436014139851013"/>
    <x v="56"/>
    <n v="31.079999999999927"/>
    <m/>
    <n v="2000"/>
  </r>
  <r>
    <s v="Luxray"/>
    <n v="5"/>
    <x v="4"/>
    <d v="2022-09-27T00:00:00"/>
    <n v="875"/>
    <x v="0"/>
    <n v="5"/>
    <n v="7"/>
    <x v="2"/>
    <n v="55373"/>
    <n v="59986"/>
    <n v="1661.1899999999998"/>
    <n v="0.92309872303537488"/>
    <x v="36"/>
    <n v="38.810000000000173"/>
    <m/>
    <s v="3,000"/>
  </r>
  <r>
    <s v="Budew"/>
    <n v="5"/>
    <x v="4"/>
    <d v="2024-12-09T00:00:00"/>
    <n v="71"/>
    <x v="1"/>
    <n v="3"/>
    <n v="8"/>
    <x v="4"/>
    <n v="45315"/>
    <n v="47763"/>
    <n v="1359.45"/>
    <n v="0.94874693800640664"/>
    <x v="7"/>
    <n v="40.549999999999955"/>
    <m/>
    <s v="3,000"/>
  </r>
  <r>
    <s v="Roserade"/>
    <n v="5"/>
    <x v="4"/>
    <d v="2024-10-03T00:00:00"/>
    <n v="138"/>
    <x v="1"/>
    <n v="4"/>
    <n v="6"/>
    <x v="4"/>
    <n v="48125"/>
    <n v="53627"/>
    <n v="1443.75"/>
    <n v="0.89740242788147762"/>
    <x v="15"/>
    <n v="6.25"/>
    <m/>
    <s v="3,000"/>
  </r>
  <r>
    <s v="Cranidos"/>
    <n v="2"/>
    <x v="0"/>
    <d v="2023-09-11T00:00:00"/>
    <n v="526"/>
    <x v="0"/>
    <n v="12"/>
    <n v="1"/>
    <x v="1"/>
    <n v="101401"/>
    <n v="131826"/>
    <s v="No Pay Due"/>
    <n v="0.76920334380167799"/>
    <x v="0"/>
    <s v="No Pay Due"/>
    <m/>
    <s v="No pay due"/>
  </r>
  <r>
    <s v="Rampardos"/>
    <n v="3"/>
    <x v="1"/>
    <d v="2023-08-09T00:00:00"/>
    <n v="559"/>
    <x v="0"/>
    <n v="1"/>
    <n v="10"/>
    <x v="4"/>
    <n v="37463"/>
    <n v="37463"/>
    <n v="374.63"/>
    <n v="1"/>
    <x v="46"/>
    <n v="25.370000000000005"/>
    <m/>
    <n v="1000"/>
  </r>
  <r>
    <s v="Shieldon"/>
    <n v="1"/>
    <x v="2"/>
    <d v="2020-03-01T00:00:00"/>
    <n v="1815"/>
    <x v="0"/>
    <n v="1"/>
    <n v="8"/>
    <x v="1"/>
    <n v="36495"/>
    <n v="37463"/>
    <s v="No Pay Due"/>
    <n v="0.97416117235672528"/>
    <x v="0"/>
    <s v="No Pay Due"/>
    <m/>
    <s v="No pay due"/>
  </r>
  <r>
    <s v="Bastiodon"/>
    <n v="4"/>
    <x v="3"/>
    <d v="2021-06-24T00:00:00"/>
    <n v="1335"/>
    <x v="0"/>
    <n v="10"/>
    <n v="2"/>
    <x v="3"/>
    <n v="79567"/>
    <n v="100097"/>
    <n v="1591.3400000000001"/>
    <n v="0.79489894802042016"/>
    <x v="24"/>
    <n v="8.6599999999998545"/>
    <m/>
    <n v="2000"/>
  </r>
  <r>
    <s v="Burmy"/>
    <n v="4"/>
    <x v="3"/>
    <d v="2022-08-06T00:00:00"/>
    <n v="927"/>
    <x v="0"/>
    <n v="8"/>
    <n v="1"/>
    <x v="0"/>
    <n v="63307"/>
    <n v="82305"/>
    <n v="1266.1400000000001"/>
    <n v="0.76917562724014332"/>
    <x v="4"/>
    <n v="33.8599999999999"/>
    <m/>
    <n v="2000"/>
  </r>
  <r>
    <s v="Wormadam"/>
    <n v="2"/>
    <x v="0"/>
    <d v="2021-08-05T00:00:00"/>
    <n v="1293"/>
    <x v="0"/>
    <n v="2"/>
    <n v="6"/>
    <x v="2"/>
    <n v="38031"/>
    <n v="42376"/>
    <s v="No Pay Due"/>
    <n v="0.89746554653577493"/>
    <x v="0"/>
    <s v="No Pay Due"/>
    <m/>
    <s v="No pay due"/>
  </r>
  <r>
    <s v="Mothim"/>
    <n v="5"/>
    <x v="4"/>
    <d v="2024-11-15T00:00:00"/>
    <n v="95"/>
    <x v="1"/>
    <n v="13"/>
    <n v="10"/>
    <x v="1"/>
    <n v="156755"/>
    <n v="156755"/>
    <n v="4702.6499999999996"/>
    <n v="1"/>
    <x v="74"/>
    <n v="47.350000000000364"/>
    <m/>
    <s v="3,000"/>
  </r>
  <r>
    <s v="Combee"/>
    <n v="2"/>
    <x v="0"/>
    <d v="2025-04-23T00:00:00"/>
    <n v="-64"/>
    <x v="1"/>
    <n v="4"/>
    <n v="2"/>
    <x v="4"/>
    <n v="42622"/>
    <n v="53627"/>
    <s v="No Pay Due"/>
    <n v="0.79478620843977843"/>
    <x v="0"/>
    <s v="No Pay Due"/>
    <m/>
    <s v="No pay due"/>
  </r>
  <r>
    <s v="Vespiquen"/>
    <n v="2"/>
    <x v="0"/>
    <d v="2022-08-10T00:00:00"/>
    <n v="923"/>
    <x v="0"/>
    <n v="6"/>
    <n v="4"/>
    <x v="1"/>
    <n v="56586"/>
    <n v="66872"/>
    <s v="No Pay Due"/>
    <n v="0.8461837540375643"/>
    <x v="0"/>
    <s v="No Pay Due"/>
    <m/>
    <s v="No pay due"/>
  </r>
  <r>
    <s v="Pachirisu"/>
    <n v="2"/>
    <x v="0"/>
    <d v="2024-08-11T00:00:00"/>
    <n v="191"/>
    <x v="0"/>
    <n v="1"/>
    <n v="7"/>
    <x v="3"/>
    <n v="35502"/>
    <n v="37463"/>
    <s v="No Pay Due"/>
    <n v="0.94765501961935772"/>
    <x v="0"/>
    <s v="No Pay Due"/>
    <m/>
    <s v="No pay due"/>
  </r>
  <r>
    <s v="Buizel"/>
    <n v="5"/>
    <x v="4"/>
    <d v="2021-08-29T00:00:00"/>
    <n v="1269"/>
    <x v="0"/>
    <n v="9"/>
    <n v="3"/>
    <x v="1"/>
    <n v="74584"/>
    <n v="90898"/>
    <n v="2237.52"/>
    <n v="0.82052410394068076"/>
    <x v="28"/>
    <n v="12.480000000000018"/>
    <m/>
    <s v="3,000"/>
  </r>
  <r>
    <s v="Floatzel"/>
    <n v="2"/>
    <x v="0"/>
    <d v="2024-12-20T00:00:00"/>
    <n v="60"/>
    <x v="1"/>
    <n v="6"/>
    <n v="3"/>
    <x v="2"/>
    <n v="54871"/>
    <n v="66872"/>
    <s v="No Pay Due"/>
    <n v="0.82053774374925226"/>
    <x v="0"/>
    <s v="No Pay Due"/>
    <m/>
    <s v="No pay due"/>
  </r>
  <r>
    <s v="Cherubi"/>
    <n v="5"/>
    <x v="4"/>
    <d v="2022-07-28T00:00:00"/>
    <n v="936"/>
    <x v="0"/>
    <n v="4"/>
    <n v="5"/>
    <x v="4"/>
    <n v="46749"/>
    <n v="53627"/>
    <n v="1402.47"/>
    <n v="0.87174371119025862"/>
    <x v="15"/>
    <n v="47.529999999999973"/>
    <m/>
    <s v="3,000"/>
  </r>
  <r>
    <s v="Cherrim"/>
    <n v="1"/>
    <x v="2"/>
    <d v="2024-08-22T00:00:00"/>
    <n v="180"/>
    <x v="0"/>
    <n v="6"/>
    <n v="9"/>
    <x v="3"/>
    <n v="65158"/>
    <n v="66872"/>
    <s v="No Pay Due"/>
    <n v="0.97436894365354709"/>
    <x v="0"/>
    <s v="No Pay Due"/>
    <m/>
    <s v="No pay due"/>
  </r>
  <r>
    <s v="Shellos"/>
    <n v="4"/>
    <x v="3"/>
    <d v="2020-12-28T00:00:00"/>
    <n v="1513"/>
    <x v="0"/>
    <n v="2"/>
    <n v="7"/>
    <x v="4"/>
    <n v="39117"/>
    <n v="42376"/>
    <n v="782.34"/>
    <n v="0.92309326033603922"/>
    <x v="16"/>
    <n v="17.659999999999968"/>
    <m/>
    <n v="2000"/>
  </r>
  <r>
    <s v="Gastrodon"/>
    <n v="5"/>
    <x v="4"/>
    <d v="2023-09-01T00:00:00"/>
    <n v="536"/>
    <x v="0"/>
    <n v="4"/>
    <n v="1"/>
    <x v="3"/>
    <n v="41247"/>
    <n v="53627"/>
    <n v="1237.4099999999999"/>
    <n v="0.76914613907173623"/>
    <x v="29"/>
    <n v="12.590000000000146"/>
    <m/>
    <s v="3,000"/>
  </r>
  <r>
    <s v="Ambipom"/>
    <n v="4"/>
    <x v="3"/>
    <d v="2024-02-13T00:00:00"/>
    <n v="371"/>
    <x v="0"/>
    <n v="2"/>
    <n v="7"/>
    <x v="4"/>
    <n v="39117"/>
    <n v="42376"/>
    <n v="782.34"/>
    <n v="0.92309326033603922"/>
    <x v="16"/>
    <n v="17.659999999999968"/>
    <m/>
    <n v="2000"/>
  </r>
  <r>
    <s v="Drifloon"/>
    <n v="2"/>
    <x v="0"/>
    <d v="2023-02-24T00:00:00"/>
    <n v="725"/>
    <x v="0"/>
    <n v="6"/>
    <n v="3"/>
    <x v="3"/>
    <n v="54871"/>
    <n v="66872"/>
    <s v="No Pay Due"/>
    <n v="0.82053774374925226"/>
    <x v="0"/>
    <s v="No Pay Due"/>
    <m/>
    <s v="No pay due"/>
  </r>
  <r>
    <s v="Drifblim"/>
    <n v="5"/>
    <x v="4"/>
    <d v="2020-05-27T00:00:00"/>
    <n v="1728"/>
    <x v="0"/>
    <n v="5"/>
    <n v="4"/>
    <x v="2"/>
    <n v="50761"/>
    <n v="59986"/>
    <n v="1522.83"/>
    <n v="0.84621411662721302"/>
    <x v="34"/>
    <n v="27.170000000000073"/>
    <m/>
    <s v="3,000"/>
  </r>
  <r>
    <s v="Buneary"/>
    <n v="4"/>
    <x v="3"/>
    <d v="2021-10-25T00:00:00"/>
    <n v="1212"/>
    <x v="0"/>
    <n v="15"/>
    <n v="4"/>
    <x v="4"/>
    <n v="184363"/>
    <n v="195200"/>
    <n v="3687.26"/>
    <n v="0.94448258196721313"/>
    <x v="55"/>
    <n v="12.739999999999782"/>
    <m/>
    <n v="2000"/>
  </r>
  <r>
    <s v="Lopunny"/>
    <n v="5"/>
    <x v="4"/>
    <d v="2021-01-28T00:00:00"/>
    <n v="1482"/>
    <x v="0"/>
    <n v="5"/>
    <n v="10"/>
    <x v="1"/>
    <n v="59986"/>
    <n v="59986"/>
    <n v="1799.58"/>
    <n v="1"/>
    <x v="44"/>
    <n v="0.42000000000007276"/>
    <m/>
    <s v="3,000"/>
  </r>
  <r>
    <s v="Mismagius"/>
    <n v="3"/>
    <x v="1"/>
    <d v="2024-05-27T00:00:00"/>
    <n v="267"/>
    <x v="0"/>
    <n v="12"/>
    <n v="9"/>
    <x v="2"/>
    <n v="128446"/>
    <n v="131826"/>
    <n v="1284.46"/>
    <n v="0.97436014139851013"/>
    <x v="4"/>
    <n v="15.539999999999964"/>
    <m/>
    <n v="1000"/>
  </r>
  <r>
    <s v="Honchkrow"/>
    <n v="1"/>
    <x v="2"/>
    <d v="2024-02-22T00:00:00"/>
    <n v="362"/>
    <x v="0"/>
    <n v="8"/>
    <n v="7"/>
    <x v="1"/>
    <n v="75972"/>
    <n v="82305"/>
    <s v="No Pay Due"/>
    <n v="0.92305449243666848"/>
    <x v="0"/>
    <s v="No Pay Due"/>
    <m/>
    <s v="No pay due"/>
  </r>
  <r>
    <s v="Glameow"/>
    <n v="3"/>
    <x v="1"/>
    <d v="2022-10-22T00:00:00"/>
    <n v="850"/>
    <x v="0"/>
    <n v="6"/>
    <n v="6"/>
    <x v="0"/>
    <n v="60015"/>
    <n v="66872"/>
    <n v="600.15"/>
    <n v="0.89746082067232924"/>
    <x v="6"/>
    <n v="49.850000000000023"/>
    <m/>
    <n v="1000"/>
  </r>
  <r>
    <s v="Purugly"/>
    <n v="5"/>
    <x v="4"/>
    <d v="2020-06-07T00:00:00"/>
    <n v="1717"/>
    <x v="0"/>
    <n v="4"/>
    <n v="3"/>
    <x v="3"/>
    <n v="43998"/>
    <n v="53627"/>
    <n v="1319.94"/>
    <n v="0.82044492513099743"/>
    <x v="9"/>
    <n v="30.059999999999945"/>
    <m/>
    <s v="3,000"/>
  </r>
  <r>
    <s v="Chingling"/>
    <n v="2"/>
    <x v="0"/>
    <d v="2024-05-09T00:00:00"/>
    <n v="285"/>
    <x v="0"/>
    <n v="1"/>
    <n v="9"/>
    <x v="2"/>
    <n v="36535"/>
    <n v="37463"/>
    <s v="No Pay Due"/>
    <n v="0.97522889250727385"/>
    <x v="0"/>
    <s v="No Pay Due"/>
    <m/>
    <s v="No pay due"/>
  </r>
  <r>
    <s v="Stunky"/>
    <n v="3"/>
    <x v="1"/>
    <d v="2021-04-02T00:00:00"/>
    <n v="1418"/>
    <x v="0"/>
    <n v="7"/>
    <n v="9"/>
    <x v="2"/>
    <n v="72412"/>
    <n v="74318"/>
    <n v="724.12"/>
    <n v="0.9743534540757286"/>
    <x v="1"/>
    <n v="25.879999999999995"/>
    <m/>
    <n v="1000"/>
  </r>
  <r>
    <s v="Skuntank"/>
    <n v="4"/>
    <x v="3"/>
    <d v="2020-07-06T00:00:00"/>
    <n v="1688"/>
    <x v="0"/>
    <n v="1"/>
    <n v="6"/>
    <x v="1"/>
    <n v="34516"/>
    <n v="37463"/>
    <n v="690.32"/>
    <n v="0.92133571790833624"/>
    <x v="48"/>
    <n v="9.67999999999995"/>
    <m/>
    <n v="2000"/>
  </r>
  <r>
    <s v="Bronzor"/>
    <n v="1"/>
    <x v="2"/>
    <d v="2025-01-07T00:00:00"/>
    <n v="42"/>
    <x v="1"/>
    <n v="14"/>
    <n v="6"/>
    <x v="2"/>
    <n v="166236"/>
    <n v="185234"/>
    <s v="No Pay Due"/>
    <n v="0.89743783538659205"/>
    <x v="0"/>
    <s v="No Pay Due"/>
    <m/>
    <s v="No pay due"/>
  </r>
  <r>
    <s v="Bronzong"/>
    <n v="3"/>
    <x v="1"/>
    <d v="2023-05-21T00:00:00"/>
    <n v="639"/>
    <x v="0"/>
    <n v="10"/>
    <n v="5"/>
    <x v="2"/>
    <n v="87266"/>
    <n v="100097"/>
    <n v="872.66"/>
    <n v="0.8718143400901126"/>
    <x v="54"/>
    <n v="27.340000000000032"/>
    <m/>
    <n v="1000"/>
  </r>
  <r>
    <s v="Bonsly"/>
    <n v="3"/>
    <x v="1"/>
    <d v="2020-12-07T00:00:00"/>
    <n v="1534"/>
    <x v="0"/>
    <n v="4"/>
    <n v="5"/>
    <x v="2"/>
    <n v="46749"/>
    <n v="53627"/>
    <n v="467.49"/>
    <n v="0.87174371119025862"/>
    <x v="19"/>
    <n v="32.509999999999991"/>
    <m/>
    <n v="1000"/>
  </r>
  <r>
    <s v="Mime Jr."/>
    <n v="5"/>
    <x v="4"/>
    <d v="2022-02-28T00:00:00"/>
    <n v="1086"/>
    <x v="0"/>
    <n v="10"/>
    <n v="1"/>
    <x v="4"/>
    <n v="77001"/>
    <n v="100097"/>
    <n v="2310.0299999999997"/>
    <n v="0.76926381410032274"/>
    <x v="72"/>
    <n v="39.970000000000255"/>
    <m/>
    <s v="3,000"/>
  </r>
  <r>
    <s v="Happiny"/>
    <n v="3"/>
    <x v="1"/>
    <d v="2022-11-23T00:00:00"/>
    <n v="818"/>
    <x v="0"/>
    <n v="4"/>
    <n v="4"/>
    <x v="3"/>
    <n v="45374"/>
    <n v="53627"/>
    <n v="453.74"/>
    <n v="0.84610364182221642"/>
    <x v="19"/>
    <n v="46.259999999999991"/>
    <m/>
    <n v="1000"/>
  </r>
  <r>
    <s v="Chatot"/>
    <n v="2"/>
    <x v="0"/>
    <d v="2021-01-26T00:00:00"/>
    <n v="1484"/>
    <x v="0"/>
    <n v="9"/>
    <n v="1"/>
    <x v="3"/>
    <n v="69923"/>
    <n v="90898"/>
    <s v="No Pay Due"/>
    <n v="0.76924684811547006"/>
    <x v="0"/>
    <s v="No Pay Due"/>
    <m/>
    <s v="No pay due"/>
  </r>
  <r>
    <s v="Spiritomb"/>
    <n v="3"/>
    <x v="1"/>
    <d v="2020-01-13T00:00:00"/>
    <n v="1863"/>
    <x v="0"/>
    <n v="5"/>
    <n v="10"/>
    <x v="2"/>
    <n v="59986"/>
    <n v="59986"/>
    <n v="599.86"/>
    <n v="1"/>
    <x v="25"/>
    <n v="0.13999999999998636"/>
    <m/>
    <n v="1000"/>
  </r>
  <r>
    <s v="Gible"/>
    <n v="1"/>
    <x v="2"/>
    <d v="2025-01-08T00:00:00"/>
    <n v="41"/>
    <x v="1"/>
    <n v="2"/>
    <n v="1"/>
    <x v="3"/>
    <n v="33675"/>
    <n v="42376"/>
    <s v="No Pay Due"/>
    <n v="0.79467151217670384"/>
    <x v="0"/>
    <s v="No Pay Due"/>
    <m/>
    <s v="No pay due"/>
  </r>
  <r>
    <s v="Gabite"/>
    <n v="5"/>
    <x v="4"/>
    <d v="2024-02-15T00:00:00"/>
    <n v="369"/>
    <x v="0"/>
    <n v="6"/>
    <n v="3"/>
    <x v="3"/>
    <n v="54871"/>
    <n v="66872"/>
    <n v="1646.1299999999999"/>
    <n v="0.82053774374925226"/>
    <x v="58"/>
    <n v="3.8700000000001182"/>
    <m/>
    <s v="3,000"/>
  </r>
  <r>
    <s v="Garchomp"/>
    <n v="4"/>
    <x v="3"/>
    <d v="2021-12-12T00:00:00"/>
    <n v="1164"/>
    <x v="0"/>
    <n v="10"/>
    <n v="4"/>
    <x v="2"/>
    <n v="84700"/>
    <n v="100097"/>
    <n v="1694"/>
    <n v="0.84617920617001507"/>
    <x v="36"/>
    <n v="6"/>
    <m/>
    <n v="2000"/>
  </r>
  <r>
    <s v="Munchlax"/>
    <n v="1"/>
    <x v="2"/>
    <d v="2024-06-28T00:00:00"/>
    <n v="235"/>
    <x v="0"/>
    <n v="8"/>
    <n v="5"/>
    <x v="3"/>
    <n v="71750"/>
    <n v="82305"/>
    <s v="No Pay Due"/>
    <n v="0.87175748739444747"/>
    <x v="0"/>
    <s v="No Pay Due"/>
    <m/>
    <s v="No pay due"/>
  </r>
  <r>
    <s v="Riolu"/>
    <n v="1"/>
    <x v="2"/>
    <d v="2022-02-12T00:00:00"/>
    <n v="1102"/>
    <x v="0"/>
    <n v="1"/>
    <n v="7"/>
    <x v="4"/>
    <n v="35502"/>
    <n v="37463"/>
    <s v="No Pay Due"/>
    <n v="0.94765501961935772"/>
    <x v="0"/>
    <s v="No Pay Due"/>
    <m/>
    <s v="No pay due"/>
  </r>
  <r>
    <s v="Lucario"/>
    <n v="3"/>
    <x v="1"/>
    <d v="2021-05-28T00:00:00"/>
    <n v="1362"/>
    <x v="0"/>
    <n v="15"/>
    <n v="2"/>
    <x v="3"/>
    <n v="173190"/>
    <n v="195200"/>
    <n v="1731.9"/>
    <n v="0.88724385245901638"/>
    <x v="21"/>
    <n v="18.099999999999909"/>
    <m/>
    <n v="1000"/>
  </r>
  <r>
    <s v="Hippopotas"/>
    <n v="2"/>
    <x v="0"/>
    <d v="2024-01-25T00:00:00"/>
    <n v="390"/>
    <x v="0"/>
    <n v="9"/>
    <n v="6"/>
    <x v="0"/>
    <n v="81576"/>
    <n v="90898"/>
    <s v="No Pay Due"/>
    <n v="0.8974454883495786"/>
    <x v="0"/>
    <s v="No Pay Due"/>
    <m/>
    <s v="No pay due"/>
  </r>
  <r>
    <s v="Hippowdon"/>
    <n v="1"/>
    <x v="2"/>
    <d v="2025-04-19T00:00:00"/>
    <n v="-60"/>
    <x v="1"/>
    <n v="12"/>
    <n v="5"/>
    <x v="1"/>
    <n v="114923"/>
    <n v="131826"/>
    <s v="No Pay Due"/>
    <n v="0.87177794972160272"/>
    <x v="0"/>
    <s v="No Pay Due"/>
    <m/>
    <s v="No pay due"/>
  </r>
  <r>
    <s v="Skorupi"/>
    <n v="2"/>
    <x v="0"/>
    <d v="2021-11-10T00:00:00"/>
    <n v="1196"/>
    <x v="0"/>
    <n v="6"/>
    <n v="9"/>
    <x v="4"/>
    <n v="65158"/>
    <n v="66872"/>
    <s v="No Pay Due"/>
    <n v="0.97436894365354709"/>
    <x v="0"/>
    <s v="No Pay Due"/>
    <m/>
    <s v="No pay due"/>
  </r>
  <r>
    <s v="Drapion"/>
    <n v="1"/>
    <x v="2"/>
    <d v="2020-02-02T00:00:00"/>
    <n v="1843"/>
    <x v="0"/>
    <n v="11"/>
    <n v="7"/>
    <x v="4"/>
    <n v="101517"/>
    <n v="109975"/>
    <s v="No Pay Due"/>
    <n v="0.92309161172993859"/>
    <x v="0"/>
    <s v="No Pay Due"/>
    <m/>
    <s v="No pay due"/>
  </r>
  <r>
    <s v="Croagunk"/>
    <n v="1"/>
    <x v="2"/>
    <d v="2021-09-06T00:00:00"/>
    <n v="1261"/>
    <x v="0"/>
    <n v="10"/>
    <n v="7"/>
    <x v="2"/>
    <n v="92399"/>
    <n v="100097"/>
    <s v="No Pay Due"/>
    <n v="0.92309459823970752"/>
    <x v="0"/>
    <s v="No Pay Due"/>
    <m/>
    <s v="No pay due"/>
  </r>
  <r>
    <s v="Toxicroak"/>
    <n v="1"/>
    <x v="2"/>
    <d v="2022-08-22T00:00:00"/>
    <n v="911"/>
    <x v="0"/>
    <n v="8"/>
    <n v="5"/>
    <x v="4"/>
    <n v="71750"/>
    <n v="82305"/>
    <s v="No Pay Due"/>
    <n v="0.87175748739444747"/>
    <x v="0"/>
    <s v="No Pay Due"/>
    <m/>
    <s v="No pay due"/>
  </r>
  <r>
    <s v="Carnivine"/>
    <n v="4"/>
    <x v="3"/>
    <d v="2023-09-12T00:00:00"/>
    <n v="525"/>
    <x v="0"/>
    <n v="14"/>
    <n v="6"/>
    <x v="0"/>
    <n v="166236"/>
    <n v="185234"/>
    <n v="3324.7200000000003"/>
    <n v="0.89743783538659205"/>
    <x v="43"/>
    <n v="25.279999999999745"/>
    <m/>
    <n v="2000"/>
  </r>
  <r>
    <s v="Finneon"/>
    <n v="5"/>
    <x v="4"/>
    <d v="2020-01-29T00:00:00"/>
    <n v="1847"/>
    <x v="0"/>
    <n v="7"/>
    <n v="2"/>
    <x v="1"/>
    <n v="59070"/>
    <n v="74318"/>
    <n v="1772.1"/>
    <n v="0.794827632605829"/>
    <x v="44"/>
    <n v="27.900000000000091"/>
    <m/>
    <s v="3,000"/>
  </r>
  <r>
    <s v="Lumineon"/>
    <n v="5"/>
    <x v="4"/>
    <d v="2024-04-02T00:00:00"/>
    <n v="322"/>
    <x v="0"/>
    <n v="14"/>
    <n v="10"/>
    <x v="1"/>
    <n v="185234"/>
    <n v="185234"/>
    <n v="5557.0199999999995"/>
    <n v="1"/>
    <x v="75"/>
    <n v="42.980000000000473"/>
    <m/>
    <s v="3,000"/>
  </r>
  <r>
    <s v="Mantyke"/>
    <n v="1"/>
    <x v="2"/>
    <d v="2020-09-29T00:00:00"/>
    <n v="1603"/>
    <x v="0"/>
    <n v="1"/>
    <n v="4"/>
    <x v="2"/>
    <n v="32941"/>
    <n v="37463"/>
    <s v="No Pay Due"/>
    <n v="0.87929423698048736"/>
    <x v="0"/>
    <s v="No Pay Due"/>
    <m/>
    <s v="No pay due"/>
  </r>
  <r>
    <s v="Snover"/>
    <n v="3"/>
    <x v="1"/>
    <d v="2021-06-29T00:00:00"/>
    <n v="1330"/>
    <x v="0"/>
    <n v="7"/>
    <n v="4"/>
    <x v="3"/>
    <n v="62882"/>
    <n v="74318"/>
    <n v="628.82000000000005"/>
    <n v="0.84612072445437181"/>
    <x v="6"/>
    <n v="21.17999999999995"/>
    <m/>
    <n v="1000"/>
  </r>
  <r>
    <s v="Abomasnow"/>
    <n v="5"/>
    <x v="4"/>
    <d v="2021-03-29T00:00:00"/>
    <n v="1422"/>
    <x v="0"/>
    <n v="5"/>
    <n v="4"/>
    <x v="4"/>
    <n v="50761"/>
    <n v="59986"/>
    <n v="1522.83"/>
    <n v="0.84621411662721302"/>
    <x v="34"/>
    <n v="27.170000000000073"/>
    <m/>
    <s v="3,000"/>
  </r>
  <r>
    <s v="Weavile"/>
    <n v="5"/>
    <x v="4"/>
    <d v="2020-10-20T00:00:00"/>
    <n v="1582"/>
    <x v="0"/>
    <n v="4"/>
    <n v="2"/>
    <x v="1"/>
    <n v="42622"/>
    <n v="53627"/>
    <n v="1278.6599999999999"/>
    <n v="0.79478620843977843"/>
    <x v="4"/>
    <n v="21.340000000000146"/>
    <m/>
    <s v="3,000"/>
  </r>
  <r>
    <s v="Magnezone"/>
    <n v="2"/>
    <x v="0"/>
    <d v="2023-01-08T00:00:00"/>
    <n v="772"/>
    <x v="0"/>
    <n v="10"/>
    <n v="8"/>
    <x v="2"/>
    <n v="94965"/>
    <n v="100097"/>
    <s v="No Pay Due"/>
    <n v="0.94872973215980494"/>
    <x v="0"/>
    <s v="No Pay Due"/>
    <m/>
    <s v="No pay due"/>
  </r>
  <r>
    <s v="Lickilicky"/>
    <n v="4"/>
    <x v="3"/>
    <d v="2023-11-30T00:00:00"/>
    <n v="446"/>
    <x v="0"/>
    <n v="12"/>
    <n v="5"/>
    <x v="4"/>
    <n v="114923"/>
    <n v="131826"/>
    <n v="2298.46"/>
    <n v="0.87177794972160272"/>
    <x v="76"/>
    <n v="1.5399999999999636"/>
    <m/>
    <n v="2000"/>
  </r>
  <r>
    <s v="Rhyperior"/>
    <n v="4"/>
    <x v="3"/>
    <d v="2022-01-21T00:00:00"/>
    <n v="1124"/>
    <x v="0"/>
    <n v="1"/>
    <n v="4"/>
    <x v="4"/>
    <n v="32941"/>
    <n v="37463"/>
    <n v="658.82"/>
    <n v="0.87929423698048736"/>
    <x v="48"/>
    <n v="41.17999999999995"/>
    <m/>
    <n v="2000"/>
  </r>
  <r>
    <s v="Tangrowth"/>
    <n v="1"/>
    <x v="2"/>
    <d v="2020-05-17T00:00:00"/>
    <n v="1738"/>
    <x v="0"/>
    <n v="6"/>
    <n v="7"/>
    <x v="0"/>
    <n v="61729"/>
    <n v="66872"/>
    <s v="No Pay Due"/>
    <n v="0.92309187701878215"/>
    <x v="0"/>
    <s v="No Pay Due"/>
    <m/>
    <s v="No pay due"/>
  </r>
  <r>
    <s v="Electivire"/>
    <n v="2"/>
    <x v="0"/>
    <d v="2021-11-28T00:00:00"/>
    <n v="1178"/>
    <x v="0"/>
    <n v="12"/>
    <n v="4"/>
    <x v="0"/>
    <n v="111543"/>
    <n v="131826"/>
    <s v="No Pay Due"/>
    <n v="0.84613809112011285"/>
    <x v="0"/>
    <s v="No Pay Due"/>
    <m/>
    <s v="No pay due"/>
  </r>
  <r>
    <s v="Magmortar"/>
    <n v="1"/>
    <x v="2"/>
    <d v="2025-02-07T00:00:00"/>
    <n v="11"/>
    <x v="1"/>
    <n v="4"/>
    <n v="7"/>
    <x v="3"/>
    <n v="49500"/>
    <n v="53627"/>
    <s v="No Pay Due"/>
    <n v="0.92304249724951981"/>
    <x v="0"/>
    <s v="No Pay Due"/>
    <m/>
    <s v="No pay due"/>
  </r>
  <r>
    <s v="Togekiss"/>
    <n v="3"/>
    <x v="1"/>
    <d v="2022-02-12T00:00:00"/>
    <n v="1102"/>
    <x v="0"/>
    <n v="11"/>
    <n v="6"/>
    <x v="3"/>
    <n v="98698"/>
    <n v="109975"/>
    <n v="986.98"/>
    <n v="0.89745851329847692"/>
    <x v="27"/>
    <n v="13.019999999999982"/>
    <m/>
    <n v="1000"/>
  </r>
  <r>
    <s v="Yanmega"/>
    <n v="5"/>
    <x v="4"/>
    <d v="2020-04-07T00:00:00"/>
    <n v="1778"/>
    <x v="0"/>
    <n v="7"/>
    <n v="6"/>
    <x v="1"/>
    <n v="66694"/>
    <n v="74318"/>
    <n v="2000.82"/>
    <n v="0.8974138163029145"/>
    <x v="11"/>
    <n v="49.180000000000064"/>
    <m/>
    <s v="3,000"/>
  </r>
  <r>
    <s v="Leafeon"/>
    <n v="3"/>
    <x v="1"/>
    <d v="2022-12-30T00:00:00"/>
    <n v="781"/>
    <x v="0"/>
    <n v="6"/>
    <n v="10"/>
    <x v="1"/>
    <n v="66872"/>
    <n v="66872"/>
    <n v="668.72"/>
    <n v="1"/>
    <x v="48"/>
    <n v="31.279999999999973"/>
    <m/>
    <n v="1000"/>
  </r>
  <r>
    <s v="Glaceon"/>
    <n v="3"/>
    <x v="1"/>
    <d v="2023-01-15T00:00:00"/>
    <n v="765"/>
    <x v="0"/>
    <n v="8"/>
    <n v="2"/>
    <x v="3"/>
    <n v="65418"/>
    <n v="82305"/>
    <n v="654.18000000000006"/>
    <n v="0.79482412976125383"/>
    <x v="48"/>
    <n v="45.819999999999936"/>
    <m/>
    <n v="1000"/>
  </r>
  <r>
    <s v="Gliscor"/>
    <n v="4"/>
    <x v="3"/>
    <d v="2021-08-31T00:00:00"/>
    <n v="1267"/>
    <x v="0"/>
    <n v="9"/>
    <n v="10"/>
    <x v="4"/>
    <n v="90898"/>
    <n v="90898"/>
    <n v="1817.96"/>
    <n v="1"/>
    <x v="13"/>
    <n v="32.039999999999964"/>
    <m/>
    <n v="2000"/>
  </r>
  <r>
    <s v="Mamoswine"/>
    <n v="4"/>
    <x v="3"/>
    <d v="2022-08-14T00:00:00"/>
    <n v="919"/>
    <x v="0"/>
    <n v="6"/>
    <n v="4"/>
    <x v="1"/>
    <n v="56586"/>
    <n v="66872"/>
    <n v="1131.72"/>
    <n v="0.8461837540375643"/>
    <x v="17"/>
    <n v="18.279999999999973"/>
    <m/>
    <n v="2000"/>
  </r>
  <r>
    <s v="Porygon-Z"/>
    <n v="5"/>
    <x v="4"/>
    <d v="2024-07-14T00:00:00"/>
    <n v="219"/>
    <x v="0"/>
    <n v="13"/>
    <n v="9"/>
    <x v="4"/>
    <n v="152736"/>
    <n v="156755"/>
    <n v="4582.08"/>
    <n v="0.97436126439348025"/>
    <x v="59"/>
    <n v="17.920000000000073"/>
    <m/>
    <s v="3,000"/>
  </r>
  <r>
    <s v="Gallade"/>
    <n v="3"/>
    <x v="1"/>
    <d v="2020-07-07T00:00:00"/>
    <n v="1687"/>
    <x v="0"/>
    <n v="1"/>
    <n v="8"/>
    <x v="4"/>
    <n v="36495"/>
    <n v="37463"/>
    <n v="364.95"/>
    <n v="0.97416117235672528"/>
    <x v="46"/>
    <n v="35.050000000000011"/>
    <m/>
    <n v="1000"/>
  </r>
  <r>
    <s v="Probopass"/>
    <n v="3"/>
    <x v="1"/>
    <d v="2022-12-26T00:00:00"/>
    <n v="785"/>
    <x v="0"/>
    <n v="10"/>
    <n v="4"/>
    <x v="0"/>
    <n v="84700"/>
    <n v="100097"/>
    <n v="847"/>
    <n v="0.84617920617001507"/>
    <x v="2"/>
    <n v="3"/>
    <m/>
    <n v="1000"/>
  </r>
  <r>
    <s v="Dusknoir"/>
    <n v="4"/>
    <x v="3"/>
    <d v="2021-04-27T00:00:00"/>
    <n v="1393"/>
    <x v="0"/>
    <n v="5"/>
    <n v="3"/>
    <x v="3"/>
    <n v="49223"/>
    <n v="59986"/>
    <n v="984.46"/>
    <n v="0.8205748007868503"/>
    <x v="27"/>
    <n v="15.539999999999964"/>
    <m/>
    <n v="2000"/>
  </r>
  <r>
    <s v="Froslass"/>
    <n v="5"/>
    <x v="4"/>
    <d v="2024-02-11T00:00:00"/>
    <n v="373"/>
    <x v="0"/>
    <n v="7"/>
    <n v="3"/>
    <x v="4"/>
    <n v="60976"/>
    <n v="74318"/>
    <n v="1829.28"/>
    <n v="0.82047417853010041"/>
    <x v="13"/>
    <n v="20.720000000000027"/>
    <m/>
    <s v="3,000"/>
  </r>
  <r>
    <s v="Rotom"/>
    <n v="3"/>
    <x v="1"/>
    <d v="2020-10-06T00:00:00"/>
    <n v="1596"/>
    <x v="0"/>
    <n v="12"/>
    <n v="6"/>
    <x v="1"/>
    <n v="118304"/>
    <n v="131826"/>
    <n v="1183.04"/>
    <n v="0.89742539408007527"/>
    <x v="39"/>
    <n v="16.960000000000036"/>
    <m/>
    <n v="1000"/>
  </r>
  <r>
    <s v="Uxie"/>
    <n v="2"/>
    <x v="0"/>
    <d v="2024-06-04T00:00:00"/>
    <n v="259"/>
    <x v="0"/>
    <n v="13"/>
    <n v="8"/>
    <x v="3"/>
    <n v="148716"/>
    <n v="156755"/>
    <s v="No Pay Due"/>
    <n v="0.94871614940512261"/>
    <x v="0"/>
    <s v="No Pay Due"/>
    <m/>
    <s v="No pay due"/>
  </r>
  <r>
    <s v="Mesprit"/>
    <n v="3"/>
    <x v="1"/>
    <d v="2023-02-27T00:00:00"/>
    <n v="722"/>
    <x v="0"/>
    <n v="14"/>
    <n v="7"/>
    <x v="1"/>
    <n v="170985"/>
    <n v="185234"/>
    <n v="1709.8500000000001"/>
    <n v="0.92307567725147655"/>
    <x v="21"/>
    <n v="40.149999999999864"/>
    <m/>
    <n v="1000"/>
  </r>
  <r>
    <s v="Azelf"/>
    <n v="3"/>
    <x v="1"/>
    <d v="2022-12-26T00:00:00"/>
    <n v="785"/>
    <x v="0"/>
    <n v="6"/>
    <n v="7"/>
    <x v="2"/>
    <n v="61729"/>
    <n v="66872"/>
    <n v="617.29"/>
    <n v="0.92309187701878215"/>
    <x v="6"/>
    <n v="32.710000000000036"/>
    <m/>
    <n v="1000"/>
  </r>
  <r>
    <s v="Dialga"/>
    <n v="3"/>
    <x v="1"/>
    <d v="2021-05-12T00:00:00"/>
    <n v="1378"/>
    <x v="0"/>
    <n v="14"/>
    <n v="2"/>
    <x v="1"/>
    <n v="147238"/>
    <n v="185234"/>
    <n v="1472.38"/>
    <n v="0.79487567077318422"/>
    <x v="38"/>
    <n v="27.619999999999891"/>
    <m/>
    <n v="1000"/>
  </r>
  <r>
    <s v="Palkia"/>
    <n v="1"/>
    <x v="2"/>
    <d v="2022-10-12T00:00:00"/>
    <n v="860"/>
    <x v="0"/>
    <n v="9"/>
    <n v="5"/>
    <x v="4"/>
    <n v="79246"/>
    <n v="90898"/>
    <s v="No Pay Due"/>
    <n v="0.87181236110805516"/>
    <x v="0"/>
    <s v="No Pay Due"/>
    <m/>
    <s v="No pay due"/>
  </r>
  <r>
    <s v="Heatran"/>
    <n v="2"/>
    <x v="0"/>
    <d v="2022-12-15T00:00:00"/>
    <n v="796"/>
    <x v="0"/>
    <n v="8"/>
    <n v="5"/>
    <x v="4"/>
    <n v="71750"/>
    <n v="82305"/>
    <s v="No Pay Due"/>
    <n v="0.87175748739444747"/>
    <x v="0"/>
    <s v="No Pay Due"/>
    <m/>
    <s v="No pay due"/>
  </r>
  <r>
    <s v="Regigigas"/>
    <n v="3"/>
    <x v="1"/>
    <d v="2024-11-04T00:00:00"/>
    <n v="106"/>
    <x v="1"/>
    <n v="8"/>
    <n v="2"/>
    <x v="1"/>
    <n v="65418"/>
    <n v="82305"/>
    <n v="654.18000000000006"/>
    <n v="0.79482412976125383"/>
    <x v="48"/>
    <n v="45.819999999999936"/>
    <m/>
    <n v="1000"/>
  </r>
  <r>
    <s v="Giratina"/>
    <n v="3"/>
    <x v="1"/>
    <d v="2020-05-14T00:00:00"/>
    <n v="1741"/>
    <x v="0"/>
    <n v="5"/>
    <n v="2"/>
    <x v="3"/>
    <n v="47685"/>
    <n v="59986"/>
    <n v="476.85"/>
    <n v="0.79493548494648747"/>
    <x v="19"/>
    <n v="23.149999999999977"/>
    <m/>
    <n v="1000"/>
  </r>
  <r>
    <s v="Cresselia"/>
    <n v="5"/>
    <x v="4"/>
    <d v="2025-04-06T00:00:00"/>
    <n v="-47"/>
    <x v="1"/>
    <n v="4"/>
    <n v="8"/>
    <x v="4"/>
    <n v="50876"/>
    <n v="53627"/>
    <n v="1526.28"/>
    <n v="0.94870121394073881"/>
    <x v="34"/>
    <n v="23.720000000000027"/>
    <m/>
    <s v="3,000"/>
  </r>
  <r>
    <s v="Phione"/>
    <n v="2"/>
    <x v="0"/>
    <d v="2023-02-21T00:00:00"/>
    <n v="728"/>
    <x v="0"/>
    <n v="4"/>
    <n v="7"/>
    <x v="0"/>
    <n v="49500"/>
    <n v="53627"/>
    <s v="No Pay Due"/>
    <n v="0.92304249724951981"/>
    <x v="0"/>
    <s v="No Pay Due"/>
    <m/>
    <s v="No pay due"/>
  </r>
  <r>
    <s v="Manaphy"/>
    <n v="4"/>
    <x v="3"/>
    <d v="2024-08-12T00:00:00"/>
    <n v="190"/>
    <x v="0"/>
    <n v="10"/>
    <n v="6"/>
    <x v="1"/>
    <n v="89832"/>
    <n v="100097"/>
    <n v="1796.64"/>
    <n v="0.89744947401021014"/>
    <x v="44"/>
    <n v="3.3599999999999"/>
    <m/>
    <n v="2000"/>
  </r>
  <r>
    <s v="Darkrai"/>
    <n v="5"/>
    <x v="4"/>
    <d v="2022-04-22T00:00:00"/>
    <n v="1033"/>
    <x v="0"/>
    <n v="7"/>
    <n v="2"/>
    <x v="3"/>
    <n v="59070"/>
    <n v="74318"/>
    <n v="1772.1"/>
    <n v="0.794827632605829"/>
    <x v="44"/>
    <n v="27.900000000000091"/>
    <m/>
    <s v="3,000"/>
  </r>
  <r>
    <s v="Shaymin"/>
    <n v="4"/>
    <x v="3"/>
    <d v="2021-11-04T00:00:00"/>
    <n v="1202"/>
    <x v="0"/>
    <n v="1"/>
    <n v="6"/>
    <x v="1"/>
    <n v="34516"/>
    <n v="37463"/>
    <n v="690.32"/>
    <n v="0.92133571790833624"/>
    <x v="48"/>
    <n v="9.67999999999995"/>
    <m/>
    <n v="2000"/>
  </r>
  <r>
    <s v="Arceus"/>
    <n v="4"/>
    <x v="3"/>
    <d v="2021-02-03T00:00:00"/>
    <n v="1476"/>
    <x v="0"/>
    <n v="11"/>
    <n v="3"/>
    <x v="4"/>
    <n v="90239"/>
    <n v="109975"/>
    <n v="1804.78"/>
    <n v="0.82054103205273921"/>
    <x v="13"/>
    <n v="45.220000000000027"/>
    <m/>
    <n v="2000"/>
  </r>
  <r>
    <s v="Victini"/>
    <n v="3"/>
    <x v="1"/>
    <d v="2021-07-02T00:00:00"/>
    <n v="1327"/>
    <x v="0"/>
    <n v="14"/>
    <n v="9"/>
    <x v="2"/>
    <n v="180484"/>
    <n v="185234"/>
    <n v="1804.8400000000001"/>
    <n v="0.97435675955818046"/>
    <x v="13"/>
    <n v="45.159999999999854"/>
    <m/>
    <n v="1000"/>
  </r>
  <r>
    <s v="Snivy"/>
    <n v="2"/>
    <x v="0"/>
    <d v="2023-09-17T00:00:00"/>
    <n v="520"/>
    <x v="0"/>
    <n v="3"/>
    <n v="2"/>
    <x v="2"/>
    <n v="37969"/>
    <n v="47763"/>
    <s v="No Pay Due"/>
    <n v="0.79494587860896515"/>
    <x v="0"/>
    <s v="No Pay Due"/>
    <m/>
    <s v="No pay due"/>
  </r>
  <r>
    <s v="Servine"/>
    <n v="3"/>
    <x v="1"/>
    <d v="2021-01-20T00:00:00"/>
    <n v="1490"/>
    <x v="0"/>
    <n v="9"/>
    <n v="9"/>
    <x v="1"/>
    <n v="88568"/>
    <n v="90898"/>
    <n v="885.68000000000006"/>
    <n v="0.97436687275847655"/>
    <x v="54"/>
    <n v="14.319999999999936"/>
    <m/>
    <n v="1000"/>
  </r>
  <r>
    <s v="Serperior"/>
    <n v="4"/>
    <x v="3"/>
    <d v="2020-02-23T00:00:00"/>
    <n v="1822"/>
    <x v="0"/>
    <n v="15"/>
    <n v="3"/>
    <x v="0"/>
    <n v="178776"/>
    <n v="195200"/>
    <n v="3575.52"/>
    <n v="0.91586065573770492"/>
    <x v="77"/>
    <n v="24.480000000000018"/>
    <m/>
    <n v="2000"/>
  </r>
  <r>
    <s v="Tepig"/>
    <n v="2"/>
    <x v="0"/>
    <d v="2024-08-02T00:00:00"/>
    <n v="200"/>
    <x v="0"/>
    <n v="10"/>
    <n v="10"/>
    <x v="2"/>
    <n v="100097"/>
    <n v="100097"/>
    <s v="No Pay Due"/>
    <n v="1"/>
    <x v="0"/>
    <s v="No Pay Due"/>
    <m/>
    <s v="No pay due"/>
  </r>
  <r>
    <s v="Pignite"/>
    <n v="2"/>
    <x v="0"/>
    <d v="2020-02-08T00:00:00"/>
    <n v="1837"/>
    <x v="0"/>
    <n v="12"/>
    <n v="2"/>
    <x v="4"/>
    <n v="104781"/>
    <n v="131826"/>
    <s v="No Pay Due"/>
    <n v="0.79484320240316786"/>
    <x v="0"/>
    <s v="No Pay Due"/>
    <m/>
    <s v="No pay due"/>
  </r>
  <r>
    <s v="Emboar"/>
    <n v="5"/>
    <x v="4"/>
    <d v="2021-10-31T00:00:00"/>
    <n v="1206"/>
    <x v="0"/>
    <n v="14"/>
    <n v="7"/>
    <x v="2"/>
    <n v="170985"/>
    <n v="185234"/>
    <n v="5129.55"/>
    <n v="0.92307567725147655"/>
    <x v="18"/>
    <n v="20.449999999999818"/>
    <m/>
    <s v="3,000"/>
  </r>
  <r>
    <s v="Oshawott"/>
    <n v="1"/>
    <x v="2"/>
    <d v="2020-08-27T00:00:00"/>
    <n v="1636"/>
    <x v="0"/>
    <n v="4"/>
    <n v="5"/>
    <x v="4"/>
    <n v="46749"/>
    <n v="53627"/>
    <s v="No Pay Due"/>
    <n v="0.87174371119025862"/>
    <x v="0"/>
    <s v="No Pay Due"/>
    <m/>
    <s v="No pay due"/>
  </r>
  <r>
    <s v="Dewott"/>
    <n v="5"/>
    <x v="4"/>
    <d v="2022-06-17T00:00:00"/>
    <n v="977"/>
    <x v="0"/>
    <n v="8"/>
    <n v="7"/>
    <x v="2"/>
    <n v="75972"/>
    <n v="82305"/>
    <n v="2279.16"/>
    <n v="0.92305449243666848"/>
    <x v="76"/>
    <n v="20.840000000000146"/>
    <m/>
    <s v="3,000"/>
  </r>
  <r>
    <s v="Samurott"/>
    <n v="2"/>
    <x v="0"/>
    <d v="2021-01-08T00:00:00"/>
    <n v="1502"/>
    <x v="0"/>
    <n v="5"/>
    <n v="6"/>
    <x v="3"/>
    <n v="53836"/>
    <n v="59986"/>
    <s v="No Pay Due"/>
    <n v="0.89747607775147531"/>
    <x v="0"/>
    <s v="No Pay Due"/>
    <m/>
    <s v="No pay due"/>
  </r>
  <r>
    <s v="Patrat"/>
    <n v="3"/>
    <x v="1"/>
    <d v="2023-07-12T00:00:00"/>
    <n v="587"/>
    <x v="0"/>
    <n v="15"/>
    <n v="6"/>
    <x v="2"/>
    <n v="195200"/>
    <n v="195200"/>
    <n v="1952"/>
    <n v="1"/>
    <x v="20"/>
    <n v="48"/>
    <m/>
    <n v="1000"/>
  </r>
  <r>
    <s v="Watchog"/>
    <n v="2"/>
    <x v="0"/>
    <d v="2021-07-09T00:00:00"/>
    <n v="1320"/>
    <x v="0"/>
    <n v="15"/>
    <n v="4"/>
    <x v="2"/>
    <n v="184363"/>
    <n v="195200"/>
    <s v="No Pay Due"/>
    <n v="0.94448258196721313"/>
    <x v="0"/>
    <s v="No Pay Due"/>
    <m/>
    <s v="No pay due"/>
  </r>
  <r>
    <s v="Lillipup"/>
    <n v="3"/>
    <x v="1"/>
    <d v="2021-06-18T00:00:00"/>
    <n v="1341"/>
    <x v="0"/>
    <n v="9"/>
    <n v="5"/>
    <x v="1"/>
    <n v="79246"/>
    <n v="90898"/>
    <n v="792.46"/>
    <n v="0.87181236110805516"/>
    <x v="16"/>
    <n v="7.5399999999999636"/>
    <m/>
    <n v="1000"/>
  </r>
  <r>
    <s v="Herdier"/>
    <n v="2"/>
    <x v="0"/>
    <d v="2020-12-07T00:00:00"/>
    <n v="1534"/>
    <x v="0"/>
    <n v="1"/>
    <n v="1"/>
    <x v="3"/>
    <n v="29949"/>
    <n v="37463"/>
    <s v="No Pay Due"/>
    <n v="0.79942876971945653"/>
    <x v="0"/>
    <s v="No Pay Due"/>
    <m/>
    <s v="No pay due"/>
  </r>
  <r>
    <s v="Stoutland"/>
    <n v="5"/>
    <x v="4"/>
    <d v="2022-03-03T00:00:00"/>
    <n v="1083"/>
    <x v="0"/>
    <n v="5"/>
    <n v="2"/>
    <x v="3"/>
    <n v="47685"/>
    <n v="59986"/>
    <n v="1430.55"/>
    <n v="0.79493548494648747"/>
    <x v="15"/>
    <n v="19.450000000000045"/>
    <m/>
    <s v="3,000"/>
  </r>
  <r>
    <s v="Purrloin"/>
    <n v="3"/>
    <x v="1"/>
    <d v="2023-10-19T00:00:00"/>
    <n v="488"/>
    <x v="0"/>
    <n v="1"/>
    <n v="5"/>
    <x v="4"/>
    <n v="33935"/>
    <n v="37463"/>
    <n v="339.35"/>
    <n v="0.90582708272161871"/>
    <x v="52"/>
    <n v="10.649999999999977"/>
    <m/>
    <n v="1000"/>
  </r>
  <r>
    <s v="Liepard"/>
    <n v="3"/>
    <x v="1"/>
    <d v="2022-08-26T00:00:00"/>
    <n v="907"/>
    <x v="0"/>
    <n v="4"/>
    <n v="8"/>
    <x v="3"/>
    <n v="50876"/>
    <n v="53627"/>
    <n v="508.76"/>
    <n v="0.94870121394073881"/>
    <x v="26"/>
    <n v="41.240000000000009"/>
    <m/>
    <n v="1000"/>
  </r>
  <r>
    <s v="Pansage"/>
    <n v="5"/>
    <x v="4"/>
    <d v="2023-04-24T00:00:00"/>
    <n v="666"/>
    <x v="0"/>
    <n v="9"/>
    <n v="10"/>
    <x v="3"/>
    <n v="90898"/>
    <n v="90898"/>
    <n v="2726.94"/>
    <n v="1"/>
    <x v="14"/>
    <n v="23.059999999999945"/>
    <m/>
    <s v="3,000"/>
  </r>
  <r>
    <s v="Simisage"/>
    <n v="4"/>
    <x v="3"/>
    <d v="2025-04-07T00:00:00"/>
    <n v="-48"/>
    <x v="1"/>
    <n v="10"/>
    <n v="9"/>
    <x v="4"/>
    <n v="97531"/>
    <n v="100097"/>
    <n v="1950.6200000000001"/>
    <n v="0.97436486607990247"/>
    <x v="20"/>
    <n v="49.379999999999882"/>
    <m/>
    <n v="2000"/>
  </r>
  <r>
    <s v="Pansear"/>
    <n v="1"/>
    <x v="2"/>
    <d v="2021-03-25T00:00:00"/>
    <n v="1426"/>
    <x v="0"/>
    <n v="4"/>
    <n v="8"/>
    <x v="2"/>
    <n v="50876"/>
    <n v="53627"/>
    <s v="No Pay Due"/>
    <n v="0.94870121394073881"/>
    <x v="0"/>
    <s v="No Pay Due"/>
    <m/>
    <s v="No pay due"/>
  </r>
  <r>
    <s v="Simisear"/>
    <n v="2"/>
    <x v="0"/>
    <d v="2022-01-20T00:00:00"/>
    <n v="1125"/>
    <x v="0"/>
    <n v="4"/>
    <n v="3"/>
    <x v="4"/>
    <n v="43998"/>
    <n v="53627"/>
    <s v="No Pay Due"/>
    <n v="0.82044492513099743"/>
    <x v="0"/>
    <s v="No Pay Due"/>
    <m/>
    <s v="No pay due"/>
  </r>
  <r>
    <s v="Panpour"/>
    <n v="5"/>
    <x v="4"/>
    <d v="2023-08-26T00:00:00"/>
    <n v="542"/>
    <x v="0"/>
    <n v="15"/>
    <n v="7"/>
    <x v="3"/>
    <n v="195200"/>
    <n v="195200"/>
    <n v="5856"/>
    <n v="1"/>
    <x v="70"/>
    <n v="44"/>
    <m/>
    <s v="3,000"/>
  </r>
  <r>
    <s v="Simipour"/>
    <n v="3"/>
    <x v="1"/>
    <d v="2021-05-03T00:00:00"/>
    <n v="1387"/>
    <x v="0"/>
    <n v="4"/>
    <n v="1"/>
    <x v="3"/>
    <n v="41247"/>
    <n v="53627"/>
    <n v="412.47"/>
    <n v="0.76914613907173623"/>
    <x v="45"/>
    <n v="37.529999999999973"/>
    <m/>
    <n v="1000"/>
  </r>
  <r>
    <s v="Munna"/>
    <n v="5"/>
    <x v="4"/>
    <d v="2022-04-14T00:00:00"/>
    <n v="1041"/>
    <x v="0"/>
    <n v="15"/>
    <n v="7"/>
    <x v="2"/>
    <n v="195200"/>
    <n v="195200"/>
    <n v="5856"/>
    <n v="1"/>
    <x v="70"/>
    <n v="44"/>
    <m/>
    <s v="3,000"/>
  </r>
  <r>
    <s v="Musharna"/>
    <n v="4"/>
    <x v="3"/>
    <d v="2021-05-22T00:00:00"/>
    <n v="1368"/>
    <x v="0"/>
    <n v="4"/>
    <n v="1"/>
    <x v="4"/>
    <n v="41247"/>
    <n v="53627"/>
    <n v="824.94"/>
    <n v="0.76914613907173623"/>
    <x v="2"/>
    <n v="25.059999999999945"/>
    <m/>
    <n v="2000"/>
  </r>
  <r>
    <s v="Pidove"/>
    <n v="1"/>
    <x v="2"/>
    <d v="2021-05-26T00:00:00"/>
    <n v="1364"/>
    <x v="0"/>
    <n v="11"/>
    <n v="8"/>
    <x v="4"/>
    <n v="104337"/>
    <n v="109975"/>
    <s v="No Pay Due"/>
    <n v="0.94873380313707656"/>
    <x v="0"/>
    <s v="No Pay Due"/>
    <m/>
    <s v="No pay due"/>
  </r>
  <r>
    <s v="Tranquill"/>
    <n v="2"/>
    <x v="0"/>
    <d v="2023-02-17T00:00:00"/>
    <n v="732"/>
    <x v="0"/>
    <n v="5"/>
    <n v="3"/>
    <x v="3"/>
    <n v="49223"/>
    <n v="59986"/>
    <s v="No Pay Due"/>
    <n v="0.8205748007868503"/>
    <x v="0"/>
    <s v="No Pay Due"/>
    <m/>
    <s v="No pay due"/>
  </r>
  <r>
    <s v="Unfezant"/>
    <n v="4"/>
    <x v="3"/>
    <d v="2022-08-10T00:00:00"/>
    <n v="923"/>
    <x v="0"/>
    <n v="10"/>
    <n v="6"/>
    <x v="3"/>
    <n v="89832"/>
    <n v="100097"/>
    <n v="1796.64"/>
    <n v="0.89744947401021014"/>
    <x v="44"/>
    <n v="3.3599999999999"/>
    <m/>
    <n v="2000"/>
  </r>
  <r>
    <s v="Blitzle"/>
    <n v="4"/>
    <x v="3"/>
    <d v="2024-06-06T00:00:00"/>
    <n v="257"/>
    <x v="0"/>
    <n v="15"/>
    <n v="5"/>
    <x v="4"/>
    <n v="189950"/>
    <n v="195200"/>
    <n v="3799"/>
    <n v="0.97310450819672134"/>
    <x v="62"/>
    <n v="1"/>
    <m/>
    <n v="2000"/>
  </r>
  <r>
    <s v="Zebstrika"/>
    <n v="4"/>
    <x v="3"/>
    <d v="2024-10-27T00:00:00"/>
    <n v="114"/>
    <x v="1"/>
    <n v="2"/>
    <n v="2"/>
    <x v="3"/>
    <n v="34476"/>
    <n v="42376"/>
    <n v="689.52"/>
    <n v="0.81357372097413627"/>
    <x v="48"/>
    <n v="10.480000000000018"/>
    <m/>
    <n v="2000"/>
  </r>
  <r>
    <s v="Roggenrola"/>
    <n v="5"/>
    <x v="4"/>
    <d v="2025-04-17T00:00:00"/>
    <n v="-58"/>
    <x v="1"/>
    <n v="6"/>
    <n v="2"/>
    <x v="2"/>
    <n v="53157"/>
    <n v="66872"/>
    <n v="1594.71"/>
    <n v="0.79490668740279935"/>
    <x v="24"/>
    <n v="5.2899999999999636"/>
    <m/>
    <s v="3,000"/>
  </r>
  <r>
    <s v="Boldore"/>
    <n v="4"/>
    <x v="3"/>
    <d v="2023-03-14T00:00:00"/>
    <n v="707"/>
    <x v="0"/>
    <n v="12"/>
    <n v="9"/>
    <x v="2"/>
    <n v="128446"/>
    <n v="131826"/>
    <n v="2568.92"/>
    <n v="0.97436014139851013"/>
    <x v="56"/>
    <n v="31.079999999999927"/>
    <m/>
    <n v="2000"/>
  </r>
  <r>
    <s v="Gigalith"/>
    <n v="3"/>
    <x v="1"/>
    <d v="2020-02-22T00:00:00"/>
    <n v="1823"/>
    <x v="0"/>
    <n v="6"/>
    <n v="7"/>
    <x v="2"/>
    <n v="61729"/>
    <n v="66872"/>
    <n v="617.29"/>
    <n v="0.92309187701878215"/>
    <x v="6"/>
    <n v="32.710000000000036"/>
    <m/>
    <n v="1000"/>
  </r>
  <r>
    <s v="Woobat"/>
    <n v="4"/>
    <x v="3"/>
    <d v="2020-03-30T00:00:00"/>
    <n v="1786"/>
    <x v="0"/>
    <n v="2"/>
    <n v="8"/>
    <x v="0"/>
    <n v="40203"/>
    <n v="42376"/>
    <n v="804.06000000000006"/>
    <n v="0.94872097413630352"/>
    <x v="2"/>
    <n v="45.939999999999941"/>
    <m/>
    <n v="2000"/>
  </r>
  <r>
    <s v="Swoobat"/>
    <n v="1"/>
    <x v="2"/>
    <d v="2023-07-25T00:00:00"/>
    <n v="574"/>
    <x v="0"/>
    <n v="12"/>
    <n v="6"/>
    <x v="3"/>
    <n v="118304"/>
    <n v="131826"/>
    <s v="No Pay Due"/>
    <n v="0.89742539408007527"/>
    <x v="0"/>
    <s v="No Pay Due"/>
    <m/>
    <s v="No pay due"/>
  </r>
  <r>
    <s v="Drilbur"/>
    <n v="4"/>
    <x v="3"/>
    <d v="2024-04-01T00:00:00"/>
    <n v="323"/>
    <x v="0"/>
    <n v="6"/>
    <n v="10"/>
    <x v="3"/>
    <n v="66872"/>
    <n v="66872"/>
    <n v="1337.44"/>
    <n v="1"/>
    <x v="9"/>
    <n v="12.559999999999945"/>
    <m/>
    <n v="2000"/>
  </r>
  <r>
    <s v="Excadrill"/>
    <n v="5"/>
    <x v="4"/>
    <d v="2025-01-04T00:00:00"/>
    <n v="45"/>
    <x v="1"/>
    <n v="3"/>
    <n v="3"/>
    <x v="3"/>
    <n v="39194"/>
    <n v="47763"/>
    <n v="1175.82"/>
    <n v="0.82059334631409253"/>
    <x v="39"/>
    <n v="24.180000000000064"/>
    <m/>
    <s v="3,000"/>
  </r>
  <r>
    <s v="Audino"/>
    <n v="4"/>
    <x v="3"/>
    <d v="2020-01-27T00:00:00"/>
    <n v="1849"/>
    <x v="0"/>
    <n v="10"/>
    <n v="5"/>
    <x v="1"/>
    <n v="87266"/>
    <n v="100097"/>
    <n v="1745.32"/>
    <n v="0.8718143400901126"/>
    <x v="21"/>
    <n v="4.6800000000000637"/>
    <m/>
    <n v="2000"/>
  </r>
  <r>
    <s v="Timburr"/>
    <n v="1"/>
    <x v="2"/>
    <d v="2024-12-08T00:00:00"/>
    <n v="72"/>
    <x v="1"/>
    <n v="2"/>
    <n v="10"/>
    <x v="2"/>
    <n v="42376"/>
    <n v="42376"/>
    <s v="No Pay Due"/>
    <n v="1"/>
    <x v="0"/>
    <s v="No Pay Due"/>
    <m/>
    <s v="No pay due"/>
  </r>
  <r>
    <s v="Gurdurr"/>
    <n v="5"/>
    <x v="4"/>
    <d v="2024-10-09T00:00:00"/>
    <n v="132"/>
    <x v="1"/>
    <n v="8"/>
    <n v="1"/>
    <x v="2"/>
    <n v="63307"/>
    <n v="82305"/>
    <n v="1899.21"/>
    <n v="0.76917562724014332"/>
    <x v="49"/>
    <n v="0.78999999999996362"/>
    <m/>
    <s v="3,000"/>
  </r>
  <r>
    <s v="Conkeldurr"/>
    <n v="3"/>
    <x v="1"/>
    <d v="2021-04-07T00:00:00"/>
    <n v="1413"/>
    <x v="0"/>
    <n v="2"/>
    <n v="4"/>
    <x v="3"/>
    <n v="36535"/>
    <n v="42376"/>
    <n v="365.35"/>
    <n v="0.86216254483670007"/>
    <x v="46"/>
    <n v="34.649999999999977"/>
    <m/>
    <n v="1000"/>
  </r>
  <r>
    <s v="Tympole"/>
    <n v="1"/>
    <x v="2"/>
    <d v="2022-09-13T00:00:00"/>
    <n v="889"/>
    <x v="0"/>
    <n v="1"/>
    <n v="8"/>
    <x v="3"/>
    <n v="36495"/>
    <n v="37463"/>
    <s v="No Pay Due"/>
    <n v="0.97416117235672528"/>
    <x v="0"/>
    <s v="No Pay Due"/>
    <m/>
    <s v="No pay due"/>
  </r>
  <r>
    <s v="Palpitoad"/>
    <n v="1"/>
    <x v="2"/>
    <d v="2022-11-20T00:00:00"/>
    <n v="821"/>
    <x v="0"/>
    <n v="11"/>
    <n v="4"/>
    <x v="1"/>
    <n v="93059"/>
    <n v="109975"/>
    <s v="No Pay Due"/>
    <n v="0.84618322345987729"/>
    <x v="0"/>
    <s v="No Pay Due"/>
    <m/>
    <s v="No pay due"/>
  </r>
  <r>
    <s v="Seismitoad"/>
    <n v="1"/>
    <x v="2"/>
    <d v="2022-01-03T00:00:00"/>
    <n v="1142"/>
    <x v="0"/>
    <n v="12"/>
    <n v="9"/>
    <x v="4"/>
    <n v="128446"/>
    <n v="131826"/>
    <s v="No Pay Due"/>
    <n v="0.97436014139851013"/>
    <x v="0"/>
    <s v="No Pay Due"/>
    <m/>
    <s v="No pay due"/>
  </r>
  <r>
    <s v="Throh"/>
    <n v="3"/>
    <x v="1"/>
    <d v="2022-02-13T00:00:00"/>
    <n v="1101"/>
    <x v="0"/>
    <n v="2"/>
    <n v="2"/>
    <x v="3"/>
    <n v="34476"/>
    <n v="42376"/>
    <n v="344.76"/>
    <n v="0.81357372097413627"/>
    <x v="52"/>
    <n v="5.2400000000000091"/>
    <m/>
    <n v="1000"/>
  </r>
  <r>
    <s v="Sawk"/>
    <n v="2"/>
    <x v="0"/>
    <d v="2025-05-03T00:00:00"/>
    <n v="-74"/>
    <x v="1"/>
    <n v="14"/>
    <n v="5"/>
    <x v="2"/>
    <n v="161486"/>
    <n v="185234"/>
    <s v="No Pay Due"/>
    <n v="0.87179459494477252"/>
    <x v="0"/>
    <s v="No Pay Due"/>
    <m/>
    <s v="No pay due"/>
  </r>
  <r>
    <s v="Sewaddle"/>
    <n v="5"/>
    <x v="4"/>
    <d v="2023-06-11T00:00:00"/>
    <n v="618"/>
    <x v="0"/>
    <n v="11"/>
    <n v="10"/>
    <x v="1"/>
    <n v="109975"/>
    <n v="109975"/>
    <n v="3299.25"/>
    <n v="1"/>
    <x v="78"/>
    <n v="0.75"/>
    <m/>
    <s v="3,000"/>
  </r>
  <r>
    <s v="Swadloon"/>
    <n v="3"/>
    <x v="1"/>
    <d v="2020-01-19T00:00:00"/>
    <n v="1857"/>
    <x v="0"/>
    <n v="6"/>
    <n v="10"/>
    <x v="3"/>
    <n v="66872"/>
    <n v="66872"/>
    <n v="668.72"/>
    <n v="1"/>
    <x v="48"/>
    <n v="31.279999999999973"/>
    <m/>
    <n v="1000"/>
  </r>
  <r>
    <s v="Leavanny"/>
    <n v="5"/>
    <x v="4"/>
    <d v="2024-04-26T00:00:00"/>
    <n v="298"/>
    <x v="0"/>
    <n v="14"/>
    <n v="9"/>
    <x v="4"/>
    <n v="180484"/>
    <n v="185234"/>
    <n v="5414.5199999999995"/>
    <n v="0.97435675955818046"/>
    <x v="23"/>
    <n v="35.480000000000473"/>
    <m/>
    <s v="3,000"/>
  </r>
  <r>
    <s v="Venipede"/>
    <n v="1"/>
    <x v="2"/>
    <d v="2024-01-20T00:00:00"/>
    <n v="395"/>
    <x v="0"/>
    <n v="8"/>
    <n v="8"/>
    <x v="4"/>
    <n v="78083"/>
    <n v="82305"/>
    <s v="No Pay Due"/>
    <n v="0.94870299495777899"/>
    <x v="0"/>
    <s v="No Pay Due"/>
    <m/>
    <s v="No pay due"/>
  </r>
  <r>
    <s v="Whirlipede"/>
    <n v="1"/>
    <x v="2"/>
    <d v="2024-11-15T00:00:00"/>
    <n v="95"/>
    <x v="1"/>
    <n v="3"/>
    <n v="6"/>
    <x v="0"/>
    <n v="42866"/>
    <n v="47763"/>
    <s v="No Pay Due"/>
    <n v="0.89747293930448258"/>
    <x v="0"/>
    <s v="No Pay Due"/>
    <m/>
    <s v="No pay due"/>
  </r>
  <r>
    <s v="Scolipede"/>
    <n v="5"/>
    <x v="4"/>
    <d v="2021-03-09T00:00:00"/>
    <n v="1442"/>
    <x v="0"/>
    <n v="5"/>
    <n v="8"/>
    <x v="1"/>
    <n v="56911"/>
    <n v="59986"/>
    <n v="1707.33"/>
    <n v="0.94873803887573771"/>
    <x v="21"/>
    <n v="42.670000000000073"/>
    <m/>
    <s v="3,000"/>
  </r>
  <r>
    <s v="Cottonee"/>
    <n v="4"/>
    <x v="3"/>
    <d v="2024-03-04T00:00:00"/>
    <n v="351"/>
    <x v="0"/>
    <n v="9"/>
    <n v="3"/>
    <x v="1"/>
    <n v="74584"/>
    <n v="90898"/>
    <n v="1491.68"/>
    <n v="0.82052410394068076"/>
    <x v="38"/>
    <n v="8.3199999999999363"/>
    <m/>
    <n v="2000"/>
  </r>
  <r>
    <s v="Whimsicott"/>
    <n v="2"/>
    <x v="0"/>
    <d v="2022-04-08T00:00:00"/>
    <n v="1047"/>
    <x v="0"/>
    <n v="1"/>
    <n v="6"/>
    <x v="3"/>
    <n v="34516"/>
    <n v="37463"/>
    <s v="No Pay Due"/>
    <n v="0.92133571790833624"/>
    <x v="0"/>
    <s v="No Pay Due"/>
    <m/>
    <s v="No pay due"/>
  </r>
  <r>
    <s v="Petilil"/>
    <n v="2"/>
    <x v="0"/>
    <d v="2023-10-16T00:00:00"/>
    <n v="491"/>
    <x v="0"/>
    <n v="8"/>
    <n v="4"/>
    <x v="3"/>
    <n v="69639"/>
    <n v="82305"/>
    <s v="No Pay Due"/>
    <n v="0.84610898487333697"/>
    <x v="0"/>
    <s v="No Pay Due"/>
    <m/>
    <s v="No pay due"/>
  </r>
  <r>
    <s v="Lilligant"/>
    <n v="3"/>
    <x v="1"/>
    <d v="2022-11-04T00:00:00"/>
    <n v="837"/>
    <x v="0"/>
    <n v="10"/>
    <n v="6"/>
    <x v="3"/>
    <n v="89832"/>
    <n v="100097"/>
    <n v="898.32"/>
    <n v="0.89744947401021014"/>
    <x v="54"/>
    <n v="1.67999999999995"/>
    <m/>
    <n v="1000"/>
  </r>
  <r>
    <s v="Basculin"/>
    <n v="2"/>
    <x v="0"/>
    <d v="2024-12-10T00:00:00"/>
    <n v="70"/>
    <x v="1"/>
    <n v="11"/>
    <n v="7"/>
    <x v="1"/>
    <n v="101517"/>
    <n v="109975"/>
    <s v="No Pay Due"/>
    <n v="0.92309161172993859"/>
    <x v="0"/>
    <s v="No Pay Due"/>
    <m/>
    <s v="No pay due"/>
  </r>
  <r>
    <s v="Sandile"/>
    <n v="4"/>
    <x v="3"/>
    <d v="2021-03-31T00:00:00"/>
    <n v="1420"/>
    <x v="0"/>
    <n v="1"/>
    <n v="5"/>
    <x v="4"/>
    <n v="33935"/>
    <n v="37463"/>
    <n v="678.7"/>
    <n v="0.90582708272161871"/>
    <x v="48"/>
    <n v="21.299999999999955"/>
    <m/>
    <n v="2000"/>
  </r>
  <r>
    <s v="Krokorok"/>
    <n v="5"/>
    <x v="4"/>
    <d v="2021-09-03T00:00:00"/>
    <n v="1264"/>
    <x v="0"/>
    <n v="2"/>
    <n v="4"/>
    <x v="1"/>
    <n v="36535"/>
    <n v="42376"/>
    <n v="1096.05"/>
    <n v="0.86216254483670007"/>
    <x v="22"/>
    <n v="3.9500000000000455"/>
    <m/>
    <s v="3,000"/>
  </r>
  <r>
    <s v="Krookodile"/>
    <n v="5"/>
    <x v="4"/>
    <d v="2022-05-24T00:00:00"/>
    <n v="1001"/>
    <x v="0"/>
    <n v="3"/>
    <n v="4"/>
    <x v="2"/>
    <n v="40418"/>
    <n v="47763"/>
    <n v="1212.54"/>
    <n v="0.84621987731088921"/>
    <x v="29"/>
    <n v="37.460000000000036"/>
    <m/>
    <s v="3,000"/>
  </r>
  <r>
    <s v="Darumaka"/>
    <n v="2"/>
    <x v="0"/>
    <d v="2022-04-17T00:00:00"/>
    <n v="1038"/>
    <x v="0"/>
    <n v="13"/>
    <n v="10"/>
    <x v="1"/>
    <n v="156755"/>
    <n v="156755"/>
    <s v="No Pay Due"/>
    <n v="1"/>
    <x v="0"/>
    <s v="No Pay Due"/>
    <m/>
    <s v="No pay due"/>
  </r>
  <r>
    <s v="Darmanitan"/>
    <n v="1"/>
    <x v="2"/>
    <d v="2022-03-27T00:00:00"/>
    <n v="1059"/>
    <x v="0"/>
    <n v="15"/>
    <n v="2"/>
    <x v="0"/>
    <n v="173190"/>
    <n v="195200"/>
    <s v="No Pay Due"/>
    <n v="0.88724385245901638"/>
    <x v="0"/>
    <s v="No Pay Due"/>
    <m/>
    <s v="No pay due"/>
  </r>
  <r>
    <s v="Maractus"/>
    <n v="5"/>
    <x v="4"/>
    <d v="2020-04-10T00:00:00"/>
    <n v="1775"/>
    <x v="0"/>
    <n v="4"/>
    <n v="6"/>
    <x v="2"/>
    <n v="48125"/>
    <n v="53627"/>
    <n v="1443.75"/>
    <n v="0.89740242788147762"/>
    <x v="15"/>
    <n v="6.25"/>
    <m/>
    <s v="3,000"/>
  </r>
  <r>
    <s v="Dwebble"/>
    <n v="4"/>
    <x v="3"/>
    <d v="2024-06-03T00:00:00"/>
    <n v="260"/>
    <x v="0"/>
    <n v="5"/>
    <n v="7"/>
    <x v="3"/>
    <n v="55373"/>
    <n v="59986"/>
    <n v="1107.46"/>
    <n v="0.92309872303537488"/>
    <x v="17"/>
    <n v="42.539999999999964"/>
    <m/>
    <n v="2000"/>
  </r>
  <r>
    <s v="Crustle"/>
    <n v="2"/>
    <x v="0"/>
    <d v="2021-03-31T00:00:00"/>
    <n v="1420"/>
    <x v="0"/>
    <n v="15"/>
    <n v="1"/>
    <x v="2"/>
    <n v="167603"/>
    <n v="195200"/>
    <s v="No Pay Due"/>
    <n v="0.85862192622950817"/>
    <x v="0"/>
    <s v="No Pay Due"/>
    <m/>
    <s v="No pay due"/>
  </r>
  <r>
    <s v="Scraggy"/>
    <n v="5"/>
    <x v="4"/>
    <d v="2021-03-09T00:00:00"/>
    <n v="1442"/>
    <x v="0"/>
    <n v="4"/>
    <n v="6"/>
    <x v="0"/>
    <n v="48125"/>
    <n v="53627"/>
    <n v="1443.75"/>
    <n v="0.89740242788147762"/>
    <x v="15"/>
    <n v="6.25"/>
    <m/>
    <s v="3,000"/>
  </r>
  <r>
    <s v="Scrafty"/>
    <n v="5"/>
    <x v="4"/>
    <d v="2021-06-26T00:00:00"/>
    <n v="1333"/>
    <x v="0"/>
    <n v="11"/>
    <n v="1"/>
    <x v="2"/>
    <n v="84601"/>
    <n v="109975"/>
    <n v="2538.0299999999997"/>
    <n v="0.76927483518981588"/>
    <x v="68"/>
    <n v="11.970000000000255"/>
    <m/>
    <s v="3,000"/>
  </r>
  <r>
    <s v="Sigilyph"/>
    <n v="5"/>
    <x v="4"/>
    <d v="2023-07-03T00:00:00"/>
    <n v="596"/>
    <x v="0"/>
    <n v="9"/>
    <n v="1"/>
    <x v="4"/>
    <n v="69923"/>
    <n v="90898"/>
    <n v="2097.69"/>
    <n v="0.76924684811547006"/>
    <x v="33"/>
    <n v="2.3099999999999454"/>
    <m/>
    <s v="3,000"/>
  </r>
  <r>
    <s v="Yamask"/>
    <n v="1"/>
    <x v="2"/>
    <d v="2022-05-12T00:00:00"/>
    <n v="1013"/>
    <x v="0"/>
    <n v="15"/>
    <n v="5"/>
    <x v="4"/>
    <n v="189950"/>
    <n v="195200"/>
    <s v="No Pay Due"/>
    <n v="0.97310450819672134"/>
    <x v="0"/>
    <s v="No Pay Due"/>
    <m/>
    <s v="No pay due"/>
  </r>
  <r>
    <s v="Cofagrigus"/>
    <n v="2"/>
    <x v="0"/>
    <d v="2020-12-17T00:00:00"/>
    <n v="1524"/>
    <x v="0"/>
    <n v="7"/>
    <n v="10"/>
    <x v="2"/>
    <n v="74318"/>
    <n v="74318"/>
    <s v="No Pay Due"/>
    <n v="1"/>
    <x v="0"/>
    <s v="No Pay Due"/>
    <m/>
    <s v="No pay due"/>
  </r>
  <r>
    <s v="Tirtouga"/>
    <n v="3"/>
    <x v="1"/>
    <d v="2021-03-05T00:00:00"/>
    <n v="1446"/>
    <x v="0"/>
    <n v="7"/>
    <n v="9"/>
    <x v="3"/>
    <n v="72412"/>
    <n v="74318"/>
    <n v="724.12"/>
    <n v="0.9743534540757286"/>
    <x v="1"/>
    <n v="25.879999999999995"/>
    <m/>
    <n v="1000"/>
  </r>
  <r>
    <s v="Carracosta"/>
    <n v="5"/>
    <x v="4"/>
    <d v="2024-06-07T00:00:00"/>
    <n v="256"/>
    <x v="0"/>
    <n v="2"/>
    <n v="7"/>
    <x v="2"/>
    <n v="39117"/>
    <n v="42376"/>
    <n v="1173.51"/>
    <n v="0.92309326033603922"/>
    <x v="39"/>
    <n v="26.490000000000009"/>
    <m/>
    <s v="3,000"/>
  </r>
  <r>
    <s v="Archen"/>
    <n v="2"/>
    <x v="0"/>
    <d v="2024-03-22T00:00:00"/>
    <n v="333"/>
    <x v="0"/>
    <n v="11"/>
    <n v="3"/>
    <x v="0"/>
    <n v="90239"/>
    <n v="109975"/>
    <s v="No Pay Due"/>
    <n v="0.82054103205273921"/>
    <x v="0"/>
    <s v="No Pay Due"/>
    <m/>
    <s v="No pay due"/>
  </r>
  <r>
    <s v="Archeops"/>
    <n v="2"/>
    <x v="0"/>
    <d v="2021-07-11T00:00:00"/>
    <n v="1318"/>
    <x v="0"/>
    <n v="9"/>
    <n v="1"/>
    <x v="4"/>
    <n v="69923"/>
    <n v="90898"/>
    <s v="No Pay Due"/>
    <n v="0.76924684811547006"/>
    <x v="0"/>
    <s v="No Pay Due"/>
    <m/>
    <s v="No pay due"/>
  </r>
  <r>
    <s v="Trubbish"/>
    <n v="2"/>
    <x v="0"/>
    <d v="2025-05-05T00:00:00"/>
    <n v="-76"/>
    <x v="1"/>
    <n v="9"/>
    <n v="1"/>
    <x v="2"/>
    <n v="69923"/>
    <n v="90898"/>
    <s v="No Pay Due"/>
    <n v="0.76924684811547006"/>
    <x v="0"/>
    <s v="No Pay Due"/>
    <m/>
    <s v="No pay due"/>
  </r>
  <r>
    <s v="Garbodor"/>
    <n v="4"/>
    <x v="3"/>
    <d v="2020-06-26T00:00:00"/>
    <n v="1698"/>
    <x v="0"/>
    <n v="11"/>
    <n v="4"/>
    <x v="3"/>
    <n v="93059"/>
    <n v="109975"/>
    <n v="1861.18"/>
    <n v="0.84618322345987729"/>
    <x v="49"/>
    <n v="38.819999999999936"/>
    <m/>
    <n v="2000"/>
  </r>
  <r>
    <s v="Zorua"/>
    <n v="2"/>
    <x v="0"/>
    <d v="2024-12-16T00:00:00"/>
    <n v="64"/>
    <x v="1"/>
    <n v="6"/>
    <n v="6"/>
    <x v="2"/>
    <n v="60015"/>
    <n v="66872"/>
    <s v="No Pay Due"/>
    <n v="0.89746082067232924"/>
    <x v="0"/>
    <s v="No Pay Due"/>
    <m/>
    <s v="No pay due"/>
  </r>
  <r>
    <s v="Zoroark"/>
    <n v="5"/>
    <x v="4"/>
    <d v="2024-08-31T00:00:00"/>
    <n v="171"/>
    <x v="1"/>
    <n v="13"/>
    <n v="8"/>
    <x v="1"/>
    <n v="148716"/>
    <n v="156755"/>
    <n v="4461.4799999999996"/>
    <n v="0.94871614940512261"/>
    <x v="73"/>
    <n v="38.520000000000437"/>
    <m/>
    <s v="3,000"/>
  </r>
  <r>
    <s v="Minccino"/>
    <n v="5"/>
    <x v="4"/>
    <d v="2021-05-05T00:00:00"/>
    <n v="1385"/>
    <x v="0"/>
    <n v="13"/>
    <n v="4"/>
    <x v="4"/>
    <n v="132638"/>
    <n v="156755"/>
    <n v="3979.14"/>
    <n v="0.84614844821536794"/>
    <x v="67"/>
    <n v="20.860000000000127"/>
    <m/>
    <s v="3,000"/>
  </r>
  <r>
    <s v="Cinccino"/>
    <n v="5"/>
    <x v="4"/>
    <d v="2022-09-28T00:00:00"/>
    <n v="874"/>
    <x v="0"/>
    <n v="7"/>
    <n v="5"/>
    <x v="1"/>
    <n v="64788"/>
    <n v="74318"/>
    <n v="1943.6399999999999"/>
    <n v="0.8717672703786431"/>
    <x v="61"/>
    <n v="6.3600000000001273"/>
    <m/>
    <s v="3,000"/>
  </r>
  <r>
    <s v="Gothita"/>
    <n v="5"/>
    <x v="4"/>
    <d v="2023-05-06T00:00:00"/>
    <n v="654"/>
    <x v="0"/>
    <n v="9"/>
    <n v="3"/>
    <x v="3"/>
    <n v="74584"/>
    <n v="90898"/>
    <n v="2237.52"/>
    <n v="0.82052410394068076"/>
    <x v="28"/>
    <n v="12.480000000000018"/>
    <m/>
    <s v="3,000"/>
  </r>
  <r>
    <s v="Gothorita"/>
    <n v="3"/>
    <x v="1"/>
    <d v="2022-10-23T00:00:00"/>
    <n v="849"/>
    <x v="0"/>
    <n v="8"/>
    <n v="9"/>
    <x v="4"/>
    <n v="80194"/>
    <n v="82305"/>
    <n v="801.94"/>
    <n v="0.97435149747888949"/>
    <x v="2"/>
    <n v="48.059999999999945"/>
    <m/>
    <n v="1000"/>
  </r>
  <r>
    <s v="Gothitelle"/>
    <n v="1"/>
    <x v="2"/>
    <d v="2022-06-22T00:00:00"/>
    <n v="972"/>
    <x v="0"/>
    <n v="14"/>
    <n v="6"/>
    <x v="3"/>
    <n v="166236"/>
    <n v="185234"/>
    <s v="No Pay Due"/>
    <n v="0.89743783538659205"/>
    <x v="0"/>
    <s v="No Pay Due"/>
    <m/>
    <s v="No pay due"/>
  </r>
  <r>
    <s v="Solosis"/>
    <n v="2"/>
    <x v="0"/>
    <d v="2024-08-11T00:00:00"/>
    <n v="191"/>
    <x v="0"/>
    <n v="6"/>
    <n v="6"/>
    <x v="4"/>
    <n v="60015"/>
    <n v="66872"/>
    <s v="No Pay Due"/>
    <n v="0.89746082067232924"/>
    <x v="0"/>
    <s v="No Pay Due"/>
    <m/>
    <s v="No pay due"/>
  </r>
  <r>
    <s v="Duosion"/>
    <n v="4"/>
    <x v="3"/>
    <d v="2021-05-14T00:00:00"/>
    <n v="1376"/>
    <x v="0"/>
    <n v="14"/>
    <n v="4"/>
    <x v="1"/>
    <n v="156737"/>
    <n v="185234"/>
    <n v="3134.7400000000002"/>
    <n v="0.84615675307988814"/>
    <x v="30"/>
    <n v="15.259999999999764"/>
    <m/>
    <n v="2000"/>
  </r>
  <r>
    <s v="Reuniclus"/>
    <n v="4"/>
    <x v="3"/>
    <d v="2020-08-15T00:00:00"/>
    <n v="1648"/>
    <x v="0"/>
    <n v="7"/>
    <n v="5"/>
    <x v="0"/>
    <n v="64788"/>
    <n v="74318"/>
    <n v="1295.76"/>
    <n v="0.8717672703786431"/>
    <x v="4"/>
    <n v="4.2400000000000091"/>
    <m/>
    <n v="2000"/>
  </r>
  <r>
    <s v="Ducklett"/>
    <n v="2"/>
    <x v="0"/>
    <d v="2024-09-21T00:00:00"/>
    <n v="150"/>
    <x v="1"/>
    <n v="8"/>
    <n v="1"/>
    <x v="4"/>
    <n v="63307"/>
    <n v="82305"/>
    <s v="No Pay Due"/>
    <n v="0.76917562724014332"/>
    <x v="0"/>
    <s v="No Pay Due"/>
    <m/>
    <s v="No pay due"/>
  </r>
  <r>
    <s v="Swanna"/>
    <n v="3"/>
    <x v="1"/>
    <d v="2022-05-05T00:00:00"/>
    <n v="1020"/>
    <x v="0"/>
    <n v="7"/>
    <n v="2"/>
    <x v="4"/>
    <n v="59070"/>
    <n v="74318"/>
    <n v="590.70000000000005"/>
    <n v="0.794827632605829"/>
    <x v="25"/>
    <n v="9.2999999999999545"/>
    <m/>
    <n v="1000"/>
  </r>
  <r>
    <s v="Vanillite"/>
    <n v="2"/>
    <x v="0"/>
    <d v="2022-04-02T00:00:00"/>
    <n v="1053"/>
    <x v="0"/>
    <n v="8"/>
    <n v="7"/>
    <x v="3"/>
    <n v="75972"/>
    <n v="82305"/>
    <s v="No Pay Due"/>
    <n v="0.92305449243666848"/>
    <x v="0"/>
    <s v="No Pay Due"/>
    <m/>
    <s v="No pay due"/>
  </r>
  <r>
    <s v="Vanillish"/>
    <n v="5"/>
    <x v="4"/>
    <d v="2020-04-29T00:00:00"/>
    <n v="1756"/>
    <x v="0"/>
    <n v="10"/>
    <n v="5"/>
    <x v="4"/>
    <n v="87266"/>
    <n v="100097"/>
    <n v="2617.98"/>
    <n v="0.8718143400901126"/>
    <x v="64"/>
    <n v="32.019999999999982"/>
    <m/>
    <s v="3,000"/>
  </r>
  <r>
    <s v="Vanilluxe"/>
    <n v="2"/>
    <x v="0"/>
    <d v="2021-03-14T00:00:00"/>
    <n v="1437"/>
    <x v="0"/>
    <n v="3"/>
    <n v="8"/>
    <x v="1"/>
    <n v="45315"/>
    <n v="47763"/>
    <s v="No Pay Due"/>
    <n v="0.94874693800640664"/>
    <x v="0"/>
    <s v="No Pay Due"/>
    <m/>
    <s v="No pay due"/>
  </r>
  <r>
    <s v="Deerling"/>
    <n v="1"/>
    <x v="2"/>
    <d v="2020-09-13T00:00:00"/>
    <n v="1619"/>
    <x v="0"/>
    <n v="9"/>
    <n v="9"/>
    <x v="0"/>
    <n v="88568"/>
    <n v="90898"/>
    <s v="No Pay Due"/>
    <n v="0.97436687275847655"/>
    <x v="0"/>
    <s v="No Pay Due"/>
    <m/>
    <s v="No pay due"/>
  </r>
  <r>
    <s v="Sawsbuck"/>
    <n v="4"/>
    <x v="3"/>
    <d v="2020-03-13T00:00:00"/>
    <n v="1803"/>
    <x v="0"/>
    <n v="5"/>
    <n v="4"/>
    <x v="4"/>
    <n v="50761"/>
    <n v="59986"/>
    <n v="1015.22"/>
    <n v="0.84621411662721302"/>
    <x v="10"/>
    <n v="34.779999999999973"/>
    <m/>
    <n v="2000"/>
  </r>
  <r>
    <s v="Emolga"/>
    <n v="1"/>
    <x v="2"/>
    <d v="2020-09-30T00:00:00"/>
    <n v="1602"/>
    <x v="0"/>
    <n v="9"/>
    <n v="10"/>
    <x v="2"/>
    <n v="90898"/>
    <n v="90898"/>
    <s v="No Pay Due"/>
    <n v="1"/>
    <x v="0"/>
    <s v="No Pay Due"/>
    <m/>
    <s v="No pay due"/>
  </r>
  <r>
    <s v="Karrablast"/>
    <n v="5"/>
    <x v="4"/>
    <d v="2020-08-15T00:00:00"/>
    <n v="1648"/>
    <x v="0"/>
    <n v="11"/>
    <n v="7"/>
    <x v="4"/>
    <n v="101517"/>
    <n v="109975"/>
    <n v="3045.5099999999998"/>
    <n v="0.92309161172993859"/>
    <x v="79"/>
    <n v="4.4900000000002365"/>
    <m/>
    <s v="3,000"/>
  </r>
  <r>
    <s v="Escavalier"/>
    <n v="5"/>
    <x v="4"/>
    <d v="2023-11-05T00:00:00"/>
    <n v="471"/>
    <x v="0"/>
    <n v="2"/>
    <n v="4"/>
    <x v="4"/>
    <n v="36535"/>
    <n v="42376"/>
    <n v="1096.05"/>
    <n v="0.86216254483670007"/>
    <x v="22"/>
    <n v="3.9500000000000455"/>
    <m/>
    <s v="3,000"/>
  </r>
  <r>
    <s v="Foongus"/>
    <n v="5"/>
    <x v="4"/>
    <d v="2023-02-13T00:00:00"/>
    <n v="736"/>
    <x v="0"/>
    <n v="13"/>
    <n v="5"/>
    <x v="3"/>
    <n v="136658"/>
    <n v="156755"/>
    <n v="4099.74"/>
    <n v="0.87179356320372559"/>
    <x v="71"/>
    <n v="0.26000000000021828"/>
    <m/>
    <s v="3,000"/>
  </r>
  <r>
    <s v="Amoonguss"/>
    <n v="4"/>
    <x v="3"/>
    <d v="2025-02-28T00:00:00"/>
    <n v="-10"/>
    <x v="1"/>
    <n v="4"/>
    <n v="5"/>
    <x v="3"/>
    <n v="46749"/>
    <n v="53627"/>
    <n v="934.98"/>
    <n v="0.87174371119025862"/>
    <x v="57"/>
    <n v="15.019999999999982"/>
    <m/>
    <n v="2000"/>
  </r>
  <r>
    <s v="Frillish"/>
    <n v="2"/>
    <x v="0"/>
    <d v="2021-10-08T00:00:00"/>
    <n v="1229"/>
    <x v="0"/>
    <n v="5"/>
    <n v="3"/>
    <x v="3"/>
    <n v="49223"/>
    <n v="59986"/>
    <s v="No Pay Due"/>
    <n v="0.8205748007868503"/>
    <x v="0"/>
    <s v="No Pay Due"/>
    <m/>
    <s v="No pay due"/>
  </r>
  <r>
    <s v="Jellicent"/>
    <n v="1"/>
    <x v="2"/>
    <d v="2020-10-13T00:00:00"/>
    <n v="1589"/>
    <x v="0"/>
    <n v="14"/>
    <n v="6"/>
    <x v="4"/>
    <n v="166236"/>
    <n v="185234"/>
    <s v="No Pay Due"/>
    <n v="0.89743783538659205"/>
    <x v="0"/>
    <s v="No Pay Due"/>
    <m/>
    <s v="No pay due"/>
  </r>
  <r>
    <s v="Alomomola"/>
    <n v="4"/>
    <x v="3"/>
    <d v="2023-05-09T00:00:00"/>
    <n v="651"/>
    <x v="0"/>
    <n v="10"/>
    <n v="7"/>
    <x v="2"/>
    <n v="92399"/>
    <n v="100097"/>
    <n v="1847.98"/>
    <n v="0.92309459823970752"/>
    <x v="13"/>
    <n v="2.0199999999999818"/>
    <m/>
    <n v="2000"/>
  </r>
  <r>
    <s v="Joltik"/>
    <n v="5"/>
    <x v="4"/>
    <d v="2024-06-17T00:00:00"/>
    <n v="246"/>
    <x v="0"/>
    <n v="2"/>
    <n v="3"/>
    <x v="0"/>
    <n v="35592"/>
    <n v="42376"/>
    <n v="1067.76"/>
    <n v="0.83990938266943549"/>
    <x v="22"/>
    <n v="32.240000000000009"/>
    <m/>
    <s v="3,000"/>
  </r>
  <r>
    <s v="Galvantula"/>
    <n v="5"/>
    <x v="4"/>
    <d v="2021-07-20T00:00:00"/>
    <n v="1309"/>
    <x v="0"/>
    <n v="8"/>
    <n v="5"/>
    <x v="1"/>
    <n v="71750"/>
    <n v="82305"/>
    <n v="2152.5"/>
    <n v="0.87175748739444747"/>
    <x v="12"/>
    <n v="47.5"/>
    <m/>
    <s v="3,000"/>
  </r>
  <r>
    <s v="Ferroseed"/>
    <n v="2"/>
    <x v="0"/>
    <d v="2022-10-08T00:00:00"/>
    <n v="864"/>
    <x v="0"/>
    <n v="9"/>
    <n v="1"/>
    <x v="3"/>
    <n v="69923"/>
    <n v="90898"/>
    <s v="No Pay Due"/>
    <n v="0.76924684811547006"/>
    <x v="0"/>
    <s v="No Pay Due"/>
    <m/>
    <s v="No pay due"/>
  </r>
  <r>
    <s v="Ferrothorn"/>
    <n v="3"/>
    <x v="1"/>
    <d v="2023-03-21T00:00:00"/>
    <n v="700"/>
    <x v="0"/>
    <n v="1"/>
    <n v="8"/>
    <x v="2"/>
    <n v="36495"/>
    <n v="37463"/>
    <n v="364.95"/>
    <n v="0.97416117235672528"/>
    <x v="46"/>
    <n v="35.050000000000011"/>
    <m/>
    <n v="1000"/>
  </r>
  <r>
    <s v="Klink"/>
    <n v="2"/>
    <x v="0"/>
    <d v="2021-01-29T00:00:00"/>
    <n v="1481"/>
    <x v="0"/>
    <n v="10"/>
    <n v="7"/>
    <x v="1"/>
    <n v="92399"/>
    <n v="100097"/>
    <s v="No Pay Due"/>
    <n v="0.92309459823970752"/>
    <x v="0"/>
    <s v="No Pay Due"/>
    <m/>
    <s v="No pay due"/>
  </r>
  <r>
    <s v="Klang"/>
    <n v="5"/>
    <x v="4"/>
    <d v="2023-02-09T00:00:00"/>
    <n v="740"/>
    <x v="0"/>
    <n v="8"/>
    <n v="6"/>
    <x v="3"/>
    <n v="73861"/>
    <n v="82305"/>
    <n v="2215.83"/>
    <n v="0.89740598991555798"/>
    <x v="28"/>
    <n v="34.170000000000073"/>
    <m/>
    <s v="3,000"/>
  </r>
  <r>
    <s v="Klinklang"/>
    <n v="4"/>
    <x v="3"/>
    <d v="2023-03-13T00:00:00"/>
    <n v="708"/>
    <x v="0"/>
    <n v="8"/>
    <n v="3"/>
    <x v="3"/>
    <n v="67529"/>
    <n v="82305"/>
    <n v="1350.58"/>
    <n v="0.82047263228236433"/>
    <x v="7"/>
    <n v="49.420000000000073"/>
    <m/>
    <n v="2000"/>
  </r>
  <r>
    <s v="Tynamo"/>
    <n v="5"/>
    <x v="4"/>
    <d v="2024-06-02T00:00:00"/>
    <n v="261"/>
    <x v="0"/>
    <n v="3"/>
    <n v="7"/>
    <x v="1"/>
    <n v="44090"/>
    <n v="47763"/>
    <n v="1322.7"/>
    <n v="0.92309947030127926"/>
    <x v="9"/>
    <n v="27.299999999999955"/>
    <m/>
    <s v="3,000"/>
  </r>
  <r>
    <s v="Eelektrik"/>
    <n v="1"/>
    <x v="2"/>
    <d v="2020-03-11T00:00:00"/>
    <n v="1805"/>
    <x v="0"/>
    <n v="6"/>
    <n v="5"/>
    <x v="4"/>
    <n v="58300"/>
    <n v="66872"/>
    <s v="No Pay Due"/>
    <n v="0.8718148103840172"/>
    <x v="0"/>
    <s v="No Pay Due"/>
    <m/>
    <s v="No pay due"/>
  </r>
  <r>
    <s v="Eelektross"/>
    <n v="1"/>
    <x v="2"/>
    <d v="2023-03-29T00:00:00"/>
    <n v="692"/>
    <x v="0"/>
    <n v="15"/>
    <n v="2"/>
    <x v="2"/>
    <n v="173190"/>
    <n v="195200"/>
    <s v="No Pay Due"/>
    <n v="0.88724385245901638"/>
    <x v="0"/>
    <s v="No Pay Due"/>
    <m/>
    <s v="No pay due"/>
  </r>
  <r>
    <s v="Elgyem"/>
    <n v="2"/>
    <x v="0"/>
    <d v="2021-06-12T00:00:00"/>
    <n v="1347"/>
    <x v="0"/>
    <n v="4"/>
    <n v="1"/>
    <x v="4"/>
    <n v="41247"/>
    <n v="53627"/>
    <s v="No Pay Due"/>
    <n v="0.76914613907173623"/>
    <x v="0"/>
    <s v="No Pay Due"/>
    <m/>
    <s v="No pay due"/>
  </r>
  <r>
    <s v="Beheeyem"/>
    <n v="3"/>
    <x v="1"/>
    <d v="2024-12-09T00:00:00"/>
    <n v="71"/>
    <x v="1"/>
    <n v="12"/>
    <n v="6"/>
    <x v="3"/>
    <n v="118304"/>
    <n v="131826"/>
    <n v="1183.04"/>
    <n v="0.89742539408007527"/>
    <x v="39"/>
    <n v="16.960000000000036"/>
    <m/>
    <n v="1000"/>
  </r>
  <r>
    <s v="Litwick"/>
    <n v="3"/>
    <x v="1"/>
    <d v="2021-07-31T00:00:00"/>
    <n v="1298"/>
    <x v="0"/>
    <n v="13"/>
    <n v="3"/>
    <x v="3"/>
    <n v="128619"/>
    <n v="156755"/>
    <n v="1286.19"/>
    <n v="0.8205097126088482"/>
    <x v="4"/>
    <n v="13.809999999999945"/>
    <m/>
    <n v="1000"/>
  </r>
  <r>
    <s v="Lampent"/>
    <n v="1"/>
    <x v="2"/>
    <d v="2023-09-26T00:00:00"/>
    <n v="511"/>
    <x v="0"/>
    <n v="11"/>
    <n v="8"/>
    <x v="4"/>
    <n v="104337"/>
    <n v="109975"/>
    <s v="No Pay Due"/>
    <n v="0.94873380313707656"/>
    <x v="0"/>
    <s v="No Pay Due"/>
    <m/>
    <s v="No pay due"/>
  </r>
  <r>
    <s v="Chandelure"/>
    <n v="5"/>
    <x v="4"/>
    <d v="2021-04-29T00:00:00"/>
    <n v="1391"/>
    <x v="0"/>
    <n v="9"/>
    <n v="6"/>
    <x v="3"/>
    <n v="81576"/>
    <n v="90898"/>
    <n v="2447.2799999999997"/>
    <n v="0.8974454883495786"/>
    <x v="31"/>
    <n v="2.7200000000002547"/>
    <m/>
    <s v="3,000"/>
  </r>
  <r>
    <s v="Axew"/>
    <n v="3"/>
    <x v="1"/>
    <d v="2022-03-01T00:00:00"/>
    <n v="1085"/>
    <x v="0"/>
    <n v="9"/>
    <n v="6"/>
    <x v="1"/>
    <n v="81576"/>
    <n v="90898"/>
    <n v="815.76"/>
    <n v="0.8974454883495786"/>
    <x v="2"/>
    <n v="34.240000000000009"/>
    <m/>
    <n v="1000"/>
  </r>
  <r>
    <s v="Fraxure"/>
    <n v="3"/>
    <x v="1"/>
    <d v="2021-09-18T00:00:00"/>
    <n v="1249"/>
    <x v="0"/>
    <n v="7"/>
    <n v="4"/>
    <x v="3"/>
    <n v="62882"/>
    <n v="74318"/>
    <n v="628.82000000000005"/>
    <n v="0.84612072445437181"/>
    <x v="6"/>
    <n v="21.17999999999995"/>
    <m/>
    <n v="1000"/>
  </r>
  <r>
    <s v="Haxorus"/>
    <n v="2"/>
    <x v="0"/>
    <d v="2022-11-13T00:00:00"/>
    <n v="828"/>
    <x v="0"/>
    <n v="10"/>
    <n v="7"/>
    <x v="3"/>
    <n v="92399"/>
    <n v="100097"/>
    <s v="No Pay Due"/>
    <n v="0.92309459823970752"/>
    <x v="0"/>
    <s v="No Pay Due"/>
    <m/>
    <s v="No pay due"/>
  </r>
  <r>
    <s v="Cubchoo"/>
    <n v="4"/>
    <x v="3"/>
    <d v="2021-06-12T00:00:00"/>
    <n v="1347"/>
    <x v="0"/>
    <n v="7"/>
    <n v="10"/>
    <x v="2"/>
    <n v="74318"/>
    <n v="74318"/>
    <n v="1486.3600000000001"/>
    <n v="1"/>
    <x v="38"/>
    <n v="13.639999999999873"/>
    <m/>
    <n v="2000"/>
  </r>
  <r>
    <s v="Beartic"/>
    <n v="4"/>
    <x v="3"/>
    <d v="2020-10-26T00:00:00"/>
    <n v="1576"/>
    <x v="0"/>
    <n v="1"/>
    <n v="9"/>
    <x v="1"/>
    <n v="36535"/>
    <n v="37463"/>
    <n v="730.7"/>
    <n v="0.97522889250727385"/>
    <x v="1"/>
    <n v="19.299999999999955"/>
    <m/>
    <n v="2000"/>
  </r>
  <r>
    <s v="Cryogonal"/>
    <n v="4"/>
    <x v="3"/>
    <d v="2021-03-25T00:00:00"/>
    <n v="1426"/>
    <x v="0"/>
    <n v="9"/>
    <n v="4"/>
    <x v="3"/>
    <n v="76915"/>
    <n v="90898"/>
    <n v="1538.3"/>
    <n v="0.84616823252436801"/>
    <x v="34"/>
    <n v="11.700000000000045"/>
    <m/>
    <n v="2000"/>
  </r>
  <r>
    <s v="Shelmet"/>
    <n v="5"/>
    <x v="4"/>
    <d v="2023-12-04T00:00:00"/>
    <n v="442"/>
    <x v="0"/>
    <n v="4"/>
    <n v="9"/>
    <x v="4"/>
    <n v="52251"/>
    <n v="53627"/>
    <n v="1567.53"/>
    <n v="0.974341283308781"/>
    <x v="24"/>
    <n v="32.470000000000027"/>
    <m/>
    <s v="3,000"/>
  </r>
  <r>
    <s v="Accelgor"/>
    <n v="1"/>
    <x v="2"/>
    <d v="2025-03-14T00:00:00"/>
    <n v="-24"/>
    <x v="1"/>
    <n v="9"/>
    <n v="8"/>
    <x v="1"/>
    <n v="86237"/>
    <n v="90898"/>
    <s v="No Pay Due"/>
    <n v="0.9487227441747893"/>
    <x v="0"/>
    <s v="No Pay Due"/>
    <m/>
    <s v="No pay due"/>
  </r>
  <r>
    <s v="Stunfisk"/>
    <n v="1"/>
    <x v="2"/>
    <d v="2023-01-14T00:00:00"/>
    <n v="766"/>
    <x v="0"/>
    <n v="13"/>
    <n v="4"/>
    <x v="2"/>
    <n v="132638"/>
    <n v="156755"/>
    <s v="No Pay Due"/>
    <n v="0.84614844821536794"/>
    <x v="0"/>
    <s v="No Pay Due"/>
    <m/>
    <s v="No pay due"/>
  </r>
  <r>
    <s v="Mienfoo"/>
    <n v="1"/>
    <x v="2"/>
    <d v="2023-10-19T00:00:00"/>
    <n v="488"/>
    <x v="0"/>
    <n v="12"/>
    <n v="4"/>
    <x v="3"/>
    <n v="111543"/>
    <n v="131826"/>
    <s v="No Pay Due"/>
    <n v="0.84613809112011285"/>
    <x v="0"/>
    <s v="No Pay Due"/>
    <m/>
    <s v="No pay due"/>
  </r>
  <r>
    <s v="Mienshao"/>
    <n v="2"/>
    <x v="0"/>
    <d v="2020-02-26T00:00:00"/>
    <n v="1819"/>
    <x v="0"/>
    <n v="6"/>
    <n v="5"/>
    <x v="3"/>
    <n v="58300"/>
    <n v="66872"/>
    <s v="No Pay Due"/>
    <n v="0.8718148103840172"/>
    <x v="0"/>
    <s v="No Pay Due"/>
    <m/>
    <s v="No pay due"/>
  </r>
  <r>
    <s v="Druddigon"/>
    <n v="4"/>
    <x v="3"/>
    <d v="2020-02-12T00:00:00"/>
    <n v="1833"/>
    <x v="0"/>
    <n v="12"/>
    <n v="1"/>
    <x v="3"/>
    <n v="101401"/>
    <n v="131826"/>
    <n v="2028.02"/>
    <n v="0.76920334380167799"/>
    <x v="11"/>
    <n v="21.980000000000018"/>
    <m/>
    <n v="2000"/>
  </r>
  <r>
    <s v="Golett"/>
    <n v="5"/>
    <x v="4"/>
    <d v="2020-04-11T00:00:00"/>
    <n v="1774"/>
    <x v="0"/>
    <n v="1"/>
    <n v="3"/>
    <x v="4"/>
    <n v="31949"/>
    <n v="37463"/>
    <n v="958.46999999999991"/>
    <n v="0.85281477724688359"/>
    <x v="27"/>
    <n v="41.530000000000086"/>
    <m/>
    <s v="3,000"/>
  </r>
  <r>
    <s v="Golurk"/>
    <n v="1"/>
    <x v="2"/>
    <d v="2020-09-13T00:00:00"/>
    <n v="1619"/>
    <x v="0"/>
    <n v="6"/>
    <n v="9"/>
    <x v="2"/>
    <n v="65158"/>
    <n v="66872"/>
    <s v="No Pay Due"/>
    <n v="0.97436894365354709"/>
    <x v="0"/>
    <s v="No Pay Due"/>
    <m/>
    <s v="No pay due"/>
  </r>
  <r>
    <s v="Pawniard"/>
    <n v="1"/>
    <x v="2"/>
    <d v="2023-04-02T00:00:00"/>
    <n v="688"/>
    <x v="0"/>
    <n v="1"/>
    <n v="6"/>
    <x v="3"/>
    <n v="34516"/>
    <n v="37463"/>
    <s v="No Pay Due"/>
    <n v="0.92133571790833624"/>
    <x v="0"/>
    <s v="No Pay Due"/>
    <m/>
    <s v="No pay due"/>
  </r>
  <r>
    <s v="Bisharp"/>
    <n v="4"/>
    <x v="3"/>
    <d v="2022-11-28T00:00:00"/>
    <n v="813"/>
    <x v="0"/>
    <n v="6"/>
    <n v="4"/>
    <x v="2"/>
    <n v="56586"/>
    <n v="66872"/>
    <n v="1131.72"/>
    <n v="0.8461837540375643"/>
    <x v="17"/>
    <n v="18.279999999999973"/>
    <m/>
    <n v="2000"/>
  </r>
  <r>
    <s v="Bouffalant"/>
    <n v="2"/>
    <x v="0"/>
    <d v="2024-08-27T00:00:00"/>
    <n v="175"/>
    <x v="1"/>
    <n v="2"/>
    <n v="5"/>
    <x v="1"/>
    <n v="36945"/>
    <n v="42376"/>
    <s v="No Pay Due"/>
    <n v="0.87183783273551063"/>
    <x v="0"/>
    <s v="No Pay Due"/>
    <m/>
    <s v="No pay due"/>
  </r>
  <r>
    <s v="Rufflet"/>
    <n v="3"/>
    <x v="1"/>
    <d v="2023-04-10T00:00:00"/>
    <n v="680"/>
    <x v="0"/>
    <n v="1"/>
    <n v="1"/>
    <x v="3"/>
    <n v="29949"/>
    <n v="37463"/>
    <n v="299.49"/>
    <n v="0.79942876971945653"/>
    <x v="80"/>
    <n v="0.50999999999999091"/>
    <m/>
    <n v="1000"/>
  </r>
  <r>
    <s v="Braviary"/>
    <n v="2"/>
    <x v="0"/>
    <d v="2022-02-22T00:00:00"/>
    <n v="1092"/>
    <x v="0"/>
    <n v="12"/>
    <n v="3"/>
    <x v="1"/>
    <n v="108162"/>
    <n v="131826"/>
    <s v="No Pay Due"/>
    <n v="0.8204906467616403"/>
    <x v="0"/>
    <s v="No Pay Due"/>
    <m/>
    <s v="No pay due"/>
  </r>
  <r>
    <s v="Vullaby"/>
    <n v="1"/>
    <x v="2"/>
    <d v="2024-02-06T00:00:00"/>
    <n v="378"/>
    <x v="0"/>
    <n v="9"/>
    <n v="4"/>
    <x v="1"/>
    <n v="76915"/>
    <n v="90898"/>
    <s v="No Pay Due"/>
    <n v="0.84616823252436801"/>
    <x v="0"/>
    <s v="No Pay Due"/>
    <m/>
    <s v="No pay due"/>
  </r>
  <r>
    <s v="Mandibuzz"/>
    <n v="2"/>
    <x v="0"/>
    <d v="2020-12-02T00:00:00"/>
    <n v="1539"/>
    <x v="0"/>
    <n v="6"/>
    <n v="6"/>
    <x v="4"/>
    <n v="60015"/>
    <n v="66872"/>
    <s v="No Pay Due"/>
    <n v="0.89746082067232924"/>
    <x v="0"/>
    <s v="No Pay Due"/>
    <m/>
    <s v="No pay due"/>
  </r>
  <r>
    <s v="Heatmor"/>
    <n v="5"/>
    <x v="4"/>
    <d v="2024-02-02T00:00:00"/>
    <n v="382"/>
    <x v="0"/>
    <n v="3"/>
    <n v="1"/>
    <x v="2"/>
    <n v="36745"/>
    <n v="47763"/>
    <n v="1102.3499999999999"/>
    <n v="0.76931934761216847"/>
    <x v="17"/>
    <n v="47.650000000000091"/>
    <m/>
    <s v="3,000"/>
  </r>
  <r>
    <s v="Durant"/>
    <n v="5"/>
    <x v="4"/>
    <d v="2021-08-10T00:00:00"/>
    <n v="1288"/>
    <x v="0"/>
    <n v="1"/>
    <n v="3"/>
    <x v="1"/>
    <n v="31949"/>
    <n v="37463"/>
    <n v="958.46999999999991"/>
    <n v="0.85281477724688359"/>
    <x v="27"/>
    <n v="41.530000000000086"/>
    <m/>
    <s v="3,000"/>
  </r>
  <r>
    <s v="Deino"/>
    <n v="3"/>
    <x v="1"/>
    <d v="2024-10-05T00:00:00"/>
    <n v="136"/>
    <x v="1"/>
    <n v="9"/>
    <n v="5"/>
    <x v="4"/>
    <n v="79246"/>
    <n v="90898"/>
    <n v="792.46"/>
    <n v="0.87181236110805516"/>
    <x v="16"/>
    <n v="7.5399999999999636"/>
    <m/>
    <n v="1000"/>
  </r>
  <r>
    <s v="Zweilous"/>
    <n v="4"/>
    <x v="3"/>
    <d v="2022-04-20T00:00:00"/>
    <n v="1035"/>
    <x v="0"/>
    <n v="10"/>
    <n v="4"/>
    <x v="3"/>
    <n v="84700"/>
    <n v="100097"/>
    <n v="1694"/>
    <n v="0.84617920617001507"/>
    <x v="36"/>
    <n v="6"/>
    <m/>
    <n v="2000"/>
  </r>
  <r>
    <s v="Hydreigon"/>
    <n v="3"/>
    <x v="1"/>
    <d v="2021-08-16T00:00:00"/>
    <n v="1282"/>
    <x v="0"/>
    <n v="12"/>
    <n v="9"/>
    <x v="0"/>
    <n v="128446"/>
    <n v="131826"/>
    <n v="1284.46"/>
    <n v="0.97436014139851013"/>
    <x v="4"/>
    <n v="15.539999999999964"/>
    <m/>
    <n v="1000"/>
  </r>
  <r>
    <s v="Larvesta"/>
    <n v="3"/>
    <x v="1"/>
    <d v="2022-02-06T00:00:00"/>
    <n v="1108"/>
    <x v="0"/>
    <n v="10"/>
    <n v="10"/>
    <x v="1"/>
    <n v="100097"/>
    <n v="100097"/>
    <n v="1000.97"/>
    <n v="1"/>
    <x v="10"/>
    <n v="49.029999999999973"/>
    <m/>
    <n v="1000"/>
  </r>
  <r>
    <s v="Volcarona"/>
    <n v="5"/>
    <x v="4"/>
    <d v="2022-01-31T00:00:00"/>
    <n v="1114"/>
    <x v="0"/>
    <n v="1"/>
    <n v="9"/>
    <x v="3"/>
    <n v="36535"/>
    <n v="37463"/>
    <n v="1096.05"/>
    <n v="0.97522889250727385"/>
    <x v="22"/>
    <n v="3.9500000000000455"/>
    <m/>
    <s v="3,000"/>
  </r>
  <r>
    <s v="Cobalion"/>
    <n v="2"/>
    <x v="0"/>
    <d v="2022-09-07T00:00:00"/>
    <n v="895"/>
    <x v="0"/>
    <n v="11"/>
    <n v="8"/>
    <x v="2"/>
    <n v="104337"/>
    <n v="109975"/>
    <s v="No Pay Due"/>
    <n v="0.94873380313707656"/>
    <x v="0"/>
    <s v="No Pay Due"/>
    <m/>
    <s v="No pay due"/>
  </r>
  <r>
    <s v="Terrakion"/>
    <n v="4"/>
    <x v="3"/>
    <d v="2020-11-06T00:00:00"/>
    <n v="1565"/>
    <x v="0"/>
    <n v="14"/>
    <n v="3"/>
    <x v="0"/>
    <n v="151987"/>
    <n v="185234"/>
    <n v="3039.7400000000002"/>
    <n v="0.8205135126380686"/>
    <x v="79"/>
    <n v="10.259999999999764"/>
    <m/>
    <n v="2000"/>
  </r>
  <r>
    <s v="Virizion"/>
    <n v="1"/>
    <x v="2"/>
    <d v="2022-08-12T00:00:00"/>
    <n v="921"/>
    <x v="0"/>
    <n v="2"/>
    <n v="5"/>
    <x v="3"/>
    <n v="36945"/>
    <n v="42376"/>
    <s v="No Pay Due"/>
    <n v="0.87183783273551063"/>
    <x v="0"/>
    <s v="No Pay Due"/>
    <m/>
    <s v="No pay due"/>
  </r>
  <r>
    <s v="Tornadus"/>
    <n v="3"/>
    <x v="1"/>
    <d v="2020-02-20T00:00:00"/>
    <n v="1825"/>
    <x v="0"/>
    <n v="4"/>
    <n v="3"/>
    <x v="2"/>
    <n v="43998"/>
    <n v="53627"/>
    <n v="439.98"/>
    <n v="0.82044492513099743"/>
    <x v="45"/>
    <n v="10.019999999999982"/>
    <m/>
    <n v="1000"/>
  </r>
  <r>
    <s v="Thundurus"/>
    <n v="4"/>
    <x v="3"/>
    <d v="2022-12-30T00:00:00"/>
    <n v="781"/>
    <x v="0"/>
    <n v="14"/>
    <n v="7"/>
    <x v="2"/>
    <n v="170985"/>
    <n v="185234"/>
    <n v="3419.7000000000003"/>
    <n v="0.92307567725147655"/>
    <x v="47"/>
    <n v="30.299999999999727"/>
    <m/>
    <n v="2000"/>
  </r>
  <r>
    <s v="Reshiram"/>
    <n v="1"/>
    <x v="2"/>
    <d v="2023-06-20T00:00:00"/>
    <n v="609"/>
    <x v="0"/>
    <n v="13"/>
    <n v="10"/>
    <x v="2"/>
    <n v="156755"/>
    <n v="156755"/>
    <s v="No Pay Due"/>
    <n v="1"/>
    <x v="0"/>
    <s v="No Pay Due"/>
    <m/>
    <s v="No pay due"/>
  </r>
  <r>
    <s v="Zekrom"/>
    <n v="4"/>
    <x v="3"/>
    <d v="2020-07-08T00:00:00"/>
    <n v="1686"/>
    <x v="0"/>
    <n v="7"/>
    <n v="2"/>
    <x v="1"/>
    <n v="59070"/>
    <n v="74318"/>
    <n v="1181.4000000000001"/>
    <n v="0.794827632605829"/>
    <x v="39"/>
    <n v="18.599999999999909"/>
    <m/>
    <n v="2000"/>
  </r>
  <r>
    <s v="Landorus"/>
    <n v="4"/>
    <x v="3"/>
    <d v="2024-11-20T00:00:00"/>
    <n v="90"/>
    <x v="1"/>
    <n v="14"/>
    <n v="1"/>
    <x v="3"/>
    <n v="142488"/>
    <n v="185234"/>
    <n v="2849.76"/>
    <n v="0.76923243033136468"/>
    <x v="3"/>
    <n v="0.23999999999978172"/>
    <m/>
    <n v="2000"/>
  </r>
  <r>
    <s v="Kyurem"/>
    <n v="4"/>
    <x v="3"/>
    <d v="2024-05-28T00:00:00"/>
    <n v="266"/>
    <x v="0"/>
    <n v="6"/>
    <n v="3"/>
    <x v="0"/>
    <n v="54871"/>
    <n v="66872"/>
    <n v="1097.42"/>
    <n v="0.82053774374925226"/>
    <x v="22"/>
    <n v="2.5799999999999272"/>
    <m/>
    <n v="2000"/>
  </r>
  <r>
    <s v="Keldeo"/>
    <n v="5"/>
    <x v="4"/>
    <d v="2020-08-07T00:00:00"/>
    <n v="1656"/>
    <x v="0"/>
    <n v="1"/>
    <n v="1"/>
    <x v="1"/>
    <n v="29949"/>
    <n v="37463"/>
    <n v="898.46999999999991"/>
    <n v="0.79942876971945653"/>
    <x v="54"/>
    <n v="1.5300000000000864"/>
    <m/>
    <s v="3,000"/>
  </r>
  <r>
    <s v="Meloetta"/>
    <n v="2"/>
    <x v="0"/>
    <d v="2021-07-10T00:00:00"/>
    <n v="1319"/>
    <x v="0"/>
    <n v="5"/>
    <n v="3"/>
    <x v="1"/>
    <n v="49223"/>
    <n v="59986"/>
    <s v="No Pay Due"/>
    <n v="0.8205748007868503"/>
    <x v="0"/>
    <s v="No Pay Due"/>
    <m/>
    <s v="No pay due"/>
  </r>
  <r>
    <s v="Genesect"/>
    <n v="3"/>
    <x v="1"/>
    <d v="2023-11-01T00:00:00"/>
    <n v="475"/>
    <x v="0"/>
    <n v="2"/>
    <n v="4"/>
    <x v="0"/>
    <n v="36535"/>
    <n v="42376"/>
    <n v="365.35"/>
    <n v="0.86216254483670007"/>
    <x v="46"/>
    <n v="34.649999999999977"/>
    <m/>
    <n v="1000"/>
  </r>
  <r>
    <s v="Chespin"/>
    <n v="2"/>
    <x v="0"/>
    <d v="2023-09-21T00:00:00"/>
    <n v="516"/>
    <x v="0"/>
    <n v="7"/>
    <n v="1"/>
    <x v="0"/>
    <n v="57164"/>
    <n v="74318"/>
    <s v="No Pay Due"/>
    <n v="0.7691810866815576"/>
    <x v="0"/>
    <s v="No Pay Due"/>
    <m/>
    <s v="No pay due"/>
  </r>
  <r>
    <s v="Quilladin"/>
    <n v="3"/>
    <x v="1"/>
    <d v="2020-02-21T00:00:00"/>
    <n v="1824"/>
    <x v="0"/>
    <n v="1"/>
    <n v="7"/>
    <x v="0"/>
    <n v="35502"/>
    <n v="37463"/>
    <n v="355.02"/>
    <n v="0.94765501961935772"/>
    <x v="46"/>
    <n v="44.980000000000018"/>
    <m/>
    <n v="1000"/>
  </r>
  <r>
    <s v="Chesnaught"/>
    <n v="3"/>
    <x v="1"/>
    <d v="2023-03-08T00:00:00"/>
    <n v="713"/>
    <x v="0"/>
    <n v="7"/>
    <n v="3"/>
    <x v="1"/>
    <n v="60976"/>
    <n v="74318"/>
    <n v="609.76"/>
    <n v="0.82047417853010041"/>
    <x v="6"/>
    <n v="40.240000000000009"/>
    <m/>
    <n v="1000"/>
  </r>
  <r>
    <s v="Fennekin"/>
    <n v="5"/>
    <x v="4"/>
    <d v="2024-05-17T00:00:00"/>
    <n v="277"/>
    <x v="0"/>
    <n v="11"/>
    <n v="10"/>
    <x v="4"/>
    <n v="109975"/>
    <n v="109975"/>
    <n v="3299.25"/>
    <n v="1"/>
    <x v="78"/>
    <n v="0.75"/>
    <m/>
    <s v="3,000"/>
  </r>
  <r>
    <s v="Braixen"/>
    <n v="4"/>
    <x v="3"/>
    <d v="2022-12-08T00:00:00"/>
    <n v="803"/>
    <x v="0"/>
    <n v="1"/>
    <n v="2"/>
    <x v="2"/>
    <n v="30954"/>
    <n v="37463"/>
    <n v="619.08000000000004"/>
    <n v="0.82625523850198868"/>
    <x v="6"/>
    <n v="30.919999999999959"/>
    <m/>
    <n v="2000"/>
  </r>
  <r>
    <s v="Delphox"/>
    <n v="2"/>
    <x v="0"/>
    <d v="2021-09-22T00:00:00"/>
    <n v="1245"/>
    <x v="0"/>
    <n v="15"/>
    <n v="3"/>
    <x v="4"/>
    <n v="178776"/>
    <n v="195200"/>
    <s v="No Pay Due"/>
    <n v="0.91586065573770492"/>
    <x v="0"/>
    <s v="No Pay Due"/>
    <m/>
    <s v="No pay due"/>
  </r>
  <r>
    <s v="Froakie"/>
    <n v="5"/>
    <x v="4"/>
    <d v="2020-01-03T00:00:00"/>
    <n v="1873"/>
    <x v="0"/>
    <n v="8"/>
    <n v="7"/>
    <x v="3"/>
    <n v="75972"/>
    <n v="82305"/>
    <n v="2279.16"/>
    <n v="0.92305449243666848"/>
    <x v="76"/>
    <n v="20.840000000000146"/>
    <m/>
    <s v="3,000"/>
  </r>
  <r>
    <s v="Frogadier"/>
    <n v="2"/>
    <x v="0"/>
    <d v="2024-03-02T00:00:00"/>
    <n v="353"/>
    <x v="0"/>
    <n v="8"/>
    <n v="3"/>
    <x v="2"/>
    <n v="67529"/>
    <n v="82305"/>
    <s v="No Pay Due"/>
    <n v="0.82047263228236433"/>
    <x v="0"/>
    <s v="No Pay Due"/>
    <m/>
    <s v="No pay due"/>
  </r>
  <r>
    <s v="Greninja"/>
    <n v="4"/>
    <x v="3"/>
    <d v="2025-04-03T00:00:00"/>
    <n v="-44"/>
    <x v="1"/>
    <n v="11"/>
    <n v="7"/>
    <x v="2"/>
    <n v="101517"/>
    <n v="109975"/>
    <n v="2030.3400000000001"/>
    <n v="0.92309161172993859"/>
    <x v="11"/>
    <n v="19.659999999999854"/>
    <m/>
    <n v="2000"/>
  </r>
  <r>
    <s v="Bunnelby"/>
    <n v="3"/>
    <x v="1"/>
    <d v="2024-03-31T00:00:00"/>
    <n v="324"/>
    <x v="0"/>
    <n v="6"/>
    <n v="5"/>
    <x v="2"/>
    <n v="58300"/>
    <n v="66872"/>
    <n v="583"/>
    <n v="0.8718148103840172"/>
    <x v="25"/>
    <n v="17"/>
    <m/>
    <n v="1000"/>
  </r>
  <r>
    <s v="Diggersby"/>
    <n v="5"/>
    <x v="4"/>
    <d v="2020-03-18T00:00:00"/>
    <n v="1798"/>
    <x v="0"/>
    <n v="4"/>
    <n v="1"/>
    <x v="3"/>
    <n v="41247"/>
    <n v="53627"/>
    <n v="1237.4099999999999"/>
    <n v="0.76914613907173623"/>
    <x v="29"/>
    <n v="12.590000000000146"/>
    <m/>
    <s v="3,000"/>
  </r>
  <r>
    <s v="Fletchling"/>
    <n v="2"/>
    <x v="0"/>
    <d v="2024-09-16T00:00:00"/>
    <n v="155"/>
    <x v="1"/>
    <n v="15"/>
    <n v="7"/>
    <x v="3"/>
    <n v="195200"/>
    <n v="195200"/>
    <s v="No Pay Due"/>
    <n v="1"/>
    <x v="0"/>
    <s v="No Pay Due"/>
    <m/>
    <s v="No pay due"/>
  </r>
  <r>
    <s v="Fletchinder"/>
    <n v="1"/>
    <x v="2"/>
    <d v="2023-05-14T00:00:00"/>
    <n v="646"/>
    <x v="0"/>
    <n v="12"/>
    <n v="4"/>
    <x v="4"/>
    <n v="111543"/>
    <n v="131826"/>
    <s v="No Pay Due"/>
    <n v="0.84613809112011285"/>
    <x v="0"/>
    <s v="No Pay Due"/>
    <m/>
    <s v="No pay due"/>
  </r>
  <r>
    <s v="Talonflame"/>
    <n v="1"/>
    <x v="2"/>
    <d v="2024-06-27T00:00:00"/>
    <n v="236"/>
    <x v="0"/>
    <n v="14"/>
    <n v="10"/>
    <x v="3"/>
    <n v="185234"/>
    <n v="185234"/>
    <s v="No Pay Due"/>
    <n v="1"/>
    <x v="0"/>
    <s v="No Pay Due"/>
    <m/>
    <s v="No pay due"/>
  </r>
  <r>
    <s v="Scatterbug"/>
    <n v="5"/>
    <x v="4"/>
    <d v="2024-07-10T00:00:00"/>
    <n v="223"/>
    <x v="0"/>
    <n v="8"/>
    <n v="6"/>
    <x v="3"/>
    <n v="73861"/>
    <n v="82305"/>
    <n v="2215.83"/>
    <n v="0.89740598991555798"/>
    <x v="28"/>
    <n v="34.170000000000073"/>
    <m/>
    <s v="3,000"/>
  </r>
  <r>
    <s v="Spewpa"/>
    <n v="1"/>
    <x v="2"/>
    <d v="2021-08-04T00:00:00"/>
    <n v="1294"/>
    <x v="0"/>
    <n v="5"/>
    <n v="6"/>
    <x v="3"/>
    <n v="53836"/>
    <n v="59986"/>
    <s v="No Pay Due"/>
    <n v="0.89747607775147531"/>
    <x v="0"/>
    <s v="No Pay Due"/>
    <m/>
    <s v="No pay due"/>
  </r>
  <r>
    <s v="Vivillon"/>
    <n v="5"/>
    <x v="4"/>
    <d v="2020-10-08T00:00:00"/>
    <n v="1594"/>
    <x v="0"/>
    <n v="1"/>
    <n v="2"/>
    <x v="2"/>
    <n v="30954"/>
    <n v="37463"/>
    <n v="928.62"/>
    <n v="0.82625523850198868"/>
    <x v="57"/>
    <n v="21.379999999999995"/>
    <m/>
    <s v="3,000"/>
  </r>
  <r>
    <s v="Litleo"/>
    <n v="1"/>
    <x v="2"/>
    <d v="2021-11-28T00:00:00"/>
    <n v="1178"/>
    <x v="0"/>
    <n v="15"/>
    <n v="2"/>
    <x v="0"/>
    <n v="173190"/>
    <n v="195200"/>
    <s v="No Pay Due"/>
    <n v="0.88724385245901638"/>
    <x v="0"/>
    <s v="No Pay Due"/>
    <m/>
    <s v="No pay due"/>
  </r>
  <r>
    <s v="Pyroar"/>
    <n v="1"/>
    <x v="2"/>
    <d v="2020-11-19T00:00:00"/>
    <n v="1552"/>
    <x v="0"/>
    <n v="1"/>
    <n v="1"/>
    <x v="3"/>
    <n v="29949"/>
    <n v="37463"/>
    <s v="No Pay Due"/>
    <n v="0.79942876971945653"/>
    <x v="0"/>
    <s v="No Pay Due"/>
    <m/>
    <s v="No pay due"/>
  </r>
  <r>
    <s v="Flabébé"/>
    <n v="3"/>
    <x v="1"/>
    <d v="2022-10-19T00:00:00"/>
    <n v="853"/>
    <x v="0"/>
    <n v="15"/>
    <n v="6"/>
    <x v="2"/>
    <n v="195200"/>
    <n v="195200"/>
    <n v="1952"/>
    <n v="1"/>
    <x v="20"/>
    <n v="48"/>
    <m/>
    <n v="1000"/>
  </r>
  <r>
    <s v="Floette"/>
    <n v="1"/>
    <x v="2"/>
    <d v="2021-06-21T00:00:00"/>
    <n v="1338"/>
    <x v="0"/>
    <n v="14"/>
    <n v="9"/>
    <x v="4"/>
    <n v="180484"/>
    <n v="185234"/>
    <s v="No Pay Due"/>
    <n v="0.97435675955818046"/>
    <x v="0"/>
    <s v="No Pay Due"/>
    <m/>
    <s v="No pay due"/>
  </r>
  <r>
    <s v="Florges"/>
    <n v="2"/>
    <x v="0"/>
    <d v="2022-10-08T00:00:00"/>
    <n v="864"/>
    <x v="0"/>
    <n v="15"/>
    <n v="9"/>
    <x v="3"/>
    <n v="195200"/>
    <n v="195200"/>
    <s v="No Pay Due"/>
    <n v="1"/>
    <x v="0"/>
    <s v="No Pay Due"/>
    <m/>
    <s v="No pay due"/>
  </r>
  <r>
    <s v="Skiddo"/>
    <n v="1"/>
    <x v="2"/>
    <d v="2022-04-11T00:00:00"/>
    <n v="1044"/>
    <x v="0"/>
    <n v="13"/>
    <n v="4"/>
    <x v="3"/>
    <n v="132638"/>
    <n v="156755"/>
    <s v="No Pay Due"/>
    <n v="0.84614844821536794"/>
    <x v="0"/>
    <s v="No Pay Due"/>
    <m/>
    <s v="No pay due"/>
  </r>
  <r>
    <s v="Gogoat"/>
    <n v="3"/>
    <x v="1"/>
    <d v="2022-04-06T00:00:00"/>
    <n v="1049"/>
    <x v="0"/>
    <n v="12"/>
    <n v="1"/>
    <x v="2"/>
    <n v="101401"/>
    <n v="131826"/>
    <n v="1014.01"/>
    <n v="0.76920334380167799"/>
    <x v="10"/>
    <n v="35.990000000000009"/>
    <m/>
    <n v="1000"/>
  </r>
  <r>
    <s v="Pancham"/>
    <n v="3"/>
    <x v="1"/>
    <d v="2023-01-25T00:00:00"/>
    <n v="755"/>
    <x v="0"/>
    <n v="10"/>
    <n v="7"/>
    <x v="0"/>
    <n v="92399"/>
    <n v="100097"/>
    <n v="923.99"/>
    <n v="0.92309459823970752"/>
    <x v="57"/>
    <n v="26.009999999999991"/>
    <m/>
    <n v="1000"/>
  </r>
  <r>
    <s v="Pangoro"/>
    <n v="4"/>
    <x v="3"/>
    <d v="2021-03-30T00:00:00"/>
    <n v="1421"/>
    <x v="0"/>
    <n v="3"/>
    <n v="6"/>
    <x v="1"/>
    <n v="42866"/>
    <n v="47763"/>
    <n v="857.32"/>
    <n v="0.89747293930448258"/>
    <x v="54"/>
    <n v="42.67999999999995"/>
    <m/>
    <n v="2000"/>
  </r>
  <r>
    <s v="Furfrou"/>
    <n v="4"/>
    <x v="3"/>
    <d v="2022-03-04T00:00:00"/>
    <n v="1082"/>
    <x v="0"/>
    <n v="8"/>
    <n v="8"/>
    <x v="0"/>
    <n v="78083"/>
    <n v="82305"/>
    <n v="1561.66"/>
    <n v="0.94870299495777899"/>
    <x v="24"/>
    <n v="38.339999999999918"/>
    <m/>
    <n v="2000"/>
  </r>
  <r>
    <s v="Espurr"/>
    <n v="1"/>
    <x v="2"/>
    <d v="2021-01-19T00:00:00"/>
    <n v="1491"/>
    <x v="0"/>
    <n v="15"/>
    <n v="2"/>
    <x v="3"/>
    <n v="173190"/>
    <n v="195200"/>
    <s v="No Pay Due"/>
    <n v="0.88724385245901638"/>
    <x v="0"/>
    <s v="No Pay Due"/>
    <m/>
    <s v="No pay due"/>
  </r>
  <r>
    <s v="Meowstic"/>
    <n v="2"/>
    <x v="0"/>
    <d v="2023-01-16T00:00:00"/>
    <n v="764"/>
    <x v="0"/>
    <n v="11"/>
    <n v="1"/>
    <x v="3"/>
    <n v="84601"/>
    <n v="109975"/>
    <s v="No Pay Due"/>
    <n v="0.76927483518981588"/>
    <x v="0"/>
    <s v="No Pay Due"/>
    <m/>
    <s v="No pay due"/>
  </r>
  <r>
    <s v="Honedge"/>
    <n v="4"/>
    <x v="3"/>
    <d v="2021-06-11T00:00:00"/>
    <n v="1348"/>
    <x v="0"/>
    <n v="15"/>
    <n v="8"/>
    <x v="1"/>
    <n v="195200"/>
    <n v="195200"/>
    <n v="3904"/>
    <n v="1"/>
    <x v="37"/>
    <n v="46"/>
    <m/>
    <n v="2000"/>
  </r>
  <r>
    <s v="Doublade"/>
    <n v="1"/>
    <x v="2"/>
    <d v="2025-05-13T00:00:00"/>
    <n v="-84"/>
    <x v="1"/>
    <n v="4"/>
    <n v="6"/>
    <x v="1"/>
    <n v="48125"/>
    <n v="53627"/>
    <s v="No Pay Due"/>
    <n v="0.89740242788147762"/>
    <x v="0"/>
    <s v="No Pay Due"/>
    <m/>
    <s v="No pay due"/>
  </r>
  <r>
    <s v="Aegislash"/>
    <n v="1"/>
    <x v="2"/>
    <d v="2023-09-12T00:00:00"/>
    <n v="525"/>
    <x v="0"/>
    <n v="8"/>
    <n v="4"/>
    <x v="0"/>
    <n v="69639"/>
    <n v="82305"/>
    <s v="No Pay Due"/>
    <n v="0.84610898487333697"/>
    <x v="0"/>
    <s v="No Pay Due"/>
    <m/>
    <s v="No pay due"/>
  </r>
  <r>
    <s v="Spritzee"/>
    <n v="3"/>
    <x v="1"/>
    <d v="2020-12-22T00:00:00"/>
    <n v="1519"/>
    <x v="0"/>
    <n v="10"/>
    <n v="4"/>
    <x v="2"/>
    <n v="84700"/>
    <n v="100097"/>
    <n v="847"/>
    <n v="0.84617920617001507"/>
    <x v="2"/>
    <n v="3"/>
    <m/>
    <n v="1000"/>
  </r>
  <r>
    <s v="Aromatisse"/>
    <n v="4"/>
    <x v="3"/>
    <d v="2022-04-05T00:00:00"/>
    <n v="1050"/>
    <x v="0"/>
    <n v="2"/>
    <n v="5"/>
    <x v="4"/>
    <n v="36945"/>
    <n v="42376"/>
    <n v="738.9"/>
    <n v="0.87183783273551063"/>
    <x v="1"/>
    <n v="11.100000000000023"/>
    <m/>
    <n v="2000"/>
  </r>
  <r>
    <s v="Swirlix"/>
    <n v="1"/>
    <x v="2"/>
    <d v="2022-01-09T00:00:00"/>
    <n v="1136"/>
    <x v="0"/>
    <n v="6"/>
    <n v="9"/>
    <x v="2"/>
    <n v="65158"/>
    <n v="66872"/>
    <s v="No Pay Due"/>
    <n v="0.97436894365354709"/>
    <x v="0"/>
    <s v="No Pay Due"/>
    <m/>
    <s v="No pay due"/>
  </r>
  <r>
    <s v="Slurpuff"/>
    <n v="3"/>
    <x v="1"/>
    <d v="2025-01-25T00:00:00"/>
    <n v="24"/>
    <x v="1"/>
    <n v="10"/>
    <n v="7"/>
    <x v="0"/>
    <n v="92399"/>
    <n v="100097"/>
    <n v="923.99"/>
    <n v="0.92309459823970752"/>
    <x v="57"/>
    <n v="26.009999999999991"/>
    <m/>
    <n v="1000"/>
  </r>
  <r>
    <s v="Inkay"/>
    <n v="3"/>
    <x v="1"/>
    <d v="2022-05-24T00:00:00"/>
    <n v="1001"/>
    <x v="0"/>
    <n v="8"/>
    <n v="2"/>
    <x v="3"/>
    <n v="65418"/>
    <n v="82305"/>
    <n v="654.18000000000006"/>
    <n v="0.79482412976125383"/>
    <x v="48"/>
    <n v="45.819999999999936"/>
    <m/>
    <n v="1000"/>
  </r>
  <r>
    <s v="Malamar"/>
    <n v="5"/>
    <x v="4"/>
    <d v="2021-07-13T00:00:00"/>
    <n v="1316"/>
    <x v="0"/>
    <n v="5"/>
    <n v="8"/>
    <x v="0"/>
    <n v="56911"/>
    <n v="59986"/>
    <n v="1707.33"/>
    <n v="0.94873803887573771"/>
    <x v="21"/>
    <n v="42.670000000000073"/>
    <m/>
    <s v="3,000"/>
  </r>
  <r>
    <s v="Binacle"/>
    <n v="4"/>
    <x v="3"/>
    <d v="2024-04-12T00:00:00"/>
    <n v="312"/>
    <x v="0"/>
    <n v="4"/>
    <n v="10"/>
    <x v="3"/>
    <n v="53627"/>
    <n v="53627"/>
    <n v="1072.54"/>
    <n v="1"/>
    <x v="22"/>
    <n v="27.460000000000036"/>
    <m/>
    <n v="2000"/>
  </r>
  <r>
    <s v="Barbaracle"/>
    <n v="4"/>
    <x v="3"/>
    <d v="2020-12-06T00:00:00"/>
    <n v="1535"/>
    <x v="0"/>
    <n v="13"/>
    <n v="1"/>
    <x v="0"/>
    <n v="120579"/>
    <n v="156755"/>
    <n v="2411.58"/>
    <n v="0.76921948263213291"/>
    <x v="31"/>
    <n v="38.420000000000073"/>
    <m/>
    <n v="2000"/>
  </r>
  <r>
    <s v="Skrelp"/>
    <n v="1"/>
    <x v="2"/>
    <d v="2025-03-26T00:00:00"/>
    <n v="-36"/>
    <x v="1"/>
    <n v="6"/>
    <n v="1"/>
    <x v="1"/>
    <n v="51442"/>
    <n v="66872"/>
    <s v="No Pay Due"/>
    <n v="0.76926067711448742"/>
    <x v="0"/>
    <s v="No Pay Due"/>
    <m/>
    <s v="No pay due"/>
  </r>
  <r>
    <s v="Dragalge"/>
    <n v="3"/>
    <x v="1"/>
    <d v="2020-08-30T00:00:00"/>
    <n v="1633"/>
    <x v="0"/>
    <n v="7"/>
    <n v="5"/>
    <x v="3"/>
    <n v="64788"/>
    <n v="74318"/>
    <n v="647.88"/>
    <n v="0.8717672703786431"/>
    <x v="6"/>
    <n v="2.1200000000000045"/>
    <m/>
    <n v="1000"/>
  </r>
  <r>
    <s v="Clauncher"/>
    <n v="2"/>
    <x v="0"/>
    <d v="2023-05-12T00:00:00"/>
    <n v="648"/>
    <x v="0"/>
    <n v="12"/>
    <n v="9"/>
    <x v="3"/>
    <n v="128446"/>
    <n v="131826"/>
    <s v="No Pay Due"/>
    <n v="0.97436014139851013"/>
    <x v="0"/>
    <s v="No Pay Due"/>
    <m/>
    <s v="No pay due"/>
  </r>
  <r>
    <s v="Clawitzer"/>
    <n v="2"/>
    <x v="0"/>
    <d v="2023-02-24T00:00:00"/>
    <n v="725"/>
    <x v="0"/>
    <n v="11"/>
    <n v="8"/>
    <x v="1"/>
    <n v="104337"/>
    <n v="109975"/>
    <s v="No Pay Due"/>
    <n v="0.94873380313707656"/>
    <x v="0"/>
    <s v="No Pay Due"/>
    <m/>
    <s v="No pay due"/>
  </r>
  <r>
    <s v="Helioptile"/>
    <n v="4"/>
    <x v="3"/>
    <d v="2025-04-18T00:00:00"/>
    <n v="-59"/>
    <x v="1"/>
    <n v="8"/>
    <n v="1"/>
    <x v="4"/>
    <n v="63307"/>
    <n v="82305"/>
    <n v="1266.1400000000001"/>
    <n v="0.76917562724014332"/>
    <x v="4"/>
    <n v="33.8599999999999"/>
    <m/>
    <n v="2000"/>
  </r>
  <r>
    <s v="Heliolisk"/>
    <n v="2"/>
    <x v="0"/>
    <d v="2020-08-18T00:00:00"/>
    <n v="1645"/>
    <x v="0"/>
    <n v="6"/>
    <n v="8"/>
    <x v="3"/>
    <n v="63443"/>
    <n v="66872"/>
    <s v="No Pay Due"/>
    <n v="0.94872293336523505"/>
    <x v="0"/>
    <s v="No Pay Due"/>
    <m/>
    <s v="No pay due"/>
  </r>
  <r>
    <s v="Tyrunt"/>
    <n v="2"/>
    <x v="0"/>
    <d v="2021-09-02T00:00:00"/>
    <n v="1265"/>
    <x v="0"/>
    <n v="8"/>
    <n v="6"/>
    <x v="4"/>
    <n v="73861"/>
    <n v="82305"/>
    <s v="No Pay Due"/>
    <n v="0.89740598991555798"/>
    <x v="0"/>
    <s v="No Pay Due"/>
    <m/>
    <s v="No pay due"/>
  </r>
  <r>
    <s v="Tyrantrum"/>
    <n v="5"/>
    <x v="4"/>
    <d v="2022-04-13T00:00:00"/>
    <n v="1042"/>
    <x v="0"/>
    <n v="12"/>
    <n v="10"/>
    <x v="3"/>
    <n v="131826"/>
    <n v="131826"/>
    <n v="3954.7799999999997"/>
    <n v="1"/>
    <x v="67"/>
    <n v="45.220000000000255"/>
    <m/>
    <s v="3,000"/>
  </r>
  <r>
    <s v="Amaura"/>
    <n v="2"/>
    <x v="0"/>
    <d v="2024-03-14T00:00:00"/>
    <n v="341"/>
    <x v="0"/>
    <n v="2"/>
    <n v="10"/>
    <x v="1"/>
    <n v="42376"/>
    <n v="42376"/>
    <s v="No Pay Due"/>
    <n v="1"/>
    <x v="0"/>
    <s v="No Pay Due"/>
    <m/>
    <s v="No pay due"/>
  </r>
  <r>
    <s v="Aurorus"/>
    <n v="4"/>
    <x v="3"/>
    <d v="2024-06-04T00:00:00"/>
    <n v="259"/>
    <x v="0"/>
    <n v="1"/>
    <n v="9"/>
    <x v="2"/>
    <n v="36535"/>
    <n v="37463"/>
    <n v="730.7"/>
    <n v="0.97522889250727385"/>
    <x v="1"/>
    <n v="19.299999999999955"/>
    <m/>
    <n v="2000"/>
  </r>
  <r>
    <s v="Sylveon"/>
    <n v="2"/>
    <x v="0"/>
    <d v="2020-06-06T00:00:00"/>
    <n v="1718"/>
    <x v="0"/>
    <n v="3"/>
    <n v="1"/>
    <x v="3"/>
    <n v="36745"/>
    <n v="47763"/>
    <s v="No Pay Due"/>
    <n v="0.76931934761216847"/>
    <x v="0"/>
    <s v="No Pay Due"/>
    <m/>
    <s v="No pay due"/>
  </r>
  <r>
    <s v="Hawlucha"/>
    <n v="5"/>
    <x v="4"/>
    <d v="2024-06-16T00:00:00"/>
    <n v="247"/>
    <x v="0"/>
    <n v="6"/>
    <n v="5"/>
    <x v="1"/>
    <n v="58300"/>
    <n v="66872"/>
    <n v="1749"/>
    <n v="0.8718148103840172"/>
    <x v="21"/>
    <n v="1"/>
    <m/>
    <s v="3,000"/>
  </r>
  <r>
    <s v="Dedenne"/>
    <n v="4"/>
    <x v="3"/>
    <d v="2024-01-18T00:00:00"/>
    <n v="397"/>
    <x v="0"/>
    <n v="13"/>
    <n v="6"/>
    <x v="0"/>
    <n v="140677"/>
    <n v="156755"/>
    <n v="2813.54"/>
    <n v="0.89743229881024533"/>
    <x v="3"/>
    <n v="36.460000000000036"/>
    <m/>
    <n v="2000"/>
  </r>
  <r>
    <s v="Carbink"/>
    <n v="1"/>
    <x v="2"/>
    <d v="2021-08-12T00:00:00"/>
    <n v="1286"/>
    <x v="0"/>
    <n v="7"/>
    <n v="4"/>
    <x v="4"/>
    <n v="62882"/>
    <n v="74318"/>
    <s v="No Pay Due"/>
    <n v="0.84612072445437181"/>
    <x v="0"/>
    <s v="No Pay Due"/>
    <m/>
    <s v="No pay due"/>
  </r>
  <r>
    <s v="Goomy"/>
    <n v="4"/>
    <x v="3"/>
    <d v="2023-04-26T00:00:00"/>
    <n v="664"/>
    <x v="0"/>
    <n v="15"/>
    <n v="6"/>
    <x v="3"/>
    <n v="195200"/>
    <n v="195200"/>
    <n v="3904"/>
    <n v="1"/>
    <x v="37"/>
    <n v="46"/>
    <m/>
    <n v="2000"/>
  </r>
  <r>
    <s v="Sliggoo"/>
    <n v="4"/>
    <x v="3"/>
    <d v="2023-06-23T00:00:00"/>
    <n v="606"/>
    <x v="0"/>
    <n v="15"/>
    <n v="8"/>
    <x v="3"/>
    <n v="195200"/>
    <n v="195200"/>
    <n v="3904"/>
    <n v="1"/>
    <x v="37"/>
    <n v="46"/>
    <m/>
    <n v="2000"/>
  </r>
  <r>
    <s v="Goodra"/>
    <n v="1"/>
    <x v="2"/>
    <d v="2021-04-29T00:00:00"/>
    <n v="1391"/>
    <x v="0"/>
    <n v="1"/>
    <n v="10"/>
    <x v="3"/>
    <n v="37463"/>
    <n v="37463"/>
    <s v="No Pay Due"/>
    <n v="1"/>
    <x v="0"/>
    <s v="No Pay Due"/>
    <m/>
    <s v="No pay due"/>
  </r>
  <r>
    <s v="Klefki"/>
    <n v="5"/>
    <x v="4"/>
    <d v="2020-05-05T00:00:00"/>
    <n v="1750"/>
    <x v="0"/>
    <n v="6"/>
    <n v="2"/>
    <x v="4"/>
    <n v="53157"/>
    <n v="66872"/>
    <n v="1594.71"/>
    <n v="0.79490668740279935"/>
    <x v="24"/>
    <n v="5.2899999999999636"/>
    <m/>
    <s v="3,000"/>
  </r>
  <r>
    <s v="Phantump"/>
    <n v="4"/>
    <x v="3"/>
    <d v="2024-11-18T00:00:00"/>
    <n v="92"/>
    <x v="1"/>
    <n v="3"/>
    <n v="9"/>
    <x v="3"/>
    <n v="46539"/>
    <n v="47763"/>
    <n v="930.78"/>
    <n v="0.97437346900320332"/>
    <x v="57"/>
    <n v="19.220000000000027"/>
    <m/>
    <n v="2000"/>
  </r>
  <r>
    <s v="Trevenant"/>
    <n v="1"/>
    <x v="2"/>
    <d v="2023-01-27T00:00:00"/>
    <n v="753"/>
    <x v="0"/>
    <n v="11"/>
    <n v="1"/>
    <x v="2"/>
    <n v="84601"/>
    <n v="109975"/>
    <s v="No Pay Due"/>
    <n v="0.76927483518981588"/>
    <x v="0"/>
    <s v="No Pay Due"/>
    <m/>
    <s v="No pay due"/>
  </r>
  <r>
    <s v="Pumpkaboo"/>
    <n v="2"/>
    <x v="0"/>
    <d v="2020-06-03T00:00:00"/>
    <n v="1721"/>
    <x v="0"/>
    <n v="8"/>
    <n v="2"/>
    <x v="2"/>
    <n v="65418"/>
    <n v="82305"/>
    <s v="No Pay Due"/>
    <n v="0.79482412976125383"/>
    <x v="0"/>
    <s v="No Pay Due"/>
    <m/>
    <s v="No pay due"/>
  </r>
  <r>
    <s v="Gourgeist"/>
    <n v="1"/>
    <x v="2"/>
    <d v="2023-04-06T00:00:00"/>
    <n v="684"/>
    <x v="0"/>
    <n v="9"/>
    <n v="9"/>
    <x v="3"/>
    <n v="88568"/>
    <n v="90898"/>
    <s v="No Pay Due"/>
    <n v="0.97436687275847655"/>
    <x v="0"/>
    <s v="No Pay Due"/>
    <m/>
    <s v="No pay due"/>
  </r>
  <r>
    <s v="Bergmite"/>
    <n v="5"/>
    <x v="4"/>
    <d v="2020-11-11T00:00:00"/>
    <n v="1560"/>
    <x v="0"/>
    <n v="12"/>
    <n v="3"/>
    <x v="0"/>
    <n v="108162"/>
    <n v="131826"/>
    <n v="3244.8599999999997"/>
    <n v="0.8204906467616403"/>
    <x v="40"/>
    <n v="5.1400000000003274"/>
    <m/>
    <s v="3,000"/>
  </r>
  <r>
    <s v="Avalugg"/>
    <n v="2"/>
    <x v="0"/>
    <d v="2021-06-16T00:00:00"/>
    <n v="1343"/>
    <x v="0"/>
    <n v="7"/>
    <n v="6"/>
    <x v="4"/>
    <n v="66694"/>
    <n v="74318"/>
    <s v="No Pay Due"/>
    <n v="0.8974138163029145"/>
    <x v="0"/>
    <s v="No Pay Due"/>
    <m/>
    <s v="No pay due"/>
  </r>
  <r>
    <s v="Noibat"/>
    <n v="2"/>
    <x v="0"/>
    <d v="2022-11-19T00:00:00"/>
    <n v="822"/>
    <x v="0"/>
    <n v="4"/>
    <n v="7"/>
    <x v="3"/>
    <n v="49500"/>
    <n v="53627"/>
    <s v="No Pay Due"/>
    <n v="0.92304249724951981"/>
    <x v="0"/>
    <s v="No Pay Due"/>
    <m/>
    <s v="No pay due"/>
  </r>
  <r>
    <s v="Noivern"/>
    <n v="1"/>
    <x v="2"/>
    <d v="2021-09-08T00:00:00"/>
    <n v="1259"/>
    <x v="0"/>
    <n v="11"/>
    <n v="9"/>
    <x v="0"/>
    <n v="107156"/>
    <n v="109975"/>
    <s v="No Pay Due"/>
    <n v="0.97436690156853833"/>
    <x v="0"/>
    <s v="No Pay Due"/>
    <m/>
    <s v="No pay due"/>
  </r>
  <r>
    <s v="Xerneas"/>
    <n v="3"/>
    <x v="1"/>
    <d v="2022-06-07T00:00:00"/>
    <n v="987"/>
    <x v="0"/>
    <n v="9"/>
    <n v="5"/>
    <x v="4"/>
    <n v="79246"/>
    <n v="90898"/>
    <n v="792.46"/>
    <n v="0.87181236110805516"/>
    <x v="16"/>
    <n v="7.5399999999999636"/>
    <m/>
    <n v="1000"/>
  </r>
  <r>
    <s v="Yveltal"/>
    <n v="2"/>
    <x v="0"/>
    <d v="2022-07-14T00:00:00"/>
    <n v="950"/>
    <x v="0"/>
    <n v="9"/>
    <n v="3"/>
    <x v="4"/>
    <n v="74584"/>
    <n v="90898"/>
    <s v="No Pay Due"/>
    <n v="0.82052410394068076"/>
    <x v="0"/>
    <s v="No Pay Due"/>
    <m/>
    <s v="No pay due"/>
  </r>
  <r>
    <s v="Zygarde50% Forme"/>
    <n v="2"/>
    <x v="0"/>
    <d v="2024-01-31T00:00:00"/>
    <n v="384"/>
    <x v="0"/>
    <n v="4"/>
    <n v="1"/>
    <x v="0"/>
    <n v="41247"/>
    <n v="53627"/>
    <s v="No Pay Due"/>
    <n v="0.76914613907173623"/>
    <x v="0"/>
    <s v="No Pay Due"/>
    <m/>
    <s v="No pay due"/>
  </r>
  <r>
    <s v="Diancie"/>
    <n v="3"/>
    <x v="1"/>
    <d v="2024-07-26T00:00:00"/>
    <n v="207"/>
    <x v="0"/>
    <n v="2"/>
    <n v="3"/>
    <x v="3"/>
    <n v="35592"/>
    <n v="42376"/>
    <n v="355.92"/>
    <n v="0.83990938266943549"/>
    <x v="46"/>
    <n v="44.079999999999984"/>
    <m/>
    <n v="1000"/>
  </r>
  <r>
    <s v="Hoopa"/>
    <n v="2"/>
    <x v="0"/>
    <d v="2023-08-11T00:00:00"/>
    <n v="557"/>
    <x v="0"/>
    <n v="11"/>
    <n v="6"/>
    <x v="4"/>
    <n v="98698"/>
    <n v="109975"/>
    <s v="No Pay Due"/>
    <n v="0.89745851329847692"/>
    <x v="0"/>
    <s v="No Pay Due"/>
    <m/>
    <s v="No pay due"/>
  </r>
  <r>
    <s v="Volcanion"/>
    <n v="4"/>
    <x v="3"/>
    <d v="2023-11-14T00:00:00"/>
    <n v="462"/>
    <x v="0"/>
    <n v="12"/>
    <n v="5"/>
    <x v="4"/>
    <n v="114923"/>
    <n v="131826"/>
    <n v="2298.46"/>
    <n v="0.87177794972160272"/>
    <x v="76"/>
    <n v="1.5399999999999636"/>
    <m/>
    <n v="2000"/>
  </r>
  <r>
    <s v="Zygarde10% Forme"/>
    <n v="1"/>
    <x v="2"/>
    <d v="2020-05-06T00:00:00"/>
    <n v="1749"/>
    <x v="0"/>
    <n v="2"/>
    <n v="6"/>
    <x v="3"/>
    <n v="38031"/>
    <n v="42376"/>
    <s v="No Pay Due"/>
    <n v="0.89746554653577493"/>
    <x v="0"/>
    <s v="No Pay Due"/>
    <m/>
    <s v="No pay due"/>
  </r>
  <r>
    <s v="Zygarde"/>
    <n v="4"/>
    <x v="3"/>
    <d v="2023-02-09T00:00:00"/>
    <n v="740"/>
    <x v="0"/>
    <n v="10"/>
    <n v="10"/>
    <x v="3"/>
    <n v="100097"/>
    <n v="100097"/>
    <n v="2001.94"/>
    <n v="1"/>
    <x v="11"/>
    <n v="48.059999999999945"/>
    <m/>
    <n v="2000"/>
  </r>
  <r>
    <s v="Rowlet"/>
    <n v="1"/>
    <x v="2"/>
    <d v="2024-04-09T00:00:00"/>
    <n v="315"/>
    <x v="0"/>
    <n v="15"/>
    <n v="4"/>
    <x v="2"/>
    <n v="184363"/>
    <n v="195200"/>
    <s v="No Pay Due"/>
    <n v="0.94448258196721313"/>
    <x v="0"/>
    <s v="No Pay Due"/>
    <m/>
    <s v="No pay due"/>
  </r>
  <r>
    <s v="Dartrix"/>
    <n v="4"/>
    <x v="3"/>
    <d v="2020-05-22T00:00:00"/>
    <n v="1733"/>
    <x v="0"/>
    <n v="9"/>
    <n v="8"/>
    <x v="4"/>
    <n v="86237"/>
    <n v="90898"/>
    <n v="1724.74"/>
    <n v="0.9487227441747893"/>
    <x v="21"/>
    <n v="25.259999999999991"/>
    <m/>
    <n v="2000"/>
  </r>
  <r>
    <s v="Decidueye"/>
    <n v="4"/>
    <x v="3"/>
    <d v="2022-04-10T00:00:00"/>
    <n v="1045"/>
    <x v="0"/>
    <n v="7"/>
    <n v="2"/>
    <x v="3"/>
    <n v="59070"/>
    <n v="74318"/>
    <n v="1181.4000000000001"/>
    <n v="0.794827632605829"/>
    <x v="39"/>
    <n v="18.599999999999909"/>
    <m/>
    <n v="2000"/>
  </r>
  <r>
    <s v="Litten"/>
    <n v="1"/>
    <x v="2"/>
    <d v="2022-12-09T00:00:00"/>
    <n v="802"/>
    <x v="0"/>
    <n v="6"/>
    <n v="7"/>
    <x v="3"/>
    <n v="61729"/>
    <n v="66872"/>
    <s v="No Pay Due"/>
    <n v="0.92309187701878215"/>
    <x v="0"/>
    <s v="No Pay Due"/>
    <m/>
    <s v="No pay due"/>
  </r>
  <r>
    <s v="Torracat"/>
    <n v="5"/>
    <x v="4"/>
    <d v="2025-02-21T00:00:00"/>
    <n v="-3"/>
    <x v="1"/>
    <n v="10"/>
    <n v="6"/>
    <x v="0"/>
    <n v="89832"/>
    <n v="100097"/>
    <n v="2694.96"/>
    <n v="0.89744947401021014"/>
    <x v="81"/>
    <n v="5.0399999999999636"/>
    <m/>
    <s v="3,000"/>
  </r>
  <r>
    <s v="Incineroar"/>
    <n v="5"/>
    <x v="4"/>
    <d v="2022-12-02T00:00:00"/>
    <n v="809"/>
    <x v="0"/>
    <n v="7"/>
    <n v="9"/>
    <x v="4"/>
    <n v="72412"/>
    <n v="74318"/>
    <n v="2172.36"/>
    <n v="0.9743534540757286"/>
    <x v="12"/>
    <n v="27.639999999999873"/>
    <m/>
    <s v="3,000"/>
  </r>
  <r>
    <s v="Popplio"/>
    <n v="3"/>
    <x v="1"/>
    <d v="2023-02-03T00:00:00"/>
    <n v="746"/>
    <x v="0"/>
    <n v="10"/>
    <n v="7"/>
    <x v="2"/>
    <n v="92399"/>
    <n v="100097"/>
    <n v="923.99"/>
    <n v="0.92309459823970752"/>
    <x v="57"/>
    <n v="26.009999999999991"/>
    <m/>
    <n v="1000"/>
  </r>
  <r>
    <s v="Brionne"/>
    <n v="4"/>
    <x v="3"/>
    <d v="2021-01-18T00:00:00"/>
    <n v="1492"/>
    <x v="0"/>
    <n v="11"/>
    <n v="10"/>
    <x v="4"/>
    <n v="109975"/>
    <n v="109975"/>
    <n v="2199.5"/>
    <n v="1"/>
    <x v="12"/>
    <n v="0.5"/>
    <m/>
    <n v="2000"/>
  </r>
  <r>
    <s v="Primarina"/>
    <n v="3"/>
    <x v="1"/>
    <d v="2023-09-02T00:00:00"/>
    <n v="535"/>
    <x v="0"/>
    <n v="1"/>
    <n v="5"/>
    <x v="3"/>
    <n v="33935"/>
    <n v="37463"/>
    <n v="339.35"/>
    <n v="0.90582708272161871"/>
    <x v="52"/>
    <n v="10.649999999999977"/>
    <m/>
    <n v="1000"/>
  </r>
  <r>
    <s v="Pikipek"/>
    <n v="4"/>
    <x v="3"/>
    <d v="2023-03-13T00:00:00"/>
    <n v="708"/>
    <x v="0"/>
    <n v="12"/>
    <n v="2"/>
    <x v="2"/>
    <n v="104781"/>
    <n v="131826"/>
    <n v="2095.62"/>
    <n v="0.79484320240316786"/>
    <x v="33"/>
    <n v="4.3800000000001091"/>
    <m/>
    <n v="2000"/>
  </r>
  <r>
    <s v="Trumbeak"/>
    <n v="3"/>
    <x v="1"/>
    <d v="2021-01-30T00:00:00"/>
    <n v="1480"/>
    <x v="0"/>
    <n v="6"/>
    <n v="1"/>
    <x v="1"/>
    <n v="51442"/>
    <n v="66872"/>
    <n v="514.41999999999996"/>
    <n v="0.76926067711448742"/>
    <x v="26"/>
    <n v="35.580000000000041"/>
    <m/>
    <n v="1000"/>
  </r>
  <r>
    <s v="Toucannon"/>
    <n v="5"/>
    <x v="4"/>
    <d v="2020-03-17T00:00:00"/>
    <n v="1799"/>
    <x v="0"/>
    <n v="12"/>
    <n v="4"/>
    <x v="1"/>
    <n v="111543"/>
    <n v="131826"/>
    <n v="3346.29"/>
    <n v="0.84613809112011285"/>
    <x v="43"/>
    <n v="3.7100000000000364"/>
    <m/>
    <s v="3,000"/>
  </r>
  <r>
    <s v="Yungoos"/>
    <n v="3"/>
    <x v="1"/>
    <d v="2023-01-21T00:00:00"/>
    <n v="759"/>
    <x v="0"/>
    <n v="4"/>
    <n v="9"/>
    <x v="3"/>
    <n v="52251"/>
    <n v="53627"/>
    <n v="522.51"/>
    <n v="0.974341283308781"/>
    <x v="26"/>
    <n v="27.490000000000009"/>
    <m/>
    <n v="1000"/>
  </r>
  <r>
    <s v="Gumshoos"/>
    <n v="1"/>
    <x v="2"/>
    <d v="2024-07-18T00:00:00"/>
    <n v="215"/>
    <x v="0"/>
    <n v="5"/>
    <n v="3"/>
    <x v="3"/>
    <n v="49223"/>
    <n v="59986"/>
    <s v="No Pay Due"/>
    <n v="0.8205748007868503"/>
    <x v="0"/>
    <s v="No Pay Due"/>
    <m/>
    <s v="No pay due"/>
  </r>
  <r>
    <s v="Grubbin"/>
    <n v="4"/>
    <x v="3"/>
    <d v="2023-09-22T00:00:00"/>
    <n v="515"/>
    <x v="0"/>
    <n v="1"/>
    <n v="1"/>
    <x v="3"/>
    <n v="29949"/>
    <n v="37463"/>
    <n v="598.98"/>
    <n v="0.79942876971945653"/>
    <x v="25"/>
    <n v="1.0199999999999818"/>
    <m/>
    <n v="2000"/>
  </r>
  <r>
    <s v="Charjabug"/>
    <n v="1"/>
    <x v="2"/>
    <d v="2024-07-17T00:00:00"/>
    <n v="216"/>
    <x v="0"/>
    <n v="4"/>
    <n v="8"/>
    <x v="3"/>
    <n v="50876"/>
    <n v="53627"/>
    <s v="No Pay Due"/>
    <n v="0.94870121394073881"/>
    <x v="0"/>
    <s v="No Pay Due"/>
    <m/>
    <s v="No pay due"/>
  </r>
  <r>
    <s v="Vikavolt"/>
    <n v="2"/>
    <x v="0"/>
    <d v="2023-01-08T00:00:00"/>
    <n v="772"/>
    <x v="0"/>
    <n v="13"/>
    <n v="10"/>
    <x v="1"/>
    <n v="156755"/>
    <n v="156755"/>
    <s v="No Pay Due"/>
    <n v="1"/>
    <x v="0"/>
    <s v="No Pay Due"/>
    <m/>
    <s v="No pay due"/>
  </r>
  <r>
    <s v="Crabrawler"/>
    <n v="5"/>
    <x v="4"/>
    <d v="2023-01-27T00:00:00"/>
    <n v="753"/>
    <x v="0"/>
    <n v="9"/>
    <n v="10"/>
    <x v="2"/>
    <n v="90898"/>
    <n v="90898"/>
    <n v="2726.94"/>
    <n v="1"/>
    <x v="14"/>
    <n v="23.059999999999945"/>
    <m/>
    <s v="3,000"/>
  </r>
  <r>
    <s v="Crabominable"/>
    <n v="5"/>
    <x v="4"/>
    <d v="2023-03-02T00:00:00"/>
    <n v="719"/>
    <x v="0"/>
    <n v="5"/>
    <n v="2"/>
    <x v="1"/>
    <n v="47685"/>
    <n v="59986"/>
    <n v="1430.55"/>
    <n v="0.79493548494648747"/>
    <x v="15"/>
    <n v="19.450000000000045"/>
    <m/>
    <s v="3,000"/>
  </r>
  <r>
    <s v="Oricorio"/>
    <n v="3"/>
    <x v="1"/>
    <d v="2023-11-17T00:00:00"/>
    <n v="459"/>
    <x v="0"/>
    <n v="14"/>
    <n v="5"/>
    <x v="4"/>
    <n v="161486"/>
    <n v="185234"/>
    <n v="1614.8600000000001"/>
    <n v="0.87179459494477252"/>
    <x v="58"/>
    <n v="35.139999999999873"/>
    <m/>
    <n v="1000"/>
  </r>
  <r>
    <s v="Cutiefly"/>
    <n v="1"/>
    <x v="2"/>
    <d v="2024-01-04T00:00:00"/>
    <n v="411"/>
    <x v="0"/>
    <n v="15"/>
    <n v="7"/>
    <x v="1"/>
    <n v="195200"/>
    <n v="195200"/>
    <s v="No Pay Due"/>
    <n v="1"/>
    <x v="0"/>
    <s v="No Pay Due"/>
    <m/>
    <s v="No pay due"/>
  </r>
  <r>
    <s v="Ribombee"/>
    <n v="1"/>
    <x v="2"/>
    <d v="2023-02-27T00:00:00"/>
    <n v="722"/>
    <x v="0"/>
    <n v="10"/>
    <n v="5"/>
    <x v="2"/>
    <n v="87266"/>
    <n v="100097"/>
    <s v="No Pay Due"/>
    <n v="0.8718143400901126"/>
    <x v="0"/>
    <s v="No Pay Due"/>
    <m/>
    <s v="No pay due"/>
  </r>
  <r>
    <s v="Rockruff"/>
    <n v="2"/>
    <x v="0"/>
    <d v="2020-02-18T00:00:00"/>
    <n v="1827"/>
    <x v="0"/>
    <n v="12"/>
    <n v="10"/>
    <x v="1"/>
    <n v="131826"/>
    <n v="131826"/>
    <s v="No Pay Due"/>
    <n v="1"/>
    <x v="0"/>
    <s v="No Pay Due"/>
    <m/>
    <s v="No pay due"/>
  </r>
  <r>
    <s v="Lycanroc"/>
    <n v="5"/>
    <x v="4"/>
    <d v="2021-10-18T00:00:00"/>
    <n v="1219"/>
    <x v="0"/>
    <n v="4"/>
    <n v="7"/>
    <x v="4"/>
    <n v="49500"/>
    <n v="53627"/>
    <n v="1485"/>
    <n v="0.92304249724951981"/>
    <x v="38"/>
    <n v="15"/>
    <m/>
    <s v="3,000"/>
  </r>
  <r>
    <s v="Wishiwashi"/>
    <n v="4"/>
    <x v="3"/>
    <d v="2020-04-27T00:00:00"/>
    <n v="1758"/>
    <x v="0"/>
    <n v="6"/>
    <n v="3"/>
    <x v="0"/>
    <n v="54871"/>
    <n v="66872"/>
    <n v="1097.42"/>
    <n v="0.82053774374925226"/>
    <x v="22"/>
    <n v="2.5799999999999272"/>
    <m/>
    <n v="2000"/>
  </r>
  <r>
    <s v="Mareanie"/>
    <n v="2"/>
    <x v="0"/>
    <d v="2024-03-01T00:00:00"/>
    <n v="354"/>
    <x v="0"/>
    <n v="5"/>
    <n v="9"/>
    <x v="1"/>
    <n v="58449"/>
    <n v="59986"/>
    <s v="No Pay Due"/>
    <n v="0.97437735471610043"/>
    <x v="0"/>
    <s v="No Pay Due"/>
    <m/>
    <s v="No pay due"/>
  </r>
  <r>
    <s v="Toxapex"/>
    <n v="3"/>
    <x v="1"/>
    <d v="2024-06-04T00:00:00"/>
    <n v="259"/>
    <x v="0"/>
    <n v="2"/>
    <n v="3"/>
    <x v="4"/>
    <n v="35592"/>
    <n v="42376"/>
    <n v="355.92"/>
    <n v="0.83990938266943549"/>
    <x v="46"/>
    <n v="44.079999999999984"/>
    <m/>
    <n v="1000"/>
  </r>
  <r>
    <s v="Mudbray"/>
    <n v="1"/>
    <x v="2"/>
    <d v="2020-09-26T00:00:00"/>
    <n v="1606"/>
    <x v="0"/>
    <n v="15"/>
    <n v="10"/>
    <x v="4"/>
    <n v="195200"/>
    <n v="195200"/>
    <s v="No Pay Due"/>
    <n v="1"/>
    <x v="0"/>
    <s v="No Pay Due"/>
    <m/>
    <s v="No pay due"/>
  </r>
  <r>
    <s v="Mudsdale"/>
    <n v="2"/>
    <x v="0"/>
    <d v="2022-10-28T00:00:00"/>
    <n v="844"/>
    <x v="0"/>
    <n v="9"/>
    <n v="6"/>
    <x v="2"/>
    <n v="81576"/>
    <n v="90898"/>
    <s v="No Pay Due"/>
    <n v="0.8974454883495786"/>
    <x v="0"/>
    <s v="No Pay Due"/>
    <m/>
    <s v="No pay due"/>
  </r>
  <r>
    <s v="Dewpider"/>
    <n v="4"/>
    <x v="3"/>
    <d v="2024-12-24T00:00:00"/>
    <n v="56"/>
    <x v="1"/>
    <n v="7"/>
    <n v="2"/>
    <x v="1"/>
    <n v="59070"/>
    <n v="74318"/>
    <n v="1181.4000000000001"/>
    <n v="0.794827632605829"/>
    <x v="39"/>
    <n v="18.599999999999909"/>
    <m/>
    <n v="2000"/>
  </r>
  <r>
    <s v="Araquanid"/>
    <n v="5"/>
    <x v="4"/>
    <d v="2024-09-17T00:00:00"/>
    <n v="154"/>
    <x v="1"/>
    <n v="7"/>
    <n v="2"/>
    <x v="2"/>
    <n v="59070"/>
    <n v="74318"/>
    <n v="1772.1"/>
    <n v="0.794827632605829"/>
    <x v="44"/>
    <n v="27.900000000000091"/>
    <m/>
    <s v="3,000"/>
  </r>
  <r>
    <s v="Fomantis"/>
    <n v="5"/>
    <x v="4"/>
    <d v="2022-03-19T00:00:00"/>
    <n v="1067"/>
    <x v="0"/>
    <n v="8"/>
    <n v="5"/>
    <x v="3"/>
    <n v="71750"/>
    <n v="82305"/>
    <n v="2152.5"/>
    <n v="0.87175748739444747"/>
    <x v="12"/>
    <n v="47.5"/>
    <m/>
    <s v="3,000"/>
  </r>
  <r>
    <s v="Lurantis"/>
    <n v="5"/>
    <x v="4"/>
    <d v="2022-02-19T00:00:00"/>
    <n v="1095"/>
    <x v="0"/>
    <n v="11"/>
    <n v="8"/>
    <x v="3"/>
    <n v="104337"/>
    <n v="109975"/>
    <n v="3130.1099999999997"/>
    <n v="0.94873380313707656"/>
    <x v="30"/>
    <n v="19.890000000000327"/>
    <m/>
    <s v="3,000"/>
  </r>
  <r>
    <s v="Morelull"/>
    <n v="1"/>
    <x v="2"/>
    <d v="2024-04-01T00:00:00"/>
    <n v="323"/>
    <x v="0"/>
    <n v="3"/>
    <n v="1"/>
    <x v="1"/>
    <n v="36745"/>
    <n v="47763"/>
    <s v="No Pay Due"/>
    <n v="0.76931934761216847"/>
    <x v="0"/>
    <s v="No Pay Due"/>
    <m/>
    <s v="No pay due"/>
  </r>
  <r>
    <s v="Shiinotic"/>
    <n v="4"/>
    <x v="3"/>
    <d v="2023-01-26T00:00:00"/>
    <n v="754"/>
    <x v="0"/>
    <n v="14"/>
    <n v="7"/>
    <x v="1"/>
    <n v="170985"/>
    <n v="185234"/>
    <n v="3419.7000000000003"/>
    <n v="0.92307567725147655"/>
    <x v="47"/>
    <n v="30.299999999999727"/>
    <m/>
    <n v="2000"/>
  </r>
  <r>
    <s v="Salandit"/>
    <n v="3"/>
    <x v="1"/>
    <d v="2021-02-25T00:00:00"/>
    <n v="1454"/>
    <x v="0"/>
    <n v="4"/>
    <n v="8"/>
    <x v="3"/>
    <n v="50876"/>
    <n v="53627"/>
    <n v="508.76"/>
    <n v="0.94870121394073881"/>
    <x v="26"/>
    <n v="41.240000000000009"/>
    <m/>
    <n v="1000"/>
  </r>
  <r>
    <s v="Salazzle"/>
    <n v="3"/>
    <x v="1"/>
    <d v="2022-03-29T00:00:00"/>
    <n v="1057"/>
    <x v="0"/>
    <n v="4"/>
    <n v="8"/>
    <x v="2"/>
    <n v="50876"/>
    <n v="53627"/>
    <n v="508.76"/>
    <n v="0.94870121394073881"/>
    <x v="26"/>
    <n v="41.240000000000009"/>
    <m/>
    <n v="1000"/>
  </r>
  <r>
    <s v="Stufful"/>
    <n v="5"/>
    <x v="4"/>
    <d v="2020-01-07T00:00:00"/>
    <n v="1869"/>
    <x v="0"/>
    <n v="2"/>
    <n v="7"/>
    <x v="1"/>
    <n v="39117"/>
    <n v="42376"/>
    <n v="1173.51"/>
    <n v="0.92309326033603922"/>
    <x v="39"/>
    <n v="26.490000000000009"/>
    <m/>
    <s v="3,000"/>
  </r>
  <r>
    <s v="Bewear"/>
    <n v="2"/>
    <x v="0"/>
    <d v="2025-02-22T00:00:00"/>
    <n v="-4"/>
    <x v="1"/>
    <n v="2"/>
    <n v="5"/>
    <x v="0"/>
    <n v="36945"/>
    <n v="42376"/>
    <s v="No Pay Due"/>
    <n v="0.87183783273551063"/>
    <x v="0"/>
    <s v="No Pay Due"/>
    <m/>
    <s v="No pay due"/>
  </r>
  <r>
    <s v="Bounsweet"/>
    <n v="1"/>
    <x v="2"/>
    <d v="2024-04-07T00:00:00"/>
    <n v="317"/>
    <x v="0"/>
    <n v="5"/>
    <n v="7"/>
    <x v="3"/>
    <n v="55373"/>
    <n v="59986"/>
    <s v="No Pay Due"/>
    <n v="0.92309872303537488"/>
    <x v="0"/>
    <s v="No Pay Due"/>
    <m/>
    <s v="No pay due"/>
  </r>
  <r>
    <s v="Steenee"/>
    <n v="4"/>
    <x v="3"/>
    <d v="2024-10-15T00:00:00"/>
    <n v="126"/>
    <x v="1"/>
    <n v="9"/>
    <n v="2"/>
    <x v="4"/>
    <n v="72254"/>
    <n v="90898"/>
    <n v="1445.08"/>
    <n v="0.79489097669915731"/>
    <x v="15"/>
    <n v="4.9200000000000728"/>
    <m/>
    <n v="2000"/>
  </r>
  <r>
    <s v="Tsareena"/>
    <n v="2"/>
    <x v="0"/>
    <d v="2022-05-13T00:00:00"/>
    <n v="1012"/>
    <x v="0"/>
    <n v="12"/>
    <n v="3"/>
    <x v="1"/>
    <n v="108162"/>
    <n v="131826"/>
    <s v="No Pay Due"/>
    <n v="0.8204906467616403"/>
    <x v="0"/>
    <s v="No Pay Due"/>
    <m/>
    <s v="No pay due"/>
  </r>
  <r>
    <s v="Comfey"/>
    <n v="4"/>
    <x v="3"/>
    <d v="2023-06-15T00:00:00"/>
    <n v="614"/>
    <x v="0"/>
    <n v="3"/>
    <n v="7"/>
    <x v="3"/>
    <n v="44090"/>
    <n v="47763"/>
    <n v="881.80000000000007"/>
    <n v="0.92309947030127926"/>
    <x v="54"/>
    <n v="18.199999999999932"/>
    <m/>
    <n v="2000"/>
  </r>
  <r>
    <s v="Oranguru"/>
    <n v="2"/>
    <x v="0"/>
    <d v="2020-11-16T00:00:00"/>
    <n v="1555"/>
    <x v="0"/>
    <n v="3"/>
    <n v="4"/>
    <x v="2"/>
    <n v="40418"/>
    <n v="47763"/>
    <s v="No Pay Due"/>
    <n v="0.84621987731088921"/>
    <x v="0"/>
    <s v="No Pay Due"/>
    <m/>
    <s v="No pay due"/>
  </r>
  <r>
    <s v="Passimian"/>
    <n v="1"/>
    <x v="2"/>
    <d v="2022-06-18T00:00:00"/>
    <n v="976"/>
    <x v="0"/>
    <n v="3"/>
    <n v="5"/>
    <x v="3"/>
    <n v="41642"/>
    <n v="47763"/>
    <s v="No Pay Due"/>
    <n v="0.87184640830768589"/>
    <x v="0"/>
    <s v="No Pay Due"/>
    <m/>
    <s v="No pay due"/>
  </r>
  <r>
    <s v="Wimpod"/>
    <n v="4"/>
    <x v="3"/>
    <d v="2020-03-26T00:00:00"/>
    <n v="1790"/>
    <x v="0"/>
    <n v="11"/>
    <n v="9"/>
    <x v="3"/>
    <n v="107156"/>
    <n v="109975"/>
    <n v="2143.12"/>
    <n v="0.97436690156853833"/>
    <x v="82"/>
    <n v="6.8800000000001091"/>
    <m/>
    <n v="2000"/>
  </r>
  <r>
    <s v="Golisopod"/>
    <n v="4"/>
    <x v="3"/>
    <d v="2022-03-29T00:00:00"/>
    <n v="1057"/>
    <x v="0"/>
    <n v="13"/>
    <n v="7"/>
    <x v="0"/>
    <n v="144697"/>
    <n v="156755"/>
    <n v="2893.94"/>
    <n v="0.92307741379860286"/>
    <x v="8"/>
    <n v="6.0599999999999454"/>
    <m/>
    <n v="2000"/>
  </r>
  <r>
    <s v="Sandygast"/>
    <n v="4"/>
    <x v="3"/>
    <d v="2022-06-26T00:00:00"/>
    <n v="968"/>
    <x v="0"/>
    <n v="6"/>
    <n v="10"/>
    <x v="1"/>
    <n v="66872"/>
    <n v="66872"/>
    <n v="1337.44"/>
    <n v="1"/>
    <x v="9"/>
    <n v="12.559999999999945"/>
    <m/>
    <n v="2000"/>
  </r>
  <r>
    <s v="Palossand"/>
    <n v="3"/>
    <x v="1"/>
    <d v="2023-08-10T00:00:00"/>
    <n v="558"/>
    <x v="0"/>
    <n v="11"/>
    <n v="4"/>
    <x v="1"/>
    <n v="93059"/>
    <n v="109975"/>
    <n v="930.59"/>
    <n v="0.84618322345987729"/>
    <x v="57"/>
    <n v="19.409999999999968"/>
    <m/>
    <n v="1000"/>
  </r>
  <r>
    <s v="Pyukumuku"/>
    <n v="3"/>
    <x v="1"/>
    <d v="2024-01-22T00:00:00"/>
    <n v="393"/>
    <x v="0"/>
    <n v="10"/>
    <n v="10"/>
    <x v="1"/>
    <n v="100097"/>
    <n v="100097"/>
    <n v="1000.97"/>
    <n v="1"/>
    <x v="10"/>
    <n v="49.029999999999973"/>
    <m/>
    <n v="1000"/>
  </r>
  <r>
    <s v="Type: Null"/>
    <n v="5"/>
    <x v="4"/>
    <d v="2023-04-19T00:00:00"/>
    <n v="671"/>
    <x v="0"/>
    <n v="6"/>
    <n v="1"/>
    <x v="3"/>
    <n v="51442"/>
    <n v="66872"/>
    <n v="1543.26"/>
    <n v="0.76926067711448742"/>
    <x v="34"/>
    <n v="6.7400000000000091"/>
    <m/>
    <s v="3,000"/>
  </r>
  <r>
    <s v="Silvally"/>
    <n v="5"/>
    <x v="4"/>
    <d v="2024-05-20T00:00:00"/>
    <n v="274"/>
    <x v="0"/>
    <n v="2"/>
    <n v="6"/>
    <x v="2"/>
    <n v="38031"/>
    <n v="42376"/>
    <n v="1140.93"/>
    <n v="0.89746554653577493"/>
    <x v="17"/>
    <n v="9.0699999999999363"/>
    <m/>
    <s v="3,000"/>
  </r>
  <r>
    <s v="Minior"/>
    <n v="5"/>
    <x v="4"/>
    <d v="2020-03-21T00:00:00"/>
    <n v="1795"/>
    <x v="0"/>
    <n v="15"/>
    <n v="2"/>
    <x v="2"/>
    <n v="173190"/>
    <n v="195200"/>
    <n v="5195.7"/>
    <n v="0.88724385245901638"/>
    <x v="83"/>
    <n v="4.3000000000001819"/>
    <m/>
    <s v="3,000"/>
  </r>
  <r>
    <s v="Komala"/>
    <n v="4"/>
    <x v="3"/>
    <d v="2020-04-21T00:00:00"/>
    <n v="1764"/>
    <x v="0"/>
    <n v="6"/>
    <n v="7"/>
    <x v="1"/>
    <n v="61729"/>
    <n v="66872"/>
    <n v="1234.58"/>
    <n v="0.92309187701878215"/>
    <x v="29"/>
    <n v="15.420000000000073"/>
    <m/>
    <n v="2000"/>
  </r>
  <r>
    <s v="Turtonator"/>
    <n v="1"/>
    <x v="2"/>
    <d v="2021-07-04T00:00:00"/>
    <n v="1325"/>
    <x v="0"/>
    <n v="13"/>
    <n v="5"/>
    <x v="0"/>
    <n v="136658"/>
    <n v="156755"/>
    <s v="No Pay Due"/>
    <n v="0.87179356320372559"/>
    <x v="0"/>
    <s v="No Pay Due"/>
    <m/>
    <s v="No pay due"/>
  </r>
  <r>
    <s v="Togedemaru"/>
    <n v="2"/>
    <x v="0"/>
    <d v="2021-03-05T00:00:00"/>
    <n v="1446"/>
    <x v="0"/>
    <n v="5"/>
    <n v="8"/>
    <x v="2"/>
    <n v="56911"/>
    <n v="59986"/>
    <s v="No Pay Due"/>
    <n v="0.94873803887573771"/>
    <x v="0"/>
    <s v="No Pay Due"/>
    <m/>
    <s v="No pay due"/>
  </r>
  <r>
    <s v="Mimikyu"/>
    <n v="3"/>
    <x v="1"/>
    <d v="2021-10-24T00:00:00"/>
    <n v="1213"/>
    <x v="0"/>
    <n v="3"/>
    <n v="7"/>
    <x v="1"/>
    <n v="44090"/>
    <n v="47763"/>
    <n v="440.90000000000003"/>
    <n v="0.92309947030127926"/>
    <x v="45"/>
    <n v="9.0999999999999659"/>
    <m/>
    <n v="1000"/>
  </r>
  <r>
    <s v="Bruxish"/>
    <n v="4"/>
    <x v="3"/>
    <d v="2022-02-09T00:00:00"/>
    <n v="1105"/>
    <x v="0"/>
    <n v="15"/>
    <n v="9"/>
    <x v="3"/>
    <n v="195200"/>
    <n v="195200"/>
    <n v="3904"/>
    <n v="1"/>
    <x v="37"/>
    <n v="46"/>
    <m/>
    <n v="2000"/>
  </r>
  <r>
    <s v="Drampa"/>
    <n v="5"/>
    <x v="4"/>
    <d v="2022-10-12T00:00:00"/>
    <n v="860"/>
    <x v="0"/>
    <n v="6"/>
    <n v="8"/>
    <x v="0"/>
    <n v="63443"/>
    <n v="66872"/>
    <n v="1903.29"/>
    <n v="0.94872293336523505"/>
    <x v="61"/>
    <n v="46.710000000000036"/>
    <m/>
    <s v="3,000"/>
  </r>
  <r>
    <s v="Dhelmise"/>
    <n v="3"/>
    <x v="1"/>
    <d v="2021-07-14T00:00:00"/>
    <n v="1315"/>
    <x v="0"/>
    <n v="10"/>
    <n v="10"/>
    <x v="3"/>
    <n v="100097"/>
    <n v="100097"/>
    <n v="1000.97"/>
    <n v="1"/>
    <x v="10"/>
    <n v="49.029999999999973"/>
    <m/>
    <n v="1000"/>
  </r>
  <r>
    <s v="Jangmo-o"/>
    <n v="4"/>
    <x v="3"/>
    <d v="2023-07-23T00:00:00"/>
    <n v="576"/>
    <x v="0"/>
    <n v="9"/>
    <n v="10"/>
    <x v="4"/>
    <n v="90898"/>
    <n v="90898"/>
    <n v="1817.96"/>
    <n v="1"/>
    <x v="13"/>
    <n v="32.039999999999964"/>
    <m/>
    <n v="2000"/>
  </r>
  <r>
    <s v="Hakamo-o"/>
    <n v="5"/>
    <x v="4"/>
    <d v="2022-12-04T00:00:00"/>
    <n v="807"/>
    <x v="0"/>
    <n v="9"/>
    <n v="4"/>
    <x v="1"/>
    <n v="76915"/>
    <n v="90898"/>
    <n v="2307.4499999999998"/>
    <n v="0.84616823252436801"/>
    <x v="72"/>
    <n v="42.550000000000182"/>
    <m/>
    <s v="3,000"/>
  </r>
  <r>
    <s v="Kommo-o"/>
    <n v="1"/>
    <x v="2"/>
    <d v="2020-09-10T00:00:00"/>
    <n v="1622"/>
    <x v="0"/>
    <n v="3"/>
    <n v="3"/>
    <x v="2"/>
    <n v="39194"/>
    <n v="47763"/>
    <s v="No Pay Due"/>
    <n v="0.82059334631409253"/>
    <x v="0"/>
    <s v="No Pay Due"/>
    <m/>
    <s v="No pay due"/>
  </r>
  <r>
    <s v="Tapu Koko"/>
    <n v="3"/>
    <x v="1"/>
    <d v="2021-11-07T00:00:00"/>
    <n v="1199"/>
    <x v="0"/>
    <n v="1"/>
    <n v="7"/>
    <x v="1"/>
    <n v="35502"/>
    <n v="37463"/>
    <n v="355.02"/>
    <n v="0.94765501961935772"/>
    <x v="46"/>
    <n v="44.980000000000018"/>
    <m/>
    <n v="1000"/>
  </r>
  <r>
    <s v="Tapu Lele"/>
    <n v="2"/>
    <x v="0"/>
    <d v="2020-12-29T00:00:00"/>
    <n v="1512"/>
    <x v="0"/>
    <n v="6"/>
    <n v="8"/>
    <x v="0"/>
    <n v="63443"/>
    <n v="66872"/>
    <s v="No Pay Due"/>
    <n v="0.94872293336523505"/>
    <x v="0"/>
    <s v="No Pay Due"/>
    <m/>
    <s v="No pay due"/>
  </r>
  <r>
    <s v="Tapu Bulu"/>
    <n v="1"/>
    <x v="2"/>
    <d v="2023-10-17T00:00:00"/>
    <n v="490"/>
    <x v="0"/>
    <n v="12"/>
    <n v="7"/>
    <x v="3"/>
    <n v="121684"/>
    <n v="131826"/>
    <s v="No Pay Due"/>
    <n v="0.92306525268156514"/>
    <x v="0"/>
    <s v="No Pay Due"/>
    <m/>
    <s v="No pay due"/>
  </r>
  <r>
    <s v="Tapu Fini"/>
    <n v="2"/>
    <x v="0"/>
    <d v="2022-03-31T00:00:00"/>
    <n v="1055"/>
    <x v="0"/>
    <n v="6"/>
    <n v="2"/>
    <x v="2"/>
    <n v="53157"/>
    <n v="66872"/>
    <s v="No Pay Due"/>
    <n v="0.79490668740279935"/>
    <x v="0"/>
    <s v="No Pay Due"/>
    <m/>
    <s v="No pay due"/>
  </r>
  <r>
    <s v="Cosmog"/>
    <n v="1"/>
    <x v="2"/>
    <d v="2022-10-06T00:00:00"/>
    <n v="866"/>
    <x v="0"/>
    <n v="5"/>
    <n v="5"/>
    <x v="3"/>
    <n v="52298"/>
    <n v="59986"/>
    <s v="No Pay Due"/>
    <n v="0.87183676191111259"/>
    <x v="0"/>
    <s v="No Pay Due"/>
    <m/>
    <s v="No pay due"/>
  </r>
  <r>
    <s v="Cosmoem"/>
    <n v="4"/>
    <x v="3"/>
    <d v="2020-09-27T00:00:00"/>
    <n v="1605"/>
    <x v="0"/>
    <n v="3"/>
    <n v="9"/>
    <x v="3"/>
    <n v="46539"/>
    <n v="47763"/>
    <n v="930.78"/>
    <n v="0.97437346900320332"/>
    <x v="57"/>
    <n v="19.220000000000027"/>
    <m/>
    <n v="2000"/>
  </r>
  <r>
    <s v="Solgaleo"/>
    <n v="3"/>
    <x v="1"/>
    <d v="2022-07-01T00:00:00"/>
    <n v="963"/>
    <x v="0"/>
    <n v="11"/>
    <n v="5"/>
    <x v="1"/>
    <n v="95878"/>
    <n v="109975"/>
    <n v="958.78"/>
    <n v="0.87181632189133895"/>
    <x v="27"/>
    <n v="41.220000000000027"/>
    <m/>
    <n v="1000"/>
  </r>
  <r>
    <s v="Lunala"/>
    <n v="3"/>
    <x v="1"/>
    <d v="2022-08-07T00:00:00"/>
    <n v="926"/>
    <x v="0"/>
    <n v="7"/>
    <n v="4"/>
    <x v="0"/>
    <n v="62882"/>
    <n v="74318"/>
    <n v="628.82000000000005"/>
    <n v="0.84612072445437181"/>
    <x v="6"/>
    <n v="21.17999999999995"/>
    <m/>
    <n v="1000"/>
  </r>
  <r>
    <s v="Nihilego"/>
    <n v="5"/>
    <x v="4"/>
    <d v="2020-04-22T00:00:00"/>
    <n v="1763"/>
    <x v="0"/>
    <n v="5"/>
    <n v="7"/>
    <x v="3"/>
    <n v="55373"/>
    <n v="59986"/>
    <n v="1661.1899999999998"/>
    <n v="0.92309872303537488"/>
    <x v="36"/>
    <n v="38.810000000000173"/>
    <m/>
    <s v="3,000"/>
  </r>
  <r>
    <s v="Buzzwole"/>
    <n v="1"/>
    <x v="2"/>
    <d v="2021-07-30T00:00:00"/>
    <n v="1299"/>
    <x v="0"/>
    <n v="3"/>
    <n v="8"/>
    <x v="2"/>
    <n v="45315"/>
    <n v="47763"/>
    <s v="No Pay Due"/>
    <n v="0.94874693800640664"/>
    <x v="0"/>
    <s v="No Pay Due"/>
    <m/>
    <s v="No pay due"/>
  </r>
  <r>
    <s v="Pheromosa"/>
    <n v="4"/>
    <x v="3"/>
    <d v="2022-05-22T00:00:00"/>
    <n v="1003"/>
    <x v="0"/>
    <n v="15"/>
    <n v="8"/>
    <x v="4"/>
    <n v="195200"/>
    <n v="195200"/>
    <n v="3904"/>
    <n v="1"/>
    <x v="37"/>
    <n v="46"/>
    <m/>
    <n v="2000"/>
  </r>
  <r>
    <s v="Xurkitree"/>
    <n v="2"/>
    <x v="0"/>
    <d v="2020-10-17T00:00:00"/>
    <n v="1585"/>
    <x v="0"/>
    <n v="2"/>
    <n v="2"/>
    <x v="4"/>
    <n v="34476"/>
    <n v="42376"/>
    <s v="No Pay Due"/>
    <n v="0.81357372097413627"/>
    <x v="0"/>
    <s v="No Pay Due"/>
    <m/>
    <s v="No pay due"/>
  </r>
  <r>
    <s v="Celesteela"/>
    <n v="2"/>
    <x v="0"/>
    <d v="2025-03-01T00:00:00"/>
    <n v="-11"/>
    <x v="1"/>
    <n v="5"/>
    <n v="6"/>
    <x v="4"/>
    <n v="53836"/>
    <n v="59986"/>
    <s v="No Pay Due"/>
    <n v="0.89747607775147531"/>
    <x v="0"/>
    <s v="No Pay Due"/>
    <m/>
    <s v="No pay due"/>
  </r>
  <r>
    <s v="Kartana"/>
    <n v="3"/>
    <x v="1"/>
    <d v="2020-07-10T00:00:00"/>
    <n v="1684"/>
    <x v="0"/>
    <n v="4"/>
    <n v="1"/>
    <x v="4"/>
    <n v="41247"/>
    <n v="53627"/>
    <n v="412.47"/>
    <n v="0.76914613907173623"/>
    <x v="45"/>
    <n v="37.529999999999973"/>
    <m/>
    <n v="1000"/>
  </r>
  <r>
    <s v="Guzzlord"/>
    <n v="4"/>
    <x v="3"/>
    <d v="2023-04-09T00:00:00"/>
    <n v="681"/>
    <x v="0"/>
    <n v="10"/>
    <n v="4"/>
    <x v="4"/>
    <n v="84700"/>
    <n v="100097"/>
    <n v="1694"/>
    <n v="0.84617920617001507"/>
    <x v="36"/>
    <n v="6"/>
    <m/>
    <n v="2000"/>
  </r>
  <r>
    <s v="Necrozma"/>
    <n v="4"/>
    <x v="3"/>
    <d v="2023-09-24T00:00:00"/>
    <n v="513"/>
    <x v="0"/>
    <n v="10"/>
    <n v="2"/>
    <x v="2"/>
    <n v="79567"/>
    <n v="100097"/>
    <n v="1591.3400000000001"/>
    <n v="0.79489894802042016"/>
    <x v="24"/>
    <n v="8.6599999999998545"/>
    <m/>
    <n v="2000"/>
  </r>
  <r>
    <s v="Magearna"/>
    <n v="3"/>
    <x v="1"/>
    <d v="2025-02-15T00:00:00"/>
    <n v="3"/>
    <x v="1"/>
    <n v="14"/>
    <n v="7"/>
    <x v="3"/>
    <n v="170985"/>
    <n v="185234"/>
    <n v="1709.8500000000001"/>
    <n v="0.92307567725147655"/>
    <x v="21"/>
    <n v="40.149999999999864"/>
    <m/>
    <n v="1000"/>
  </r>
  <r>
    <s v="Marshadow"/>
    <n v="5"/>
    <x v="4"/>
    <d v="2020-12-01T00:00:00"/>
    <n v="1540"/>
    <x v="0"/>
    <n v="7"/>
    <n v="10"/>
    <x v="2"/>
    <n v="74318"/>
    <n v="74318"/>
    <n v="2229.54"/>
    <n v="1"/>
    <x v="28"/>
    <n v="20.460000000000036"/>
    <m/>
    <s v="3,000"/>
  </r>
  <r>
    <s v="Poipole"/>
    <n v="4"/>
    <x v="3"/>
    <d v="2021-03-26T00:00:00"/>
    <n v="1425"/>
    <x v="0"/>
    <n v="14"/>
    <n v="7"/>
    <x v="4"/>
    <n v="170985"/>
    <n v="185234"/>
    <n v="3419.7000000000003"/>
    <n v="0.92307567725147655"/>
    <x v="47"/>
    <n v="30.299999999999727"/>
    <m/>
    <n v="2000"/>
  </r>
  <r>
    <s v="Naganadel"/>
    <n v="5"/>
    <x v="4"/>
    <d v="2023-05-18T00:00:00"/>
    <n v="642"/>
    <x v="0"/>
    <n v="11"/>
    <n v="6"/>
    <x v="3"/>
    <n v="98698"/>
    <n v="109975"/>
    <n v="2960.94"/>
    <n v="0.89745851329847692"/>
    <x v="84"/>
    <n v="39.059999999999945"/>
    <m/>
    <s v="3,000"/>
  </r>
  <r>
    <s v="Stakataka"/>
    <n v="4"/>
    <x v="3"/>
    <d v="2022-05-07T00:00:00"/>
    <n v="1018"/>
    <x v="0"/>
    <n v="10"/>
    <n v="6"/>
    <x v="2"/>
    <n v="89832"/>
    <n v="100097"/>
    <n v="1796.64"/>
    <n v="0.89744947401021014"/>
    <x v="44"/>
    <n v="3.3599999999999"/>
    <m/>
    <n v="2000"/>
  </r>
  <r>
    <s v="Blacephalon"/>
    <n v="3"/>
    <x v="1"/>
    <d v="2022-03-12T00:00:00"/>
    <n v="1074"/>
    <x v="0"/>
    <n v="14"/>
    <n v="3"/>
    <x v="1"/>
    <n v="151987"/>
    <n v="185234"/>
    <n v="1519.8700000000001"/>
    <n v="0.8205135126380686"/>
    <x v="34"/>
    <n v="30.129999999999882"/>
    <m/>
    <n v="1000"/>
  </r>
  <r>
    <s v="Zeraora"/>
    <n v="1"/>
    <x v="2"/>
    <d v="2022-10-22T00:00:00"/>
    <n v="850"/>
    <x v="0"/>
    <n v="2"/>
    <n v="8"/>
    <x v="2"/>
    <n v="40203"/>
    <n v="42376"/>
    <s v="No Pay Due"/>
    <n v="0.94872097413630352"/>
    <x v="0"/>
    <s v="No Pay Due"/>
    <m/>
    <s v="No pay due"/>
  </r>
  <r>
    <s v="Meltan"/>
    <n v="5"/>
    <x v="4"/>
    <d v="2023-04-12T00:00:00"/>
    <n v="678"/>
    <x v="0"/>
    <n v="10"/>
    <n v="8"/>
    <x v="3"/>
    <n v="94965"/>
    <n v="100097"/>
    <n v="2848.95"/>
    <n v="0.94872973215980494"/>
    <x v="3"/>
    <n v="1.0500000000001819"/>
    <m/>
    <s v="3,000"/>
  </r>
  <r>
    <s v="Melmetal"/>
    <n v="3"/>
    <x v="1"/>
    <d v="2021-09-20T00:00:00"/>
    <n v="1247"/>
    <x v="0"/>
    <n v="13"/>
    <n v="1"/>
    <x v="1"/>
    <n v="120579"/>
    <n v="156755"/>
    <n v="1205.79"/>
    <n v="0.76921948263213291"/>
    <x v="29"/>
    <n v="44.210000000000036"/>
    <m/>
    <n v="1000"/>
  </r>
  <r>
    <s v="Grookey"/>
    <n v="4"/>
    <x v="3"/>
    <d v="2023-02-13T00:00:00"/>
    <n v="736"/>
    <x v="0"/>
    <n v="11"/>
    <n v="8"/>
    <x v="3"/>
    <n v="104337"/>
    <n v="109975"/>
    <n v="2086.7400000000002"/>
    <n v="0.94873380313707656"/>
    <x v="33"/>
    <n v="13.259999999999764"/>
    <m/>
    <n v="2000"/>
  </r>
  <r>
    <s v="Thwackey"/>
    <n v="1"/>
    <x v="2"/>
    <d v="2024-09-08T00:00:00"/>
    <n v="163"/>
    <x v="1"/>
    <n v="12"/>
    <n v="5"/>
    <x v="4"/>
    <n v="114923"/>
    <n v="131826"/>
    <s v="No Pay Due"/>
    <n v="0.87177794972160272"/>
    <x v="0"/>
    <s v="No Pay Due"/>
    <m/>
    <s v="No pay due"/>
  </r>
  <r>
    <s v="Rillaboom"/>
    <n v="2"/>
    <x v="0"/>
    <d v="2020-03-29T00:00:00"/>
    <n v="1787"/>
    <x v="0"/>
    <n v="7"/>
    <n v="3"/>
    <x v="4"/>
    <n v="60976"/>
    <n v="74318"/>
    <s v="No Pay Due"/>
    <n v="0.82047417853010041"/>
    <x v="0"/>
    <s v="No Pay Due"/>
    <m/>
    <s v="No pay due"/>
  </r>
  <r>
    <s v="Scorbunny"/>
    <n v="5"/>
    <x v="4"/>
    <d v="2023-03-24T00:00:00"/>
    <n v="697"/>
    <x v="0"/>
    <n v="13"/>
    <n v="7"/>
    <x v="1"/>
    <n v="144697"/>
    <n v="156755"/>
    <n v="4340.91"/>
    <n v="0.92307741379860286"/>
    <x v="42"/>
    <n v="9.0900000000001455"/>
    <m/>
    <s v="3,000"/>
  </r>
  <r>
    <s v="Raboot"/>
    <n v="1"/>
    <x v="2"/>
    <d v="2021-07-06T00:00:00"/>
    <n v="1323"/>
    <x v="0"/>
    <n v="2"/>
    <n v="3"/>
    <x v="3"/>
    <n v="35592"/>
    <n v="42376"/>
    <s v="No Pay Due"/>
    <n v="0.83990938266943549"/>
    <x v="0"/>
    <s v="No Pay Due"/>
    <m/>
    <s v="No pay due"/>
  </r>
  <r>
    <s v="Cinderace"/>
    <n v="4"/>
    <x v="3"/>
    <d v="2022-10-28T00:00:00"/>
    <n v="844"/>
    <x v="0"/>
    <n v="6"/>
    <n v="10"/>
    <x v="1"/>
    <n v="66872"/>
    <n v="66872"/>
    <n v="1337.44"/>
    <n v="1"/>
    <x v="9"/>
    <n v="12.559999999999945"/>
    <m/>
    <n v="2000"/>
  </r>
  <r>
    <s v="Sobble"/>
    <n v="2"/>
    <x v="0"/>
    <d v="2022-03-27T00:00:00"/>
    <n v="1059"/>
    <x v="0"/>
    <n v="5"/>
    <n v="1"/>
    <x v="3"/>
    <n v="46148"/>
    <n v="59986"/>
    <s v="No Pay Due"/>
    <n v="0.7693128396625879"/>
    <x v="0"/>
    <s v="No Pay Due"/>
    <m/>
    <s v="No pay due"/>
  </r>
  <r>
    <s v="Drizzile"/>
    <n v="3"/>
    <x v="1"/>
    <d v="2022-09-27T00:00:00"/>
    <n v="875"/>
    <x v="0"/>
    <n v="13"/>
    <n v="10"/>
    <x v="3"/>
    <n v="156755"/>
    <n v="156755"/>
    <n v="1567.55"/>
    <n v="1"/>
    <x v="24"/>
    <n v="32.450000000000045"/>
    <m/>
    <n v="1000"/>
  </r>
  <r>
    <s v="Inteleon"/>
    <n v="2"/>
    <x v="0"/>
    <d v="2024-12-13T00:00:00"/>
    <n v="67"/>
    <x v="1"/>
    <n v="1"/>
    <n v="9"/>
    <x v="3"/>
    <n v="36535"/>
    <n v="37463"/>
    <s v="No Pay Due"/>
    <n v="0.97522889250727385"/>
    <x v="0"/>
    <s v="No Pay Due"/>
    <m/>
    <s v="No pay due"/>
  </r>
  <r>
    <s v="Skwovet"/>
    <n v="1"/>
    <x v="2"/>
    <d v="2022-11-15T00:00:00"/>
    <n v="826"/>
    <x v="0"/>
    <n v="4"/>
    <n v="1"/>
    <x v="1"/>
    <n v="41247"/>
    <n v="53627"/>
    <s v="No Pay Due"/>
    <n v="0.76914613907173623"/>
    <x v="0"/>
    <s v="No Pay Due"/>
    <m/>
    <s v="No pay due"/>
  </r>
  <r>
    <s v="Greedent"/>
    <n v="4"/>
    <x v="3"/>
    <d v="2024-04-27T00:00:00"/>
    <n v="297"/>
    <x v="0"/>
    <n v="7"/>
    <n v="8"/>
    <x v="2"/>
    <n v="70506"/>
    <n v="74318"/>
    <n v="1410.1200000000001"/>
    <n v="0.94870690815145731"/>
    <x v="15"/>
    <n v="39.879999999999882"/>
    <m/>
    <n v="2000"/>
  </r>
  <r>
    <s v="Rookidee"/>
    <n v="2"/>
    <x v="0"/>
    <d v="2023-07-23T00:00:00"/>
    <n v="576"/>
    <x v="0"/>
    <n v="2"/>
    <n v="9"/>
    <x v="4"/>
    <n v="41290"/>
    <n v="42376"/>
    <s v="No Pay Due"/>
    <n v="0.9743722861997357"/>
    <x v="0"/>
    <s v="No Pay Due"/>
    <m/>
    <s v="No pay due"/>
  </r>
  <r>
    <s v="Corvisquire"/>
    <n v="4"/>
    <x v="3"/>
    <d v="2021-10-26T00:00:00"/>
    <n v="1211"/>
    <x v="0"/>
    <n v="5"/>
    <n v="3"/>
    <x v="4"/>
    <n v="49223"/>
    <n v="59986"/>
    <n v="984.46"/>
    <n v="0.8205748007868503"/>
    <x v="27"/>
    <n v="15.539999999999964"/>
    <m/>
    <n v="2000"/>
  </r>
  <r>
    <s v="Corviknight"/>
    <n v="5"/>
    <x v="4"/>
    <d v="2025-03-12T00:00:00"/>
    <n v="-22"/>
    <x v="1"/>
    <n v="11"/>
    <n v="10"/>
    <x v="3"/>
    <n v="109975"/>
    <n v="109975"/>
    <n v="3299.25"/>
    <n v="1"/>
    <x v="78"/>
    <n v="0.75"/>
    <m/>
    <s v="3,000"/>
  </r>
  <r>
    <s v="Blipbug"/>
    <n v="4"/>
    <x v="3"/>
    <d v="2020-08-02T00:00:00"/>
    <n v="1661"/>
    <x v="0"/>
    <n v="14"/>
    <n v="6"/>
    <x v="3"/>
    <n v="166236"/>
    <n v="185234"/>
    <n v="3324.7200000000003"/>
    <n v="0.89743783538659205"/>
    <x v="43"/>
    <n v="25.279999999999745"/>
    <m/>
    <n v="2000"/>
  </r>
  <r>
    <s v="Dottler"/>
    <n v="3"/>
    <x v="1"/>
    <d v="2020-09-01T00:00:00"/>
    <n v="1631"/>
    <x v="0"/>
    <n v="11"/>
    <n v="8"/>
    <x v="3"/>
    <n v="104337"/>
    <n v="109975"/>
    <n v="1043.3700000000001"/>
    <n v="0.94873380313707656"/>
    <x v="10"/>
    <n v="6.6299999999998818"/>
    <m/>
    <n v="1000"/>
  </r>
  <r>
    <s v="Orbeetle"/>
    <n v="2"/>
    <x v="0"/>
    <d v="2025-04-27T00:00:00"/>
    <n v="-68"/>
    <x v="1"/>
    <n v="6"/>
    <n v="4"/>
    <x v="3"/>
    <n v="56586"/>
    <n v="66872"/>
    <s v="No Pay Due"/>
    <n v="0.8461837540375643"/>
    <x v="0"/>
    <s v="No Pay Due"/>
    <m/>
    <s v="No pay due"/>
  </r>
  <r>
    <s v="Nickit"/>
    <n v="5"/>
    <x v="4"/>
    <d v="2020-12-28T00:00:00"/>
    <n v="1513"/>
    <x v="0"/>
    <n v="12"/>
    <n v="6"/>
    <x v="3"/>
    <n v="118304"/>
    <n v="131826"/>
    <n v="3549.12"/>
    <n v="0.89742539408007527"/>
    <x v="85"/>
    <n v="0.88000000000010914"/>
    <m/>
    <s v="3,000"/>
  </r>
  <r>
    <s v="Thievul"/>
    <n v="4"/>
    <x v="3"/>
    <d v="2023-07-27T00:00:00"/>
    <n v="572"/>
    <x v="0"/>
    <n v="2"/>
    <n v="10"/>
    <x v="4"/>
    <n v="42376"/>
    <n v="42376"/>
    <n v="847.52"/>
    <n v="1"/>
    <x v="2"/>
    <n v="2.4800000000000182"/>
    <m/>
    <n v="2000"/>
  </r>
  <r>
    <s v="Gossifleur"/>
    <n v="5"/>
    <x v="4"/>
    <d v="2021-04-08T00:00:00"/>
    <n v="1412"/>
    <x v="0"/>
    <n v="7"/>
    <n v="5"/>
    <x v="3"/>
    <n v="64788"/>
    <n v="74318"/>
    <n v="1943.6399999999999"/>
    <n v="0.8717672703786431"/>
    <x v="61"/>
    <n v="6.3600000000001273"/>
    <m/>
    <s v="3,000"/>
  </r>
  <r>
    <s v="Eldegoss"/>
    <n v="3"/>
    <x v="1"/>
    <d v="2020-03-22T00:00:00"/>
    <n v="1794"/>
    <x v="0"/>
    <n v="5"/>
    <n v="3"/>
    <x v="1"/>
    <n v="49223"/>
    <n v="59986"/>
    <n v="492.23"/>
    <n v="0.8205748007868503"/>
    <x v="19"/>
    <n v="7.7699999999999818"/>
    <m/>
    <n v="1000"/>
  </r>
  <r>
    <s v="Wooloo"/>
    <n v="4"/>
    <x v="3"/>
    <d v="2021-12-03T00:00:00"/>
    <n v="1173"/>
    <x v="0"/>
    <n v="11"/>
    <n v="5"/>
    <x v="1"/>
    <n v="95878"/>
    <n v="109975"/>
    <n v="1917.56"/>
    <n v="0.87181632189133895"/>
    <x v="61"/>
    <n v="32.440000000000055"/>
    <m/>
    <n v="2000"/>
  </r>
  <r>
    <s v="Dubwool"/>
    <n v="5"/>
    <x v="4"/>
    <d v="2023-10-28T00:00:00"/>
    <n v="479"/>
    <x v="0"/>
    <n v="13"/>
    <n v="7"/>
    <x v="3"/>
    <n v="144697"/>
    <n v="156755"/>
    <n v="4340.91"/>
    <n v="0.92307741379860286"/>
    <x v="42"/>
    <n v="9.0900000000001455"/>
    <m/>
    <s v="3,000"/>
  </r>
  <r>
    <s v="Chewtle"/>
    <n v="1"/>
    <x v="2"/>
    <d v="2021-02-21T00:00:00"/>
    <n v="1458"/>
    <x v="0"/>
    <n v="3"/>
    <n v="6"/>
    <x v="1"/>
    <n v="42866"/>
    <n v="47763"/>
    <s v="No Pay Due"/>
    <n v="0.89747293930448258"/>
    <x v="0"/>
    <s v="No Pay Due"/>
    <m/>
    <s v="No pay due"/>
  </r>
  <r>
    <s v="Drednaw"/>
    <n v="5"/>
    <x v="4"/>
    <d v="2021-04-04T00:00:00"/>
    <n v="1416"/>
    <x v="0"/>
    <n v="4"/>
    <n v="6"/>
    <x v="0"/>
    <n v="48125"/>
    <n v="53627"/>
    <n v="1443.75"/>
    <n v="0.89740242788147762"/>
    <x v="15"/>
    <n v="6.25"/>
    <m/>
    <s v="3,000"/>
  </r>
  <r>
    <s v="Yamper"/>
    <n v="4"/>
    <x v="3"/>
    <d v="2024-07-05T00:00:00"/>
    <n v="228"/>
    <x v="0"/>
    <n v="10"/>
    <n v="2"/>
    <x v="4"/>
    <n v="79567"/>
    <n v="100097"/>
    <n v="1591.3400000000001"/>
    <n v="0.79489894802042016"/>
    <x v="24"/>
    <n v="8.6599999999998545"/>
    <m/>
    <n v="2000"/>
  </r>
  <r>
    <s v="Boltund"/>
    <n v="5"/>
    <x v="4"/>
    <d v="2024-08-11T00:00:00"/>
    <n v="191"/>
    <x v="0"/>
    <n v="2"/>
    <n v="6"/>
    <x v="1"/>
    <n v="38031"/>
    <n v="42376"/>
    <n v="1140.93"/>
    <n v="0.89746554653577493"/>
    <x v="17"/>
    <n v="9.0699999999999363"/>
    <m/>
    <s v="3,000"/>
  </r>
  <r>
    <s v="Rolycoly"/>
    <n v="1"/>
    <x v="2"/>
    <d v="2021-03-30T00:00:00"/>
    <n v="1421"/>
    <x v="0"/>
    <n v="11"/>
    <n v="5"/>
    <x v="1"/>
    <n v="95878"/>
    <n v="109975"/>
    <s v="No Pay Due"/>
    <n v="0.87181632189133895"/>
    <x v="0"/>
    <s v="No Pay Due"/>
    <m/>
    <s v="No pay due"/>
  </r>
  <r>
    <s v="Carkol"/>
    <n v="1"/>
    <x v="2"/>
    <d v="2025-02-10T00:00:00"/>
    <n v="8"/>
    <x v="1"/>
    <n v="13"/>
    <n v="4"/>
    <x v="4"/>
    <n v="132638"/>
    <n v="156755"/>
    <s v="No Pay Due"/>
    <n v="0.84614844821536794"/>
    <x v="0"/>
    <s v="No Pay Due"/>
    <m/>
    <s v="No pay due"/>
  </r>
  <r>
    <s v="Coalossal"/>
    <n v="5"/>
    <x v="4"/>
    <d v="2022-08-17T00:00:00"/>
    <n v="916"/>
    <x v="0"/>
    <n v="10"/>
    <n v="3"/>
    <x v="4"/>
    <n v="82133"/>
    <n v="100097"/>
    <n v="2463.9899999999998"/>
    <n v="0.82053408194051769"/>
    <x v="60"/>
    <n v="36.010000000000218"/>
    <m/>
    <s v="3,000"/>
  </r>
  <r>
    <s v="Applin"/>
    <n v="2"/>
    <x v="0"/>
    <d v="2024-03-21T00:00:00"/>
    <n v="334"/>
    <x v="0"/>
    <n v="2"/>
    <n v="9"/>
    <x v="3"/>
    <n v="41290"/>
    <n v="42376"/>
    <s v="No Pay Due"/>
    <n v="0.9743722861997357"/>
    <x v="0"/>
    <s v="No Pay Due"/>
    <m/>
    <s v="No pay due"/>
  </r>
  <r>
    <s v="Flapple"/>
    <n v="3"/>
    <x v="1"/>
    <d v="2022-04-26T00:00:00"/>
    <n v="1029"/>
    <x v="0"/>
    <n v="4"/>
    <n v="8"/>
    <x v="2"/>
    <n v="50876"/>
    <n v="53627"/>
    <n v="508.76"/>
    <n v="0.94870121394073881"/>
    <x v="26"/>
    <n v="41.240000000000009"/>
    <m/>
    <n v="1000"/>
  </r>
  <r>
    <s v="Appletun"/>
    <n v="2"/>
    <x v="0"/>
    <d v="2024-12-13T00:00:00"/>
    <n v="67"/>
    <x v="1"/>
    <n v="12"/>
    <n v="2"/>
    <x v="3"/>
    <n v="104781"/>
    <n v="131826"/>
    <s v="No Pay Due"/>
    <n v="0.79484320240316786"/>
    <x v="0"/>
    <s v="No Pay Due"/>
    <m/>
    <s v="No pay due"/>
  </r>
  <r>
    <s v="Silicobra"/>
    <n v="1"/>
    <x v="2"/>
    <d v="2022-11-10T00:00:00"/>
    <n v="831"/>
    <x v="0"/>
    <n v="14"/>
    <n v="3"/>
    <x v="3"/>
    <n v="151987"/>
    <n v="185234"/>
    <s v="No Pay Due"/>
    <n v="0.8205135126380686"/>
    <x v="0"/>
    <s v="No Pay Due"/>
    <m/>
    <s v="No pay due"/>
  </r>
  <r>
    <s v="Sandaconda"/>
    <n v="3"/>
    <x v="1"/>
    <d v="2022-08-19T00:00:00"/>
    <n v="914"/>
    <x v="0"/>
    <n v="6"/>
    <n v="10"/>
    <x v="1"/>
    <n v="66872"/>
    <n v="66872"/>
    <n v="668.72"/>
    <n v="1"/>
    <x v="48"/>
    <n v="31.279999999999973"/>
    <m/>
    <n v="1000"/>
  </r>
  <r>
    <s v="Cramorant"/>
    <n v="3"/>
    <x v="1"/>
    <d v="2022-12-24T00:00:00"/>
    <n v="787"/>
    <x v="0"/>
    <n v="7"/>
    <n v="9"/>
    <x v="1"/>
    <n v="72412"/>
    <n v="74318"/>
    <n v="724.12"/>
    <n v="0.9743534540757286"/>
    <x v="1"/>
    <n v="25.879999999999995"/>
    <m/>
    <n v="1000"/>
  </r>
  <r>
    <s v="Arrokuda"/>
    <n v="2"/>
    <x v="0"/>
    <d v="2022-04-05T00:00:00"/>
    <n v="1050"/>
    <x v="0"/>
    <n v="14"/>
    <n v="4"/>
    <x v="2"/>
    <n v="156737"/>
    <n v="185234"/>
    <s v="No Pay Due"/>
    <n v="0.84615675307988814"/>
    <x v="0"/>
    <s v="No Pay Due"/>
    <m/>
    <s v="No pay due"/>
  </r>
  <r>
    <s v="Barraskewda"/>
    <n v="2"/>
    <x v="0"/>
    <d v="2022-02-04T00:00:00"/>
    <n v="1110"/>
    <x v="0"/>
    <n v="1"/>
    <n v="4"/>
    <x v="0"/>
    <n v="32941"/>
    <n v="37463"/>
    <s v="No Pay Due"/>
    <n v="0.87929423698048736"/>
    <x v="0"/>
    <s v="No Pay Due"/>
    <m/>
    <s v="No pay due"/>
  </r>
  <r>
    <s v="Toxel"/>
    <n v="2"/>
    <x v="0"/>
    <d v="2021-04-14T00:00:00"/>
    <n v="1406"/>
    <x v="0"/>
    <n v="7"/>
    <n v="9"/>
    <x v="4"/>
    <n v="72412"/>
    <n v="74318"/>
    <s v="No Pay Due"/>
    <n v="0.9743534540757286"/>
    <x v="0"/>
    <s v="No Pay Due"/>
    <m/>
    <s v="No pay due"/>
  </r>
  <r>
    <s v="Toxtricity"/>
    <n v="2"/>
    <x v="0"/>
    <d v="2022-04-27T00:00:00"/>
    <n v="1028"/>
    <x v="0"/>
    <n v="8"/>
    <n v="2"/>
    <x v="1"/>
    <n v="65418"/>
    <n v="82305"/>
    <s v="No Pay Due"/>
    <n v="0.79482412976125383"/>
    <x v="0"/>
    <s v="No Pay Due"/>
    <m/>
    <s v="No pay due"/>
  </r>
  <r>
    <s v="Sizzlipede"/>
    <n v="1"/>
    <x v="2"/>
    <d v="2024-07-15T00:00:00"/>
    <n v="218"/>
    <x v="0"/>
    <n v="6"/>
    <n v="6"/>
    <x v="2"/>
    <n v="60015"/>
    <n v="66872"/>
    <s v="No Pay Due"/>
    <n v="0.89746082067232924"/>
    <x v="0"/>
    <s v="No Pay Due"/>
    <m/>
    <s v="No pay due"/>
  </r>
  <r>
    <s v="Centiskorch"/>
    <n v="3"/>
    <x v="1"/>
    <d v="2020-05-05T00:00:00"/>
    <n v="1750"/>
    <x v="0"/>
    <n v="11"/>
    <n v="10"/>
    <x v="3"/>
    <n v="109975"/>
    <n v="109975"/>
    <n v="1099.75"/>
    <n v="1"/>
    <x v="22"/>
    <n v="0.25"/>
    <m/>
    <n v="1000"/>
  </r>
  <r>
    <s v="Clobbopus"/>
    <n v="3"/>
    <x v="1"/>
    <d v="2024-12-11T00:00:00"/>
    <n v="69"/>
    <x v="1"/>
    <n v="14"/>
    <n v="4"/>
    <x v="2"/>
    <n v="156737"/>
    <n v="185234"/>
    <n v="1567.3700000000001"/>
    <n v="0.84615675307988814"/>
    <x v="24"/>
    <n v="32.629999999999882"/>
    <m/>
    <n v="1000"/>
  </r>
  <r>
    <s v="Grapploct"/>
    <n v="4"/>
    <x v="3"/>
    <d v="2025-02-22T00:00:00"/>
    <n v="-4"/>
    <x v="1"/>
    <n v="9"/>
    <n v="3"/>
    <x v="2"/>
    <n v="74584"/>
    <n v="90898"/>
    <n v="1491.68"/>
    <n v="0.82052410394068076"/>
    <x v="38"/>
    <n v="8.3199999999999363"/>
    <m/>
    <n v="2000"/>
  </r>
  <r>
    <s v="Sinistea"/>
    <n v="2"/>
    <x v="0"/>
    <d v="2025-05-13T00:00:00"/>
    <n v="-84"/>
    <x v="1"/>
    <n v="2"/>
    <n v="4"/>
    <x v="0"/>
    <n v="36535"/>
    <n v="42376"/>
    <s v="No Pay Due"/>
    <n v="0.86216254483670007"/>
    <x v="0"/>
    <s v="No Pay Due"/>
    <m/>
    <s v="No pay due"/>
  </r>
  <r>
    <s v="Polteageist"/>
    <n v="1"/>
    <x v="2"/>
    <d v="2023-03-25T00:00:00"/>
    <n v="696"/>
    <x v="0"/>
    <n v="1"/>
    <n v="8"/>
    <x v="4"/>
    <n v="36495"/>
    <n v="37463"/>
    <s v="No Pay Due"/>
    <n v="0.97416117235672528"/>
    <x v="0"/>
    <s v="No Pay Due"/>
    <m/>
    <s v="No pay due"/>
  </r>
  <r>
    <s v="Hatenna"/>
    <n v="1"/>
    <x v="2"/>
    <d v="2021-11-23T00:00:00"/>
    <n v="1183"/>
    <x v="0"/>
    <n v="3"/>
    <n v="1"/>
    <x v="1"/>
    <n v="36745"/>
    <n v="47763"/>
    <s v="No Pay Due"/>
    <n v="0.76931934761216847"/>
    <x v="0"/>
    <s v="No Pay Due"/>
    <m/>
    <s v="No pay due"/>
  </r>
  <r>
    <s v="Hattrem"/>
    <n v="3"/>
    <x v="1"/>
    <d v="2025-04-09T00:00:00"/>
    <n v="-50"/>
    <x v="1"/>
    <n v="3"/>
    <n v="9"/>
    <x v="3"/>
    <n v="46539"/>
    <n v="47763"/>
    <n v="465.39"/>
    <n v="0.97437346900320332"/>
    <x v="19"/>
    <n v="34.610000000000014"/>
    <m/>
    <n v="1000"/>
  </r>
  <r>
    <s v="Hatterene"/>
    <n v="3"/>
    <x v="1"/>
    <d v="2022-02-18T00:00:00"/>
    <n v="1096"/>
    <x v="0"/>
    <n v="12"/>
    <n v="8"/>
    <x v="4"/>
    <n v="125065"/>
    <n v="131826"/>
    <n v="1250.6500000000001"/>
    <n v="0.94871269704003758"/>
    <x v="4"/>
    <n v="49.349999999999909"/>
    <m/>
    <n v="1000"/>
  </r>
  <r>
    <s v="Impidimp"/>
    <n v="1"/>
    <x v="2"/>
    <d v="2024-01-19T00:00:00"/>
    <n v="396"/>
    <x v="0"/>
    <n v="2"/>
    <n v="5"/>
    <x v="0"/>
    <n v="36945"/>
    <n v="42376"/>
    <s v="No Pay Due"/>
    <n v="0.87183783273551063"/>
    <x v="0"/>
    <s v="No Pay Due"/>
    <m/>
    <s v="No pay due"/>
  </r>
  <r>
    <s v="Morgrem"/>
    <n v="2"/>
    <x v="0"/>
    <d v="2022-04-21T00:00:00"/>
    <n v="1034"/>
    <x v="0"/>
    <n v="4"/>
    <n v="1"/>
    <x v="2"/>
    <n v="41247"/>
    <n v="53627"/>
    <s v="No Pay Due"/>
    <n v="0.76914613907173623"/>
    <x v="0"/>
    <s v="No Pay Due"/>
    <m/>
    <s v="No pay due"/>
  </r>
  <r>
    <s v="Grimmsnarl"/>
    <n v="3"/>
    <x v="1"/>
    <d v="2020-04-24T00:00:00"/>
    <n v="1761"/>
    <x v="0"/>
    <n v="13"/>
    <n v="8"/>
    <x v="1"/>
    <n v="148716"/>
    <n v="156755"/>
    <n v="1487.16"/>
    <n v="0.94871614940512261"/>
    <x v="38"/>
    <n v="12.839999999999918"/>
    <m/>
    <n v="1000"/>
  </r>
  <r>
    <s v="Obstagoon"/>
    <n v="2"/>
    <x v="0"/>
    <d v="2021-12-07T00:00:00"/>
    <n v="1169"/>
    <x v="0"/>
    <n v="9"/>
    <n v="1"/>
    <x v="2"/>
    <n v="69923"/>
    <n v="90898"/>
    <s v="No Pay Due"/>
    <n v="0.76924684811547006"/>
    <x v="0"/>
    <s v="No Pay Due"/>
    <m/>
    <s v="No pay due"/>
  </r>
  <r>
    <s v="Perrserker"/>
    <n v="1"/>
    <x v="2"/>
    <d v="2021-11-01T00:00:00"/>
    <n v="1205"/>
    <x v="0"/>
    <n v="1"/>
    <n v="8"/>
    <x v="1"/>
    <n v="36495"/>
    <n v="37463"/>
    <s v="No Pay Due"/>
    <n v="0.97416117235672528"/>
    <x v="0"/>
    <s v="No Pay Due"/>
    <m/>
    <s v="No pay due"/>
  </r>
  <r>
    <s v="Cursola"/>
    <n v="4"/>
    <x v="3"/>
    <d v="2024-04-13T00:00:00"/>
    <n v="311"/>
    <x v="0"/>
    <n v="3"/>
    <n v="1"/>
    <x v="2"/>
    <n v="36745"/>
    <n v="47763"/>
    <n v="734.9"/>
    <n v="0.76931934761216847"/>
    <x v="1"/>
    <n v="15.100000000000023"/>
    <m/>
    <n v="2000"/>
  </r>
  <r>
    <s v="Sirfetch'd"/>
    <n v="4"/>
    <x v="3"/>
    <d v="2021-02-03T00:00:00"/>
    <n v="1476"/>
    <x v="0"/>
    <n v="1"/>
    <n v="3"/>
    <x v="4"/>
    <n v="31949"/>
    <n v="37463"/>
    <n v="638.98"/>
    <n v="0.85281477724688359"/>
    <x v="6"/>
    <n v="11.019999999999982"/>
    <m/>
    <n v="2000"/>
  </r>
  <r>
    <s v="Mr. Rime"/>
    <n v="5"/>
    <x v="4"/>
    <d v="2024-02-20T00:00:00"/>
    <n v="364"/>
    <x v="0"/>
    <n v="12"/>
    <n v="6"/>
    <x v="4"/>
    <n v="118304"/>
    <n v="131826"/>
    <n v="3549.12"/>
    <n v="0.89742539408007527"/>
    <x v="85"/>
    <n v="0.88000000000010914"/>
    <m/>
    <s v="3,000"/>
  </r>
  <r>
    <s v="Runerigus"/>
    <n v="1"/>
    <x v="2"/>
    <d v="2025-02-10T00:00:00"/>
    <n v="8"/>
    <x v="1"/>
    <n v="1"/>
    <n v="3"/>
    <x v="4"/>
    <n v="31949"/>
    <n v="37463"/>
    <s v="No Pay Due"/>
    <n v="0.85281477724688359"/>
    <x v="0"/>
    <s v="No Pay Due"/>
    <m/>
    <s v="No pay due"/>
  </r>
  <r>
    <s v="Milcery"/>
    <n v="4"/>
    <x v="3"/>
    <d v="2020-04-30T00:00:00"/>
    <n v="1755"/>
    <x v="0"/>
    <n v="9"/>
    <n v="1"/>
    <x v="0"/>
    <n v="69923"/>
    <n v="90898"/>
    <n v="1398.46"/>
    <n v="0.76924684811547006"/>
    <x v="7"/>
    <n v="1.5399999999999636"/>
    <m/>
    <n v="2000"/>
  </r>
  <r>
    <s v="Alcremie"/>
    <n v="4"/>
    <x v="3"/>
    <d v="2022-07-27T00:00:00"/>
    <n v="937"/>
    <x v="0"/>
    <n v="1"/>
    <n v="1"/>
    <x v="4"/>
    <n v="29949"/>
    <n v="37463"/>
    <n v="598.98"/>
    <n v="0.79942876971945653"/>
    <x v="25"/>
    <n v="1.0199999999999818"/>
    <m/>
    <n v="2000"/>
  </r>
  <r>
    <s v="Falinks"/>
    <n v="1"/>
    <x v="2"/>
    <d v="2020-04-23T00:00:00"/>
    <n v="1762"/>
    <x v="0"/>
    <n v="1"/>
    <n v="3"/>
    <x v="3"/>
    <n v="31949"/>
    <n v="37463"/>
    <s v="No Pay Due"/>
    <n v="0.85281477724688359"/>
    <x v="0"/>
    <s v="No Pay Due"/>
    <m/>
    <s v="No pay due"/>
  </r>
  <r>
    <s v="Pincurchin"/>
    <n v="2"/>
    <x v="0"/>
    <d v="2021-05-14T00:00:00"/>
    <n v="1376"/>
    <x v="0"/>
    <n v="7"/>
    <n v="3"/>
    <x v="3"/>
    <n v="60976"/>
    <n v="74318"/>
    <s v="No Pay Due"/>
    <n v="0.82047417853010041"/>
    <x v="0"/>
    <s v="No Pay Due"/>
    <m/>
    <s v="No pay due"/>
  </r>
  <r>
    <s v="Snom"/>
    <n v="2"/>
    <x v="0"/>
    <d v="2021-05-07T00:00:00"/>
    <n v="1383"/>
    <x v="0"/>
    <n v="7"/>
    <n v="1"/>
    <x v="2"/>
    <n v="57164"/>
    <n v="74318"/>
    <s v="No Pay Due"/>
    <n v="0.7691810866815576"/>
    <x v="0"/>
    <s v="No Pay Due"/>
    <m/>
    <s v="No pay due"/>
  </r>
  <r>
    <s v="Frosmoth"/>
    <n v="2"/>
    <x v="0"/>
    <d v="2023-03-22T00:00:00"/>
    <n v="699"/>
    <x v="0"/>
    <n v="1"/>
    <n v="7"/>
    <x v="4"/>
    <n v="35502"/>
    <n v="37463"/>
    <s v="No Pay Due"/>
    <n v="0.94765501961935772"/>
    <x v="0"/>
    <s v="No Pay Due"/>
    <m/>
    <s v="No pay due"/>
  </r>
  <r>
    <s v="Stonjourner"/>
    <n v="5"/>
    <x v="4"/>
    <d v="2023-12-16T00:00:00"/>
    <n v="430"/>
    <x v="0"/>
    <n v="6"/>
    <n v="3"/>
    <x v="2"/>
    <n v="54871"/>
    <n v="66872"/>
    <n v="1646.1299999999999"/>
    <n v="0.82053774374925226"/>
    <x v="58"/>
    <n v="3.8700000000001182"/>
    <m/>
    <s v="3,000"/>
  </r>
  <r>
    <s v="Eiscue"/>
    <n v="4"/>
    <x v="3"/>
    <d v="2024-03-22T00:00:00"/>
    <n v="333"/>
    <x v="0"/>
    <n v="6"/>
    <n v="3"/>
    <x v="2"/>
    <n v="54871"/>
    <n v="66872"/>
    <n v="1097.42"/>
    <n v="0.82053774374925226"/>
    <x v="22"/>
    <n v="2.5799999999999272"/>
    <m/>
    <n v="2000"/>
  </r>
  <r>
    <s v="Indeedee"/>
    <n v="5"/>
    <x v="4"/>
    <d v="2020-12-02T00:00:00"/>
    <n v="1539"/>
    <x v="0"/>
    <n v="14"/>
    <n v="3"/>
    <x v="1"/>
    <n v="151987"/>
    <n v="185234"/>
    <n v="4559.6099999999997"/>
    <n v="0.8205135126380686"/>
    <x v="59"/>
    <n v="40.390000000000327"/>
    <m/>
    <s v="3,000"/>
  </r>
  <r>
    <s v="Morpeko"/>
    <n v="2"/>
    <x v="0"/>
    <d v="2021-10-19T00:00:00"/>
    <n v="1218"/>
    <x v="0"/>
    <n v="6"/>
    <n v="10"/>
    <x v="2"/>
    <n v="66872"/>
    <n v="66872"/>
    <s v="No Pay Due"/>
    <n v="1"/>
    <x v="0"/>
    <s v="No Pay Due"/>
    <m/>
    <s v="No pay due"/>
  </r>
  <r>
    <s v="Cufant"/>
    <n v="4"/>
    <x v="3"/>
    <d v="2022-11-25T00:00:00"/>
    <n v="816"/>
    <x v="0"/>
    <n v="15"/>
    <n v="4"/>
    <x v="4"/>
    <n v="184363"/>
    <n v="195200"/>
    <n v="3687.26"/>
    <n v="0.94448258196721313"/>
    <x v="55"/>
    <n v="12.739999999999782"/>
    <m/>
    <n v="2000"/>
  </r>
  <r>
    <s v="Copperajah"/>
    <n v="5"/>
    <x v="4"/>
    <d v="2021-10-23T00:00:00"/>
    <n v="1214"/>
    <x v="0"/>
    <n v="5"/>
    <n v="5"/>
    <x v="0"/>
    <n v="52298"/>
    <n v="59986"/>
    <n v="1568.94"/>
    <n v="0.87183676191111259"/>
    <x v="24"/>
    <n v="31.059999999999945"/>
    <m/>
    <s v="3,000"/>
  </r>
  <r>
    <s v="Dracozolt"/>
    <n v="3"/>
    <x v="1"/>
    <d v="2025-03-14T00:00:00"/>
    <n v="-24"/>
    <x v="1"/>
    <n v="5"/>
    <n v="9"/>
    <x v="2"/>
    <n v="58449"/>
    <n v="59986"/>
    <n v="584.49"/>
    <n v="0.97437735471610043"/>
    <x v="25"/>
    <n v="15.509999999999991"/>
    <m/>
    <n v="1000"/>
  </r>
  <r>
    <s v="Arctozolt"/>
    <n v="4"/>
    <x v="3"/>
    <d v="2022-09-02T00:00:00"/>
    <n v="900"/>
    <x v="0"/>
    <n v="14"/>
    <n v="2"/>
    <x v="0"/>
    <n v="147238"/>
    <n v="185234"/>
    <n v="2944.76"/>
    <n v="0.79487567077318422"/>
    <x v="51"/>
    <n v="5.2399999999997817"/>
    <m/>
    <n v="2000"/>
  </r>
  <r>
    <s v="Dracovish"/>
    <n v="2"/>
    <x v="0"/>
    <d v="2020-09-08T00:00:00"/>
    <n v="1624"/>
    <x v="0"/>
    <n v="4"/>
    <n v="2"/>
    <x v="4"/>
    <n v="42622"/>
    <n v="53627"/>
    <s v="No Pay Due"/>
    <n v="0.79478620843977843"/>
    <x v="0"/>
    <s v="No Pay Due"/>
    <m/>
    <s v="No pay due"/>
  </r>
  <r>
    <s v="Arctovish"/>
    <n v="2"/>
    <x v="0"/>
    <d v="2022-05-11T00:00:00"/>
    <n v="1014"/>
    <x v="0"/>
    <n v="11"/>
    <n v="2"/>
    <x v="2"/>
    <n v="87420"/>
    <n v="109975"/>
    <s v="No Pay Due"/>
    <n v="0.79490793362127754"/>
    <x v="0"/>
    <s v="No Pay Due"/>
    <m/>
    <s v="No pay due"/>
  </r>
  <r>
    <s v="Duraludon"/>
    <n v="5"/>
    <x v="4"/>
    <d v="2021-03-19T00:00:00"/>
    <n v="1432"/>
    <x v="0"/>
    <n v="12"/>
    <n v="5"/>
    <x v="3"/>
    <n v="114923"/>
    <n v="131826"/>
    <n v="3447.69"/>
    <n v="0.87177794972160272"/>
    <x v="47"/>
    <n v="2.3099999999999454"/>
    <m/>
    <s v="3,000"/>
  </r>
  <r>
    <s v="Dreepy"/>
    <n v="5"/>
    <x v="4"/>
    <d v="2020-04-27T00:00:00"/>
    <n v="1758"/>
    <x v="0"/>
    <n v="3"/>
    <n v="8"/>
    <x v="3"/>
    <n v="45315"/>
    <n v="47763"/>
    <n v="1359.45"/>
    <n v="0.94874693800640664"/>
    <x v="7"/>
    <n v="40.549999999999955"/>
    <m/>
    <s v="3,000"/>
  </r>
  <r>
    <s v="Drakloak"/>
    <n v="1"/>
    <x v="2"/>
    <d v="2021-07-02T00:00:00"/>
    <n v="1327"/>
    <x v="0"/>
    <n v="5"/>
    <n v="4"/>
    <x v="1"/>
    <n v="50761"/>
    <n v="59986"/>
    <s v="No Pay Due"/>
    <n v="0.84621411662721302"/>
    <x v="0"/>
    <s v="No Pay Due"/>
    <m/>
    <s v="No pay due"/>
  </r>
  <r>
    <s v="Dragapult"/>
    <n v="3"/>
    <x v="1"/>
    <d v="2023-07-11T00:00:00"/>
    <n v="588"/>
    <x v="0"/>
    <n v="8"/>
    <n v="4"/>
    <x v="1"/>
    <n v="69639"/>
    <n v="82305"/>
    <n v="696.39"/>
    <n v="0.84610898487333697"/>
    <x v="48"/>
    <n v="3.6100000000000136"/>
    <m/>
    <n v="1000"/>
  </r>
  <r>
    <s v="Zacian"/>
    <n v="4"/>
    <x v="3"/>
    <d v="2021-01-04T00:00:00"/>
    <n v="1506"/>
    <x v="0"/>
    <n v="14"/>
    <n v="8"/>
    <x v="3"/>
    <n v="175735"/>
    <n v="185234"/>
    <n v="3514.7000000000003"/>
    <n v="0.94871891769329608"/>
    <x v="85"/>
    <n v="35.299999999999727"/>
    <m/>
    <n v="2000"/>
  </r>
  <r>
    <s v="Zamazenta"/>
    <n v="2"/>
    <x v="0"/>
    <d v="2022-03-19T00:00:00"/>
    <n v="1067"/>
    <x v="0"/>
    <n v="10"/>
    <n v="4"/>
    <x v="1"/>
    <n v="84700"/>
    <n v="100097"/>
    <s v="No Pay Due"/>
    <n v="0.84617920617001507"/>
    <x v="0"/>
    <s v="No Pay Due"/>
    <m/>
    <s v="No pay due"/>
  </r>
  <r>
    <s v="Eternatus"/>
    <n v="4"/>
    <x v="3"/>
    <d v="2022-07-04T00:00:00"/>
    <n v="960"/>
    <x v="0"/>
    <n v="9"/>
    <n v="7"/>
    <x v="2"/>
    <n v="83907"/>
    <n v="90898"/>
    <n v="1678.14"/>
    <n v="0.92308961693326586"/>
    <x v="36"/>
    <n v="21.8599999999999"/>
    <m/>
    <n v="2000"/>
  </r>
  <r>
    <s v="Kubfu"/>
    <n v="5"/>
    <x v="4"/>
    <d v="2024-08-17T00:00:00"/>
    <n v="185"/>
    <x v="0"/>
    <n v="9"/>
    <n v="7"/>
    <x v="2"/>
    <n v="83907"/>
    <n v="90898"/>
    <n v="2517.21"/>
    <n v="0.92308961693326586"/>
    <x v="68"/>
    <n v="32.789999999999964"/>
    <m/>
    <s v="3,000"/>
  </r>
  <r>
    <s v="Urshifu"/>
    <n v="4"/>
    <x v="3"/>
    <d v="2022-02-27T00:00:00"/>
    <n v="1087"/>
    <x v="0"/>
    <n v="5"/>
    <n v="3"/>
    <x v="3"/>
    <n v="49223"/>
    <n v="59986"/>
    <n v="984.46"/>
    <n v="0.8205748007868503"/>
    <x v="27"/>
    <n v="15.539999999999964"/>
    <m/>
    <n v="2000"/>
  </r>
  <r>
    <s v="Zarude"/>
    <n v="3"/>
    <x v="1"/>
    <d v="2021-09-13T00:00:00"/>
    <n v="1254"/>
    <x v="0"/>
    <n v="12"/>
    <n v="7"/>
    <x v="0"/>
    <n v="121684"/>
    <n v="131826"/>
    <n v="1216.8399999999999"/>
    <n v="0.92306525268156514"/>
    <x v="29"/>
    <n v="33.160000000000082"/>
    <m/>
    <n v="1000"/>
  </r>
  <r>
    <s v="Regieleki"/>
    <n v="5"/>
    <x v="4"/>
    <d v="2023-05-07T00:00:00"/>
    <n v="653"/>
    <x v="0"/>
    <n v="14"/>
    <n v="10"/>
    <x v="3"/>
    <n v="185234"/>
    <n v="185234"/>
    <n v="5557.0199999999995"/>
    <n v="1"/>
    <x v="75"/>
    <n v="42.980000000000473"/>
    <m/>
    <s v="3,000"/>
  </r>
  <r>
    <s v="Regidrago"/>
    <n v="1"/>
    <x v="2"/>
    <d v="2024-10-12T00:00:00"/>
    <n v="129"/>
    <x v="1"/>
    <n v="1"/>
    <n v="3"/>
    <x v="1"/>
    <n v="31949"/>
    <n v="37463"/>
    <s v="No Pay Due"/>
    <n v="0.85281477724688359"/>
    <x v="0"/>
    <s v="No Pay Due"/>
    <m/>
    <s v="No pay due"/>
  </r>
  <r>
    <s v="Glastrier"/>
    <n v="2"/>
    <x v="0"/>
    <d v="2023-01-22T00:00:00"/>
    <n v="758"/>
    <x v="0"/>
    <n v="12"/>
    <n v="7"/>
    <x v="2"/>
    <n v="121684"/>
    <n v="131826"/>
    <s v="No Pay Due"/>
    <n v="0.92306525268156514"/>
    <x v="0"/>
    <s v="No Pay Due"/>
    <m/>
    <s v="No pay due"/>
  </r>
  <r>
    <s v="Spectrier"/>
    <n v="3"/>
    <x v="1"/>
    <d v="2020-06-08T00:00:00"/>
    <n v="1716"/>
    <x v="0"/>
    <n v="8"/>
    <n v="3"/>
    <x v="1"/>
    <n v="67529"/>
    <n v="82305"/>
    <n v="675.29"/>
    <n v="0.82047263228236433"/>
    <x v="48"/>
    <n v="24.710000000000036"/>
    <m/>
    <n v="1000"/>
  </r>
  <r>
    <s v="Calyrex"/>
    <n v="4"/>
    <x v="3"/>
    <d v="2023-04-25T00:00:00"/>
    <n v="665"/>
    <x v="0"/>
    <n v="5"/>
    <n v="9"/>
    <x v="1"/>
    <n v="58449"/>
    <n v="59986"/>
    <n v="1168.98"/>
    <n v="0.97437735471610043"/>
    <x v="39"/>
    <n v="31.019999999999982"/>
    <m/>
    <n v="2000"/>
  </r>
  <r>
    <s v="Wyrdeer"/>
    <n v="3"/>
    <x v="1"/>
    <d v="2023-11-10T00:00:00"/>
    <n v="466"/>
    <x v="0"/>
    <n v="13"/>
    <n v="6"/>
    <x v="4"/>
    <n v="140677"/>
    <n v="156755"/>
    <n v="1406.77"/>
    <n v="0.89743229881024533"/>
    <x v="15"/>
    <n v="43.230000000000018"/>
    <m/>
    <n v="1000"/>
  </r>
  <r>
    <s v="Kleavor"/>
    <n v="3"/>
    <x v="1"/>
    <d v="2020-12-23T00:00:00"/>
    <n v="1518"/>
    <x v="0"/>
    <n v="1"/>
    <n v="8"/>
    <x v="1"/>
    <n v="36495"/>
    <n v="37463"/>
    <n v="364.95"/>
    <n v="0.97416117235672528"/>
    <x v="46"/>
    <n v="35.050000000000011"/>
    <m/>
    <n v="1000"/>
  </r>
  <r>
    <s v="Ursaluna"/>
    <n v="4"/>
    <x v="3"/>
    <d v="2023-08-16T00:00:00"/>
    <n v="552"/>
    <x v="0"/>
    <n v="10"/>
    <n v="8"/>
    <x v="4"/>
    <n v="94965"/>
    <n v="100097"/>
    <n v="1899.3"/>
    <n v="0.94872973215980494"/>
    <x v="49"/>
    <n v="0.70000000000004547"/>
    <m/>
    <n v="2000"/>
  </r>
  <r>
    <s v="Basculegion"/>
    <n v="5"/>
    <x v="4"/>
    <d v="2021-09-07T00:00:00"/>
    <n v="1260"/>
    <x v="0"/>
    <n v="15"/>
    <n v="8"/>
    <x v="4"/>
    <n v="195200"/>
    <n v="195200"/>
    <n v="5856"/>
    <n v="1"/>
    <x v="70"/>
    <n v="44"/>
    <m/>
    <s v="3,000"/>
  </r>
  <r>
    <s v="Sneasler"/>
    <n v="5"/>
    <x v="4"/>
    <d v="2025-05-16T00:00:00"/>
    <n v="-87"/>
    <x v="1"/>
    <n v="7"/>
    <n v="3"/>
    <x v="1"/>
    <n v="60976"/>
    <n v="74318"/>
    <n v="1829.28"/>
    <n v="0.82047417853010041"/>
    <x v="13"/>
    <n v="20.720000000000027"/>
    <m/>
    <s v="3,000"/>
  </r>
  <r>
    <s v="Overqwil"/>
    <n v="4"/>
    <x v="3"/>
    <d v="2023-12-28T00:00:00"/>
    <n v="418"/>
    <x v="0"/>
    <n v="15"/>
    <n v="4"/>
    <x v="4"/>
    <n v="184363"/>
    <n v="195200"/>
    <n v="3687.26"/>
    <n v="0.94448258196721313"/>
    <x v="55"/>
    <n v="12.739999999999782"/>
    <m/>
    <n v="2000"/>
  </r>
  <r>
    <s v="Enamorus"/>
    <n v="2"/>
    <x v="0"/>
    <d v="2025-01-05T00:00:00"/>
    <n v="44"/>
    <x v="1"/>
    <n v="12"/>
    <n v="8"/>
    <x v="2"/>
    <n v="125065"/>
    <n v="131826"/>
    <s v="No Pay Due"/>
    <n v="0.94871269704003758"/>
    <x v="0"/>
    <s v="No Pay Due"/>
    <m/>
    <s v="No pay due"/>
  </r>
  <r>
    <s v="Sprigatito"/>
    <n v="3"/>
    <x v="1"/>
    <d v="2024-12-01T00:00:00"/>
    <n v="79"/>
    <x v="1"/>
    <n v="2"/>
    <n v="7"/>
    <x v="4"/>
    <n v="39117"/>
    <n v="42376"/>
    <n v="391.17"/>
    <n v="0.92309326033603922"/>
    <x v="46"/>
    <n v="8.8299999999999841"/>
    <m/>
    <n v="1000"/>
  </r>
  <r>
    <s v="Floragato"/>
    <n v="3"/>
    <x v="1"/>
    <d v="2025-01-09T00:00:00"/>
    <n v="40"/>
    <x v="1"/>
    <n v="8"/>
    <n v="3"/>
    <x v="1"/>
    <n v="67529"/>
    <n v="82305"/>
    <n v="675.29"/>
    <n v="0.82047263228236433"/>
    <x v="48"/>
    <n v="24.710000000000036"/>
    <m/>
    <n v="1000"/>
  </r>
  <r>
    <s v="Meowscarada"/>
    <n v="2"/>
    <x v="0"/>
    <d v="2020-10-19T00:00:00"/>
    <n v="1583"/>
    <x v="0"/>
    <n v="13"/>
    <n v="8"/>
    <x v="2"/>
    <n v="148716"/>
    <n v="156755"/>
    <s v="No Pay Due"/>
    <n v="0.94871614940512261"/>
    <x v="0"/>
    <s v="No Pay Due"/>
    <m/>
    <s v="No pay due"/>
  </r>
  <r>
    <s v="Fuecoco"/>
    <n v="1"/>
    <x v="2"/>
    <d v="2024-10-13T00:00:00"/>
    <n v="128"/>
    <x v="1"/>
    <n v="4"/>
    <n v="3"/>
    <x v="0"/>
    <n v="43998"/>
    <n v="53627"/>
    <s v="No Pay Due"/>
    <n v="0.82044492513099743"/>
    <x v="0"/>
    <s v="No Pay Due"/>
    <m/>
    <s v="No pay due"/>
  </r>
  <r>
    <s v="Crocalor"/>
    <n v="4"/>
    <x v="3"/>
    <d v="2023-05-07T00:00:00"/>
    <n v="653"/>
    <x v="0"/>
    <n v="3"/>
    <n v="3"/>
    <x v="2"/>
    <n v="39194"/>
    <n v="47763"/>
    <n v="783.88"/>
    <n v="0.82059334631409253"/>
    <x v="16"/>
    <n v="16.120000000000005"/>
    <m/>
    <n v="2000"/>
  </r>
  <r>
    <s v="Skeledirge"/>
    <n v="3"/>
    <x v="1"/>
    <d v="2021-10-01T00:00:00"/>
    <n v="1236"/>
    <x v="0"/>
    <n v="15"/>
    <n v="10"/>
    <x v="4"/>
    <n v="195200"/>
    <n v="195200"/>
    <n v="1952"/>
    <n v="1"/>
    <x v="20"/>
    <n v="48"/>
    <m/>
    <n v="1000"/>
  </r>
  <r>
    <s v="Quaxly"/>
    <n v="3"/>
    <x v="1"/>
    <d v="2024-02-17T00:00:00"/>
    <n v="367"/>
    <x v="0"/>
    <n v="10"/>
    <n v="6"/>
    <x v="4"/>
    <n v="89832"/>
    <n v="100097"/>
    <n v="898.32"/>
    <n v="0.89744947401021014"/>
    <x v="54"/>
    <n v="1.67999999999995"/>
    <m/>
    <n v="1000"/>
  </r>
  <r>
    <s v="Quaxwell"/>
    <n v="4"/>
    <x v="3"/>
    <d v="2025-03-25T00:00:00"/>
    <n v="-35"/>
    <x v="1"/>
    <n v="10"/>
    <n v="5"/>
    <x v="0"/>
    <n v="87266"/>
    <n v="100097"/>
    <n v="1745.32"/>
    <n v="0.8718143400901126"/>
    <x v="21"/>
    <n v="4.6800000000000637"/>
    <m/>
    <n v="2000"/>
  </r>
  <r>
    <s v="Quaquaval"/>
    <n v="4"/>
    <x v="3"/>
    <d v="2020-02-15T00:00:00"/>
    <n v="1830"/>
    <x v="0"/>
    <n v="8"/>
    <n v="9"/>
    <x v="2"/>
    <n v="80194"/>
    <n v="82305"/>
    <n v="1603.88"/>
    <n v="0.97435149747888949"/>
    <x v="58"/>
    <n v="46.119999999999891"/>
    <m/>
    <n v="2000"/>
  </r>
  <r>
    <s v="Lechonk"/>
    <n v="3"/>
    <x v="1"/>
    <d v="2020-12-15T00:00:00"/>
    <n v="1526"/>
    <x v="0"/>
    <n v="12"/>
    <n v="10"/>
    <x v="1"/>
    <n v="131826"/>
    <n v="131826"/>
    <n v="1318.26"/>
    <n v="1"/>
    <x v="9"/>
    <n v="31.740000000000009"/>
    <m/>
    <n v="1000"/>
  </r>
  <r>
    <s v="Oinkologne"/>
    <n v="4"/>
    <x v="3"/>
    <d v="2022-09-11T00:00:00"/>
    <n v="891"/>
    <x v="0"/>
    <n v="11"/>
    <n v="9"/>
    <x v="3"/>
    <n v="107156"/>
    <n v="109975"/>
    <n v="2143.12"/>
    <n v="0.97436690156853833"/>
    <x v="82"/>
    <n v="6.8800000000001091"/>
    <m/>
    <n v="2000"/>
  </r>
  <r>
    <s v="Tarountula"/>
    <n v="1"/>
    <x v="2"/>
    <d v="2023-01-17T00:00:00"/>
    <n v="763"/>
    <x v="0"/>
    <n v="15"/>
    <n v="4"/>
    <x v="2"/>
    <n v="184363"/>
    <n v="195200"/>
    <s v="No Pay Due"/>
    <n v="0.94448258196721313"/>
    <x v="0"/>
    <s v="No Pay Due"/>
    <m/>
    <s v="No pay due"/>
  </r>
  <r>
    <s v="Spidops"/>
    <n v="1"/>
    <x v="2"/>
    <d v="2023-06-02T00:00:00"/>
    <n v="627"/>
    <x v="0"/>
    <n v="4"/>
    <n v="1"/>
    <x v="3"/>
    <n v="41247"/>
    <n v="53627"/>
    <s v="No Pay Due"/>
    <n v="0.76914613907173623"/>
    <x v="0"/>
    <s v="No Pay Due"/>
    <m/>
    <s v="No pay due"/>
  </r>
  <r>
    <s v="Nymble"/>
    <n v="1"/>
    <x v="2"/>
    <d v="2021-06-28T00:00:00"/>
    <n v="1331"/>
    <x v="0"/>
    <n v="15"/>
    <n v="10"/>
    <x v="3"/>
    <n v="195200"/>
    <n v="195200"/>
    <s v="No Pay Due"/>
    <n v="1"/>
    <x v="0"/>
    <s v="No Pay Due"/>
    <m/>
    <s v="No pay due"/>
  </r>
  <r>
    <s v="Lokix"/>
    <n v="3"/>
    <x v="1"/>
    <d v="2024-12-23T00:00:00"/>
    <n v="57"/>
    <x v="1"/>
    <n v="3"/>
    <n v="6"/>
    <x v="3"/>
    <n v="42866"/>
    <n v="47763"/>
    <n v="428.66"/>
    <n v="0.89747293930448258"/>
    <x v="45"/>
    <n v="21.339999999999975"/>
    <m/>
    <n v="1000"/>
  </r>
  <r>
    <s v="Pawmi"/>
    <n v="3"/>
    <x v="1"/>
    <d v="2020-11-04T00:00:00"/>
    <n v="1567"/>
    <x v="0"/>
    <n v="2"/>
    <n v="7"/>
    <x v="0"/>
    <n v="39117"/>
    <n v="42376"/>
    <n v="391.17"/>
    <n v="0.92309326033603922"/>
    <x v="46"/>
    <n v="8.8299999999999841"/>
    <m/>
    <n v="1000"/>
  </r>
  <r>
    <s v="Pawmo"/>
    <n v="1"/>
    <x v="2"/>
    <d v="2023-03-31T00:00:00"/>
    <n v="690"/>
    <x v="0"/>
    <n v="2"/>
    <n v="4"/>
    <x v="3"/>
    <n v="36535"/>
    <n v="42376"/>
    <s v="No Pay Due"/>
    <n v="0.86216254483670007"/>
    <x v="0"/>
    <s v="No Pay Due"/>
    <m/>
    <s v="No pay due"/>
  </r>
  <r>
    <s v="Pawmot"/>
    <n v="5"/>
    <x v="4"/>
    <d v="2021-12-11T00:00:00"/>
    <n v="1165"/>
    <x v="0"/>
    <n v="6"/>
    <n v="6"/>
    <x v="4"/>
    <n v="60015"/>
    <n v="66872"/>
    <n v="1800.45"/>
    <n v="0.89746082067232924"/>
    <x v="13"/>
    <n v="49.549999999999955"/>
    <m/>
    <s v="3,000"/>
  </r>
  <r>
    <s v="Tandemaus"/>
    <n v="5"/>
    <x v="4"/>
    <d v="2023-07-30T00:00:00"/>
    <n v="569"/>
    <x v="0"/>
    <n v="7"/>
    <n v="10"/>
    <x v="0"/>
    <n v="74318"/>
    <n v="74318"/>
    <n v="2229.54"/>
    <n v="1"/>
    <x v="28"/>
    <n v="20.460000000000036"/>
    <m/>
    <s v="3,000"/>
  </r>
  <r>
    <s v="Maushold"/>
    <n v="2"/>
    <x v="0"/>
    <d v="2024-07-30T00:00:00"/>
    <n v="203"/>
    <x v="0"/>
    <n v="13"/>
    <n v="7"/>
    <x v="4"/>
    <n v="144697"/>
    <n v="156755"/>
    <s v="No Pay Due"/>
    <n v="0.92307741379860286"/>
    <x v="0"/>
    <s v="No Pay Due"/>
    <m/>
    <s v="No pay due"/>
  </r>
  <r>
    <s v="Fidough"/>
    <n v="3"/>
    <x v="1"/>
    <d v="2024-08-19T00:00:00"/>
    <n v="183"/>
    <x v="0"/>
    <n v="1"/>
    <n v="3"/>
    <x v="2"/>
    <n v="31949"/>
    <n v="37463"/>
    <n v="319.49"/>
    <n v="0.85281477724688359"/>
    <x v="52"/>
    <n v="30.509999999999991"/>
    <m/>
    <n v="1000"/>
  </r>
  <r>
    <s v="Dachsbun"/>
    <n v="3"/>
    <x v="1"/>
    <d v="2022-04-19T00:00:00"/>
    <n v="1036"/>
    <x v="0"/>
    <n v="8"/>
    <n v="5"/>
    <x v="2"/>
    <n v="71750"/>
    <n v="82305"/>
    <n v="717.5"/>
    <n v="0.87175748739444747"/>
    <x v="1"/>
    <n v="32.5"/>
    <m/>
    <n v="1000"/>
  </r>
  <r>
    <s v="Smoliv"/>
    <n v="2"/>
    <x v="0"/>
    <d v="2025-01-07T00:00:00"/>
    <n v="42"/>
    <x v="1"/>
    <n v="7"/>
    <n v="6"/>
    <x v="1"/>
    <n v="66694"/>
    <n v="74318"/>
    <s v="No Pay Due"/>
    <n v="0.8974138163029145"/>
    <x v="0"/>
    <s v="No Pay Due"/>
    <m/>
    <s v="No pay due"/>
  </r>
  <r>
    <s v="Dolliv"/>
    <n v="5"/>
    <x v="4"/>
    <d v="2021-02-06T00:00:00"/>
    <n v="1473"/>
    <x v="0"/>
    <n v="15"/>
    <n v="6"/>
    <x v="3"/>
    <n v="195200"/>
    <n v="195200"/>
    <n v="5856"/>
    <n v="1"/>
    <x v="70"/>
    <n v="44"/>
    <m/>
    <s v="3,000"/>
  </r>
  <r>
    <s v="Arboliva"/>
    <n v="1"/>
    <x v="2"/>
    <d v="2022-04-20T00:00:00"/>
    <n v="1035"/>
    <x v="0"/>
    <n v="4"/>
    <n v="6"/>
    <x v="1"/>
    <n v="48125"/>
    <n v="53627"/>
    <s v="No Pay Due"/>
    <n v="0.89740242788147762"/>
    <x v="0"/>
    <s v="No Pay Due"/>
    <m/>
    <s v="No pay due"/>
  </r>
  <r>
    <s v="Squawkabilly"/>
    <n v="2"/>
    <x v="0"/>
    <d v="2022-01-16T00:00:00"/>
    <n v="1129"/>
    <x v="0"/>
    <n v="6"/>
    <n v="9"/>
    <x v="2"/>
    <n v="65158"/>
    <n v="66872"/>
    <s v="No Pay Due"/>
    <n v="0.97436894365354709"/>
    <x v="0"/>
    <s v="No Pay Due"/>
    <m/>
    <s v="No pay due"/>
  </r>
  <r>
    <s v="Nacli"/>
    <n v="5"/>
    <x v="4"/>
    <d v="2022-02-20T00:00:00"/>
    <n v="1094"/>
    <x v="0"/>
    <n v="2"/>
    <n v="4"/>
    <x v="2"/>
    <n v="36535"/>
    <n v="42376"/>
    <n v="1096.05"/>
    <n v="0.86216254483670007"/>
    <x v="22"/>
    <n v="3.9500000000000455"/>
    <m/>
    <s v="3,000"/>
  </r>
  <r>
    <s v="Naclstack"/>
    <n v="4"/>
    <x v="3"/>
    <d v="2023-02-21T00:00:00"/>
    <n v="728"/>
    <x v="0"/>
    <n v="12"/>
    <n v="1"/>
    <x v="2"/>
    <n v="101401"/>
    <n v="131826"/>
    <n v="2028.02"/>
    <n v="0.76920334380167799"/>
    <x v="11"/>
    <n v="21.980000000000018"/>
    <m/>
    <n v="2000"/>
  </r>
  <r>
    <s v="Garganacl"/>
    <n v="5"/>
    <x v="4"/>
    <d v="2021-07-24T00:00:00"/>
    <n v="1305"/>
    <x v="0"/>
    <n v="8"/>
    <n v="6"/>
    <x v="3"/>
    <n v="73861"/>
    <n v="82305"/>
    <n v="2215.83"/>
    <n v="0.89740598991555798"/>
    <x v="28"/>
    <n v="34.170000000000073"/>
    <m/>
    <s v="3,000"/>
  </r>
  <r>
    <s v="Charcadet"/>
    <n v="3"/>
    <x v="1"/>
    <d v="2020-08-23T00:00:00"/>
    <n v="1640"/>
    <x v="0"/>
    <n v="6"/>
    <n v="3"/>
    <x v="3"/>
    <n v="54871"/>
    <n v="66872"/>
    <n v="548.71"/>
    <n v="0.82053774374925226"/>
    <x v="26"/>
    <n v="1.2899999999999636"/>
    <m/>
    <n v="1000"/>
  </r>
  <r>
    <s v="Armarouge"/>
    <n v="3"/>
    <x v="1"/>
    <d v="2020-02-18T00:00:00"/>
    <n v="1827"/>
    <x v="0"/>
    <n v="6"/>
    <n v="4"/>
    <x v="3"/>
    <n v="56586"/>
    <n v="66872"/>
    <n v="565.86"/>
    <n v="0.8461837540375643"/>
    <x v="25"/>
    <n v="34.139999999999986"/>
    <m/>
    <n v="1000"/>
  </r>
  <r>
    <s v="Ceruledge"/>
    <n v="5"/>
    <x v="4"/>
    <d v="2021-04-17T00:00:00"/>
    <n v="1403"/>
    <x v="0"/>
    <n v="3"/>
    <n v="10"/>
    <x v="2"/>
    <n v="47763"/>
    <n v="47763"/>
    <n v="1432.8899999999999"/>
    <n v="1"/>
    <x v="15"/>
    <n v="17.110000000000127"/>
    <m/>
    <s v="3,000"/>
  </r>
  <r>
    <s v="Tadbulb"/>
    <n v="3"/>
    <x v="1"/>
    <d v="2020-08-22T00:00:00"/>
    <n v="1641"/>
    <x v="0"/>
    <n v="15"/>
    <n v="7"/>
    <x v="2"/>
    <n v="195200"/>
    <n v="195200"/>
    <n v="1952"/>
    <n v="1"/>
    <x v="20"/>
    <n v="48"/>
    <m/>
    <n v="1000"/>
  </r>
  <r>
    <s v="Bellibolt"/>
    <n v="3"/>
    <x v="1"/>
    <d v="2024-04-04T00:00:00"/>
    <n v="320"/>
    <x v="0"/>
    <n v="8"/>
    <n v="2"/>
    <x v="0"/>
    <n v="65418"/>
    <n v="82305"/>
    <n v="654.18000000000006"/>
    <n v="0.79482412976125383"/>
    <x v="48"/>
    <n v="45.819999999999936"/>
    <m/>
    <n v="1000"/>
  </r>
  <r>
    <s v="Wattrel"/>
    <n v="5"/>
    <x v="4"/>
    <d v="2024-02-24T00:00:00"/>
    <n v="360"/>
    <x v="0"/>
    <n v="8"/>
    <n v="9"/>
    <x v="4"/>
    <n v="80194"/>
    <n v="82305"/>
    <n v="2405.8199999999997"/>
    <n v="0.97435149747888949"/>
    <x v="31"/>
    <n v="44.180000000000291"/>
    <m/>
    <s v="3,000"/>
  </r>
  <r>
    <s v="Kilowattrel"/>
    <n v="2"/>
    <x v="0"/>
    <d v="2024-02-10T00:00:00"/>
    <n v="374"/>
    <x v="0"/>
    <n v="11"/>
    <n v="5"/>
    <x v="2"/>
    <n v="95878"/>
    <n v="109975"/>
    <s v="No Pay Due"/>
    <n v="0.87181632189133895"/>
    <x v="0"/>
    <s v="No Pay Due"/>
    <m/>
    <s v="No pay due"/>
  </r>
  <r>
    <s v="Maschiff"/>
    <n v="4"/>
    <x v="3"/>
    <d v="2023-03-22T00:00:00"/>
    <n v="699"/>
    <x v="0"/>
    <n v="12"/>
    <n v="3"/>
    <x v="1"/>
    <n v="108162"/>
    <n v="131826"/>
    <n v="2163.2400000000002"/>
    <n v="0.8204906467616403"/>
    <x v="12"/>
    <n v="36.759999999999764"/>
    <m/>
    <n v="2000"/>
  </r>
  <r>
    <s v="Mabosstiff"/>
    <n v="2"/>
    <x v="0"/>
    <d v="2021-07-06T00:00:00"/>
    <n v="1323"/>
    <x v="0"/>
    <n v="6"/>
    <n v="4"/>
    <x v="3"/>
    <n v="56586"/>
    <n v="66872"/>
    <s v="No Pay Due"/>
    <n v="0.8461837540375643"/>
    <x v="0"/>
    <s v="No Pay Due"/>
    <m/>
    <s v="No pay due"/>
  </r>
  <r>
    <s v="Shroodle"/>
    <n v="4"/>
    <x v="3"/>
    <d v="2024-04-16T00:00:00"/>
    <n v="308"/>
    <x v="0"/>
    <n v="6"/>
    <n v="3"/>
    <x v="3"/>
    <n v="54871"/>
    <n v="66872"/>
    <n v="1097.42"/>
    <n v="0.82053774374925226"/>
    <x v="22"/>
    <n v="2.5799999999999272"/>
    <m/>
    <n v="2000"/>
  </r>
  <r>
    <s v="Grafaiai"/>
    <n v="2"/>
    <x v="0"/>
    <d v="2022-07-20T00:00:00"/>
    <n v="944"/>
    <x v="0"/>
    <n v="12"/>
    <n v="7"/>
    <x v="0"/>
    <n v="121684"/>
    <n v="131826"/>
    <s v="No Pay Due"/>
    <n v="0.92306525268156514"/>
    <x v="0"/>
    <s v="No Pay Due"/>
    <m/>
    <s v="No pay due"/>
  </r>
  <r>
    <s v="Bramblin"/>
    <n v="5"/>
    <x v="4"/>
    <d v="2020-11-30T00:00:00"/>
    <n v="1541"/>
    <x v="0"/>
    <n v="1"/>
    <n v="4"/>
    <x v="0"/>
    <n v="32941"/>
    <n v="37463"/>
    <n v="988.23"/>
    <n v="0.87929423698048736"/>
    <x v="27"/>
    <n v="11.769999999999982"/>
    <m/>
    <s v="3,000"/>
  </r>
  <r>
    <s v="Brambleghast"/>
    <n v="5"/>
    <x v="4"/>
    <d v="2024-07-31T00:00:00"/>
    <n v="202"/>
    <x v="0"/>
    <n v="15"/>
    <n v="9"/>
    <x v="1"/>
    <n v="195200"/>
    <n v="195200"/>
    <n v="5856"/>
    <n v="1"/>
    <x v="70"/>
    <n v="44"/>
    <m/>
    <s v="3,000"/>
  </r>
  <r>
    <s v="Toedscool"/>
    <n v="3"/>
    <x v="1"/>
    <d v="2022-08-05T00:00:00"/>
    <n v="928"/>
    <x v="0"/>
    <n v="8"/>
    <n v="7"/>
    <x v="4"/>
    <n v="75972"/>
    <n v="82305"/>
    <n v="759.72"/>
    <n v="0.92305449243666848"/>
    <x v="16"/>
    <n v="40.279999999999973"/>
    <m/>
    <n v="1000"/>
  </r>
  <r>
    <s v="Toedscruel"/>
    <n v="3"/>
    <x v="1"/>
    <d v="2024-07-16T00:00:00"/>
    <n v="217"/>
    <x v="0"/>
    <n v="12"/>
    <n v="6"/>
    <x v="3"/>
    <n v="118304"/>
    <n v="131826"/>
    <n v="1183.04"/>
    <n v="0.89742539408007527"/>
    <x v="39"/>
    <n v="16.960000000000036"/>
    <m/>
    <n v="1000"/>
  </r>
  <r>
    <s v="Klawf"/>
    <n v="5"/>
    <x v="4"/>
    <d v="2024-07-03T00:00:00"/>
    <n v="230"/>
    <x v="0"/>
    <n v="3"/>
    <n v="10"/>
    <x v="1"/>
    <n v="47763"/>
    <n v="47763"/>
    <n v="1432.8899999999999"/>
    <n v="1"/>
    <x v="15"/>
    <n v="17.110000000000127"/>
    <m/>
    <s v="3,000"/>
  </r>
  <r>
    <s v="Capsakid"/>
    <n v="1"/>
    <x v="2"/>
    <d v="2021-05-02T00:00:00"/>
    <n v="1388"/>
    <x v="0"/>
    <n v="5"/>
    <n v="1"/>
    <x v="3"/>
    <n v="46148"/>
    <n v="59986"/>
    <s v="No Pay Due"/>
    <n v="0.7693128396625879"/>
    <x v="0"/>
    <s v="No Pay Due"/>
    <m/>
    <s v="No pay due"/>
  </r>
  <r>
    <s v="Scovillain"/>
    <n v="3"/>
    <x v="1"/>
    <d v="2020-05-20T00:00:00"/>
    <n v="1735"/>
    <x v="0"/>
    <n v="2"/>
    <n v="7"/>
    <x v="3"/>
    <n v="39117"/>
    <n v="42376"/>
    <n v="391.17"/>
    <n v="0.92309326033603922"/>
    <x v="46"/>
    <n v="8.8299999999999841"/>
    <m/>
    <n v="1000"/>
  </r>
  <r>
    <s v="Rellor"/>
    <n v="1"/>
    <x v="2"/>
    <d v="2020-12-25T00:00:00"/>
    <n v="1516"/>
    <x v="0"/>
    <n v="14"/>
    <n v="4"/>
    <x v="2"/>
    <n v="156737"/>
    <n v="185234"/>
    <s v="No Pay Due"/>
    <n v="0.84615675307988814"/>
    <x v="0"/>
    <s v="No Pay Due"/>
    <m/>
    <s v="No pay due"/>
  </r>
  <r>
    <s v="Rabsca"/>
    <n v="1"/>
    <x v="2"/>
    <d v="2021-06-03T00:00:00"/>
    <n v="1356"/>
    <x v="0"/>
    <n v="15"/>
    <n v="6"/>
    <x v="4"/>
    <n v="195200"/>
    <n v="195200"/>
    <s v="No Pay Due"/>
    <n v="1"/>
    <x v="0"/>
    <s v="No Pay Due"/>
    <m/>
    <s v="No pay due"/>
  </r>
  <r>
    <s v="Flittle"/>
    <n v="1"/>
    <x v="2"/>
    <d v="2023-12-10T00:00:00"/>
    <n v="436"/>
    <x v="0"/>
    <n v="6"/>
    <n v="9"/>
    <x v="4"/>
    <n v="65158"/>
    <n v="66872"/>
    <s v="No Pay Due"/>
    <n v="0.97436894365354709"/>
    <x v="0"/>
    <s v="No Pay Due"/>
    <m/>
    <s v="No pay due"/>
  </r>
  <r>
    <s v="Espathra"/>
    <n v="3"/>
    <x v="1"/>
    <d v="2024-09-05T00:00:00"/>
    <n v="166"/>
    <x v="1"/>
    <n v="9"/>
    <n v="1"/>
    <x v="3"/>
    <n v="69923"/>
    <n v="90898"/>
    <n v="699.23"/>
    <n v="0.76924684811547006"/>
    <x v="48"/>
    <n v="0.76999999999998181"/>
    <m/>
    <n v="1000"/>
  </r>
  <r>
    <s v="Tinkatink"/>
    <n v="5"/>
    <x v="4"/>
    <d v="2020-10-04T00:00:00"/>
    <n v="1598"/>
    <x v="0"/>
    <n v="12"/>
    <n v="10"/>
    <x v="2"/>
    <n v="131826"/>
    <n v="131826"/>
    <n v="3954.7799999999997"/>
    <n v="1"/>
    <x v="67"/>
    <n v="45.220000000000255"/>
    <m/>
    <s v="3,000"/>
  </r>
  <r>
    <s v="Tinkatuff"/>
    <n v="4"/>
    <x v="3"/>
    <d v="2022-01-17T00:00:00"/>
    <n v="1128"/>
    <x v="0"/>
    <n v="9"/>
    <n v="4"/>
    <x v="4"/>
    <n v="76915"/>
    <n v="90898"/>
    <n v="1538.3"/>
    <n v="0.84616823252436801"/>
    <x v="34"/>
    <n v="11.700000000000045"/>
    <m/>
    <n v="2000"/>
  </r>
  <r>
    <s v="Tinkaton"/>
    <n v="3"/>
    <x v="1"/>
    <d v="2023-09-14T00:00:00"/>
    <n v="523"/>
    <x v="0"/>
    <n v="7"/>
    <n v="10"/>
    <x v="1"/>
    <n v="74318"/>
    <n v="74318"/>
    <n v="743.18000000000006"/>
    <n v="1"/>
    <x v="1"/>
    <n v="6.8199999999999363"/>
    <m/>
    <n v="1000"/>
  </r>
  <r>
    <s v="Wiglett"/>
    <n v="5"/>
    <x v="4"/>
    <d v="2021-11-10T00:00:00"/>
    <n v="1196"/>
    <x v="0"/>
    <n v="8"/>
    <n v="4"/>
    <x v="1"/>
    <n v="69639"/>
    <n v="82305"/>
    <n v="2089.17"/>
    <n v="0.84610898487333697"/>
    <x v="33"/>
    <n v="10.829999999999927"/>
    <m/>
    <s v="3,000"/>
  </r>
  <r>
    <s v="Wugtrio"/>
    <n v="3"/>
    <x v="1"/>
    <d v="2022-03-26T00:00:00"/>
    <n v="1060"/>
    <x v="0"/>
    <n v="12"/>
    <n v="6"/>
    <x v="3"/>
    <n v="118304"/>
    <n v="131826"/>
    <n v="1183.04"/>
    <n v="0.89742539408007527"/>
    <x v="39"/>
    <n v="16.960000000000036"/>
    <m/>
    <n v="1000"/>
  </r>
  <r>
    <s v="Bombirdier"/>
    <n v="3"/>
    <x v="1"/>
    <d v="2021-11-30T00:00:00"/>
    <n v="1176"/>
    <x v="0"/>
    <n v="2"/>
    <n v="10"/>
    <x v="4"/>
    <n v="42376"/>
    <n v="42376"/>
    <n v="423.76"/>
    <n v="1"/>
    <x v="45"/>
    <n v="26.240000000000009"/>
    <m/>
    <n v="1000"/>
  </r>
  <r>
    <s v="Finizen"/>
    <n v="2"/>
    <x v="0"/>
    <d v="2020-01-10T00:00:00"/>
    <n v="1866"/>
    <x v="0"/>
    <n v="6"/>
    <n v="2"/>
    <x v="1"/>
    <n v="53157"/>
    <n v="66872"/>
    <s v="No Pay Due"/>
    <n v="0.79490668740279935"/>
    <x v="0"/>
    <s v="No Pay Due"/>
    <m/>
    <s v="No pay due"/>
  </r>
  <r>
    <s v="Palafin"/>
    <n v="5"/>
    <x v="4"/>
    <d v="2020-08-16T00:00:00"/>
    <n v="1647"/>
    <x v="0"/>
    <n v="9"/>
    <n v="6"/>
    <x v="1"/>
    <n v="81576"/>
    <n v="90898"/>
    <n v="2447.2799999999997"/>
    <n v="0.8974454883495786"/>
    <x v="31"/>
    <n v="2.7200000000002547"/>
    <m/>
    <s v="3,000"/>
  </r>
  <r>
    <s v="Varoom"/>
    <n v="5"/>
    <x v="4"/>
    <d v="2021-06-12T00:00:00"/>
    <n v="1347"/>
    <x v="0"/>
    <n v="4"/>
    <n v="4"/>
    <x v="2"/>
    <n v="45374"/>
    <n v="53627"/>
    <n v="1361.22"/>
    <n v="0.84610364182221642"/>
    <x v="7"/>
    <n v="38.779999999999973"/>
    <m/>
    <s v="3,000"/>
  </r>
  <r>
    <s v="Revavroom"/>
    <n v="4"/>
    <x v="3"/>
    <d v="2023-06-08T00:00:00"/>
    <n v="621"/>
    <x v="0"/>
    <n v="5"/>
    <n v="2"/>
    <x v="0"/>
    <n v="47685"/>
    <n v="59986"/>
    <n v="953.7"/>
    <n v="0.79493548494648747"/>
    <x v="27"/>
    <n v="46.299999999999955"/>
    <m/>
    <n v="2000"/>
  </r>
  <r>
    <s v="Cyclizar"/>
    <n v="3"/>
    <x v="1"/>
    <d v="2021-12-21T00:00:00"/>
    <n v="1155"/>
    <x v="0"/>
    <n v="10"/>
    <n v="9"/>
    <x v="0"/>
    <n v="97531"/>
    <n v="100097"/>
    <n v="975.31000000000006"/>
    <n v="0.97436486607990247"/>
    <x v="27"/>
    <n v="24.689999999999941"/>
    <m/>
    <n v="1000"/>
  </r>
  <r>
    <s v="Orthworm"/>
    <n v="4"/>
    <x v="3"/>
    <d v="2023-11-30T00:00:00"/>
    <n v="446"/>
    <x v="0"/>
    <n v="15"/>
    <n v="1"/>
    <x v="2"/>
    <n v="167603"/>
    <n v="195200"/>
    <n v="3352.06"/>
    <n v="0.85862192622950817"/>
    <x v="86"/>
    <n v="47.940000000000055"/>
    <m/>
    <n v="2000"/>
  </r>
  <r>
    <s v="Glimmet"/>
    <n v="2"/>
    <x v="0"/>
    <d v="2024-09-14T00:00:00"/>
    <n v="157"/>
    <x v="1"/>
    <n v="12"/>
    <n v="8"/>
    <x v="2"/>
    <n v="125065"/>
    <n v="131826"/>
    <s v="No Pay Due"/>
    <n v="0.94871269704003758"/>
    <x v="0"/>
    <s v="No Pay Due"/>
    <m/>
    <s v="No pay due"/>
  </r>
  <r>
    <s v="Glimmora"/>
    <n v="4"/>
    <x v="3"/>
    <d v="2022-11-19T00:00:00"/>
    <n v="822"/>
    <x v="0"/>
    <n v="13"/>
    <n v="8"/>
    <x v="0"/>
    <n v="148716"/>
    <n v="156755"/>
    <n v="2974.32"/>
    <n v="0.94871614940512261"/>
    <x v="84"/>
    <n v="25.679999999999836"/>
    <m/>
    <n v="2000"/>
  </r>
  <r>
    <s v="Greavard"/>
    <n v="2"/>
    <x v="0"/>
    <d v="2022-11-30T00:00:00"/>
    <n v="811"/>
    <x v="0"/>
    <n v="10"/>
    <n v="4"/>
    <x v="3"/>
    <n v="84700"/>
    <n v="100097"/>
    <s v="No Pay Due"/>
    <n v="0.84617920617001507"/>
    <x v="0"/>
    <s v="No Pay Due"/>
    <m/>
    <s v="No pay due"/>
  </r>
  <r>
    <s v="Houndstone"/>
    <n v="3"/>
    <x v="1"/>
    <d v="2022-10-22T00:00:00"/>
    <n v="850"/>
    <x v="0"/>
    <n v="13"/>
    <n v="6"/>
    <x v="4"/>
    <n v="140677"/>
    <n v="156755"/>
    <n v="1406.77"/>
    <n v="0.89743229881024533"/>
    <x v="15"/>
    <n v="43.230000000000018"/>
    <m/>
    <n v="1000"/>
  </r>
  <r>
    <s v="Flamigo"/>
    <n v="2"/>
    <x v="0"/>
    <d v="2021-01-25T00:00:00"/>
    <n v="1485"/>
    <x v="0"/>
    <n v="8"/>
    <n v="10"/>
    <x v="2"/>
    <n v="82305"/>
    <n v="82305"/>
    <s v="No Pay Due"/>
    <n v="1"/>
    <x v="0"/>
    <s v="No Pay Due"/>
    <m/>
    <s v="No pay due"/>
  </r>
  <r>
    <s v="Cetoddle"/>
    <n v="2"/>
    <x v="0"/>
    <d v="2021-04-20T00:00:00"/>
    <n v="1400"/>
    <x v="0"/>
    <n v="7"/>
    <n v="9"/>
    <x v="4"/>
    <n v="72412"/>
    <n v="74318"/>
    <s v="No Pay Due"/>
    <n v="0.9743534540757286"/>
    <x v="0"/>
    <s v="No Pay Due"/>
    <m/>
    <s v="No pay due"/>
  </r>
  <r>
    <s v="Cetitan"/>
    <n v="4"/>
    <x v="3"/>
    <d v="2020-09-15T00:00:00"/>
    <n v="1617"/>
    <x v="0"/>
    <n v="2"/>
    <n v="9"/>
    <x v="0"/>
    <n v="41290"/>
    <n v="42376"/>
    <n v="825.80000000000007"/>
    <n v="0.9743722861997357"/>
    <x v="2"/>
    <n v="24.199999999999932"/>
    <m/>
    <n v="2000"/>
  </r>
  <r>
    <s v="Veluza"/>
    <n v="4"/>
    <x v="3"/>
    <d v="2023-04-21T00:00:00"/>
    <n v="669"/>
    <x v="0"/>
    <n v="4"/>
    <n v="3"/>
    <x v="3"/>
    <n v="43998"/>
    <n v="53627"/>
    <n v="879.96"/>
    <n v="0.82044492513099743"/>
    <x v="54"/>
    <n v="20.039999999999964"/>
    <m/>
    <n v="2000"/>
  </r>
  <r>
    <s v="Dondozo"/>
    <n v="1"/>
    <x v="2"/>
    <d v="2025-03-09T00:00:00"/>
    <n v="-19"/>
    <x v="1"/>
    <n v="6"/>
    <n v="2"/>
    <x v="3"/>
    <n v="53157"/>
    <n v="66872"/>
    <s v="No Pay Due"/>
    <n v="0.79490668740279935"/>
    <x v="0"/>
    <s v="No Pay Due"/>
    <m/>
    <s v="No pay due"/>
  </r>
  <r>
    <s v="Tatsugiri"/>
    <n v="3"/>
    <x v="1"/>
    <d v="2021-03-08T00:00:00"/>
    <n v="1443"/>
    <x v="0"/>
    <n v="2"/>
    <n v="8"/>
    <x v="3"/>
    <n v="40203"/>
    <n v="42376"/>
    <n v="402.03000000000003"/>
    <n v="0.94872097413630352"/>
    <x v="45"/>
    <n v="47.96999999999997"/>
    <m/>
    <n v="1000"/>
  </r>
  <r>
    <s v="Annihilape"/>
    <n v="1"/>
    <x v="2"/>
    <d v="2024-12-28T00:00:00"/>
    <n v="52"/>
    <x v="1"/>
    <n v="10"/>
    <n v="9"/>
    <x v="3"/>
    <n v="97531"/>
    <n v="100097"/>
    <s v="No Pay Due"/>
    <n v="0.97436486607990247"/>
    <x v="0"/>
    <s v="No Pay Due"/>
    <m/>
    <s v="No pay due"/>
  </r>
  <r>
    <s v="Clodsire"/>
    <n v="3"/>
    <x v="1"/>
    <d v="2021-10-18T00:00:00"/>
    <n v="1219"/>
    <x v="0"/>
    <n v="5"/>
    <n v="6"/>
    <x v="4"/>
    <n v="53836"/>
    <n v="59986"/>
    <n v="538.36"/>
    <n v="0.89747607775147531"/>
    <x v="26"/>
    <n v="11.639999999999986"/>
    <m/>
    <n v="1000"/>
  </r>
  <r>
    <s v="Farigiraf"/>
    <n v="4"/>
    <x v="3"/>
    <d v="2022-05-23T00:00:00"/>
    <n v="1002"/>
    <x v="0"/>
    <n v="14"/>
    <n v="6"/>
    <x v="4"/>
    <n v="166236"/>
    <n v="185234"/>
    <n v="3324.7200000000003"/>
    <n v="0.89743783538659205"/>
    <x v="43"/>
    <n v="25.279999999999745"/>
    <m/>
    <n v="2000"/>
  </r>
  <r>
    <s v="Dudunsparce"/>
    <n v="2"/>
    <x v="0"/>
    <d v="2021-11-29T00:00:00"/>
    <n v="1177"/>
    <x v="0"/>
    <n v="14"/>
    <n v="6"/>
    <x v="1"/>
    <n v="166236"/>
    <n v="185234"/>
    <s v="No Pay Due"/>
    <n v="0.89743783538659205"/>
    <x v="0"/>
    <s v="No Pay Due"/>
    <m/>
    <s v="No pay due"/>
  </r>
  <r>
    <s v="Kingambit"/>
    <n v="4"/>
    <x v="3"/>
    <d v="2021-04-28T00:00:00"/>
    <n v="1392"/>
    <x v="0"/>
    <n v="15"/>
    <n v="3"/>
    <x v="1"/>
    <n v="178776"/>
    <n v="195200"/>
    <n v="3575.52"/>
    <n v="0.91586065573770492"/>
    <x v="77"/>
    <n v="24.480000000000018"/>
    <m/>
    <n v="2000"/>
  </r>
  <r>
    <s v="Great Tusk"/>
    <n v="1"/>
    <x v="2"/>
    <d v="2023-05-04T00:00:00"/>
    <n v="656"/>
    <x v="0"/>
    <n v="4"/>
    <n v="10"/>
    <x v="0"/>
    <n v="53627"/>
    <n v="53627"/>
    <s v="No Pay Due"/>
    <n v="1"/>
    <x v="0"/>
    <s v="No Pay Due"/>
    <m/>
    <s v="No pay due"/>
  </r>
  <r>
    <s v="Scream Tail"/>
    <n v="4"/>
    <x v="3"/>
    <d v="2023-11-29T00:00:00"/>
    <n v="447"/>
    <x v="0"/>
    <n v="15"/>
    <n v="8"/>
    <x v="3"/>
    <n v="195200"/>
    <n v="195200"/>
    <n v="3904"/>
    <n v="1"/>
    <x v="37"/>
    <n v="46"/>
    <m/>
    <n v="2000"/>
  </r>
  <r>
    <s v="Brute Bonnet"/>
    <n v="2"/>
    <x v="0"/>
    <d v="2024-06-23T00:00:00"/>
    <n v="240"/>
    <x v="0"/>
    <n v="11"/>
    <n v="7"/>
    <x v="2"/>
    <n v="101517"/>
    <n v="109975"/>
    <s v="No Pay Due"/>
    <n v="0.92309161172993859"/>
    <x v="0"/>
    <s v="No Pay Due"/>
    <m/>
    <s v="No pay due"/>
  </r>
  <r>
    <s v="Flutter Mane"/>
    <n v="4"/>
    <x v="3"/>
    <d v="2020-11-21T00:00:00"/>
    <n v="1550"/>
    <x v="0"/>
    <n v="1"/>
    <n v="6"/>
    <x v="1"/>
    <n v="34516"/>
    <n v="37463"/>
    <n v="690.32"/>
    <n v="0.92133571790833624"/>
    <x v="48"/>
    <n v="9.67999999999995"/>
    <m/>
    <n v="2000"/>
  </r>
  <r>
    <s v="Slither Wing"/>
    <n v="1"/>
    <x v="2"/>
    <d v="2022-05-30T00:00:00"/>
    <n v="995"/>
    <x v="0"/>
    <n v="13"/>
    <n v="7"/>
    <x v="1"/>
    <n v="144697"/>
    <n v="156755"/>
    <s v="No Pay Due"/>
    <n v="0.92307741379860286"/>
    <x v="0"/>
    <s v="No Pay Due"/>
    <m/>
    <s v="No pay due"/>
  </r>
  <r>
    <s v="Sandy Shocks"/>
    <n v="5"/>
    <x v="4"/>
    <d v="2024-01-30T00:00:00"/>
    <n v="385"/>
    <x v="0"/>
    <n v="10"/>
    <n v="1"/>
    <x v="1"/>
    <n v="77001"/>
    <n v="100097"/>
    <n v="2310.0299999999997"/>
    <n v="0.76926381410032274"/>
    <x v="72"/>
    <n v="39.970000000000255"/>
    <m/>
    <s v="3,000"/>
  </r>
  <r>
    <s v="Iron Treads"/>
    <n v="4"/>
    <x v="3"/>
    <d v="2022-07-15T00:00:00"/>
    <n v="949"/>
    <x v="0"/>
    <n v="1"/>
    <n v="9"/>
    <x v="2"/>
    <n v="36535"/>
    <n v="37463"/>
    <n v="730.7"/>
    <n v="0.97522889250727385"/>
    <x v="1"/>
    <n v="19.299999999999955"/>
    <m/>
    <n v="2000"/>
  </r>
  <r>
    <s v="Iron Bundle"/>
    <n v="5"/>
    <x v="4"/>
    <d v="2022-11-24T00:00:00"/>
    <n v="817"/>
    <x v="0"/>
    <n v="4"/>
    <n v="3"/>
    <x v="2"/>
    <n v="43998"/>
    <n v="53627"/>
    <n v="1319.94"/>
    <n v="0.82044492513099743"/>
    <x v="9"/>
    <n v="30.059999999999945"/>
    <m/>
    <s v="3,000"/>
  </r>
  <r>
    <s v="Iron Hands"/>
    <n v="4"/>
    <x v="3"/>
    <d v="2023-07-30T00:00:00"/>
    <n v="569"/>
    <x v="0"/>
    <n v="14"/>
    <n v="8"/>
    <x v="3"/>
    <n v="175735"/>
    <n v="185234"/>
    <n v="3514.7000000000003"/>
    <n v="0.94871891769329608"/>
    <x v="85"/>
    <n v="35.299999999999727"/>
    <m/>
    <n v="2000"/>
  </r>
  <r>
    <s v="Iron Jugulis"/>
    <n v="5"/>
    <x v="4"/>
    <d v="2024-11-03T00:00:00"/>
    <n v="107"/>
    <x v="1"/>
    <n v="11"/>
    <n v="7"/>
    <x v="4"/>
    <n v="101517"/>
    <n v="109975"/>
    <n v="3045.5099999999998"/>
    <n v="0.92309161172993859"/>
    <x v="79"/>
    <n v="4.4900000000002365"/>
    <m/>
    <s v="3,000"/>
  </r>
  <r>
    <s v="Iron Moth"/>
    <n v="2"/>
    <x v="0"/>
    <d v="2023-07-02T00:00:00"/>
    <n v="597"/>
    <x v="0"/>
    <n v="9"/>
    <n v="6"/>
    <x v="2"/>
    <n v="81576"/>
    <n v="90898"/>
    <s v="No Pay Due"/>
    <n v="0.8974454883495786"/>
    <x v="0"/>
    <s v="No Pay Due"/>
    <m/>
    <s v="No pay due"/>
  </r>
  <r>
    <s v="Iron Thorns"/>
    <n v="3"/>
    <x v="1"/>
    <d v="2023-01-16T00:00:00"/>
    <n v="764"/>
    <x v="0"/>
    <n v="6"/>
    <n v="7"/>
    <x v="2"/>
    <n v="61729"/>
    <n v="66872"/>
    <n v="617.29"/>
    <n v="0.92309187701878215"/>
    <x v="6"/>
    <n v="32.710000000000036"/>
    <m/>
    <n v="1000"/>
  </r>
  <r>
    <s v="Frigibax"/>
    <n v="5"/>
    <x v="4"/>
    <d v="2021-05-03T00:00:00"/>
    <n v="1387"/>
    <x v="0"/>
    <n v="6"/>
    <n v="8"/>
    <x v="2"/>
    <n v="63443"/>
    <n v="66872"/>
    <n v="1903.29"/>
    <n v="0.94872293336523505"/>
    <x v="61"/>
    <n v="46.710000000000036"/>
    <m/>
    <s v="3,000"/>
  </r>
  <r>
    <s v="Arctibax"/>
    <n v="1"/>
    <x v="2"/>
    <d v="2021-04-08T00:00:00"/>
    <n v="1412"/>
    <x v="0"/>
    <n v="9"/>
    <n v="1"/>
    <x v="1"/>
    <n v="69923"/>
    <n v="90898"/>
    <s v="No Pay Due"/>
    <n v="0.76924684811547006"/>
    <x v="0"/>
    <s v="No Pay Due"/>
    <m/>
    <s v="No pay due"/>
  </r>
  <r>
    <s v="Baxcalibur"/>
    <n v="2"/>
    <x v="0"/>
    <d v="2020-11-20T00:00:00"/>
    <n v="1551"/>
    <x v="0"/>
    <n v="7"/>
    <n v="4"/>
    <x v="3"/>
    <n v="62882"/>
    <n v="74318"/>
    <s v="No Pay Due"/>
    <n v="0.84612072445437181"/>
    <x v="0"/>
    <s v="No Pay Due"/>
    <m/>
    <s v="No pay due"/>
  </r>
  <r>
    <s v="Gimmighoul"/>
    <n v="3"/>
    <x v="1"/>
    <d v="2020-05-14T00:00:00"/>
    <n v="1741"/>
    <x v="0"/>
    <n v="4"/>
    <n v="3"/>
    <x v="3"/>
    <n v="43998"/>
    <n v="53627"/>
    <n v="439.98"/>
    <n v="0.82044492513099743"/>
    <x v="45"/>
    <n v="10.019999999999982"/>
    <m/>
    <n v="1000"/>
  </r>
  <r>
    <s v="Gholdengo"/>
    <n v="5"/>
    <x v="4"/>
    <d v="2022-10-13T00:00:00"/>
    <n v="859"/>
    <x v="0"/>
    <n v="4"/>
    <n v="6"/>
    <x v="3"/>
    <n v="48125"/>
    <n v="53627"/>
    <n v="1443.75"/>
    <n v="0.89740242788147762"/>
    <x v="15"/>
    <n v="6.25"/>
    <m/>
    <s v="3,000"/>
  </r>
  <r>
    <s v="Wo-Chien"/>
    <n v="1"/>
    <x v="2"/>
    <d v="2021-07-22T00:00:00"/>
    <n v="1307"/>
    <x v="0"/>
    <n v="13"/>
    <n v="1"/>
    <x v="4"/>
    <n v="120579"/>
    <n v="156755"/>
    <s v="No Pay Due"/>
    <n v="0.76921948263213291"/>
    <x v="0"/>
    <s v="No Pay Due"/>
    <m/>
    <s v="No pay due"/>
  </r>
  <r>
    <s v="Chien-Pao"/>
    <n v="1"/>
    <x v="2"/>
    <d v="2022-08-12T00:00:00"/>
    <n v="921"/>
    <x v="0"/>
    <n v="1"/>
    <n v="9"/>
    <x v="1"/>
    <n v="36535"/>
    <n v="37463"/>
    <s v="No Pay Due"/>
    <n v="0.97522889250727385"/>
    <x v="0"/>
    <s v="No Pay Due"/>
    <m/>
    <s v="No pay due"/>
  </r>
  <r>
    <s v="Ting-Lu"/>
    <n v="5"/>
    <x v="4"/>
    <d v="2022-07-22T00:00:00"/>
    <n v="942"/>
    <x v="0"/>
    <n v="14"/>
    <n v="5"/>
    <x v="1"/>
    <n v="161486"/>
    <n v="185234"/>
    <n v="4844.58"/>
    <n v="0.87179459494477252"/>
    <x v="66"/>
    <n v="5.4200000000000728"/>
    <m/>
    <s v="3,000"/>
  </r>
  <r>
    <s v="Chi-Yu"/>
    <n v="1"/>
    <x v="2"/>
    <d v="2024-04-18T00:00:00"/>
    <n v="306"/>
    <x v="0"/>
    <n v="12"/>
    <n v="10"/>
    <x v="4"/>
    <n v="131826"/>
    <n v="131826"/>
    <s v="No Pay Due"/>
    <n v="1"/>
    <x v="0"/>
    <s v="No Pay Due"/>
    <m/>
    <s v="No pay due"/>
  </r>
  <r>
    <s v="Roaring Moon"/>
    <n v="5"/>
    <x v="4"/>
    <d v="2023-04-14T00:00:00"/>
    <n v="676"/>
    <x v="0"/>
    <n v="13"/>
    <n v="9"/>
    <x v="4"/>
    <n v="152736"/>
    <n v="156755"/>
    <n v="4582.08"/>
    <n v="0.97436126439348025"/>
    <x v="59"/>
    <n v="17.920000000000073"/>
    <m/>
    <s v="3,000"/>
  </r>
  <r>
    <s v="Iron Valiant"/>
    <n v="4"/>
    <x v="3"/>
    <d v="2022-10-12T00:00:00"/>
    <n v="860"/>
    <x v="0"/>
    <n v="14"/>
    <n v="1"/>
    <x v="1"/>
    <n v="142488"/>
    <n v="185234"/>
    <n v="2849.76"/>
    <n v="0.76923243033136468"/>
    <x v="3"/>
    <n v="0.23999999999978172"/>
    <m/>
    <n v="2000"/>
  </r>
  <r>
    <s v="Koraidon"/>
    <n v="5"/>
    <x v="4"/>
    <d v="2023-05-20T00:00:00"/>
    <n v="640"/>
    <x v="0"/>
    <n v="5"/>
    <n v="6"/>
    <x v="4"/>
    <n v="53836"/>
    <n v="59986"/>
    <n v="1615.08"/>
    <n v="0.89747607775147531"/>
    <x v="58"/>
    <n v="34.920000000000073"/>
    <m/>
    <s v="3,000"/>
  </r>
  <r>
    <s v="Miraidon"/>
    <n v="4"/>
    <x v="3"/>
    <d v="2023-04-22T00:00:00"/>
    <n v="668"/>
    <x v="0"/>
    <n v="6"/>
    <n v="8"/>
    <x v="1"/>
    <n v="63443"/>
    <n v="66872"/>
    <n v="1268.8600000000001"/>
    <n v="0.94872293336523505"/>
    <x v="4"/>
    <n v="31.139999999999873"/>
    <m/>
    <n v="2000"/>
  </r>
  <r>
    <s v="Walking Wake"/>
    <n v="4"/>
    <x v="3"/>
    <d v="2021-08-18T00:00:00"/>
    <n v="1280"/>
    <x v="0"/>
    <n v="9"/>
    <n v="6"/>
    <x v="0"/>
    <n v="81576"/>
    <n v="90898"/>
    <n v="1631.52"/>
    <n v="0.8974454883495786"/>
    <x v="58"/>
    <n v="18.480000000000018"/>
    <m/>
    <n v="2000"/>
  </r>
  <r>
    <s v="Iron Leaves"/>
    <n v="5"/>
    <x v="4"/>
    <d v="2023-05-27T00:00:00"/>
    <n v="633"/>
    <x v="0"/>
    <n v="2"/>
    <n v="5"/>
    <x v="2"/>
    <n v="36945"/>
    <n v="42376"/>
    <n v="1108.3499999999999"/>
    <n v="0.87183783273551063"/>
    <x v="17"/>
    <n v="41.650000000000091"/>
    <m/>
    <s v="3,000"/>
  </r>
  <r>
    <s v="Dipplin"/>
    <n v="3"/>
    <x v="1"/>
    <d v="2020-03-30T00:00:00"/>
    <n v="1786"/>
    <x v="0"/>
    <n v="13"/>
    <n v="7"/>
    <x v="1"/>
    <n v="144697"/>
    <n v="156755"/>
    <n v="1446.97"/>
    <n v="0.92307741379860286"/>
    <x v="15"/>
    <n v="3.0299999999999727"/>
    <m/>
    <n v="1000"/>
  </r>
  <r>
    <s v="Poltchageist"/>
    <n v="1"/>
    <x v="2"/>
    <d v="2025-04-22T00:00:00"/>
    <n v="-63"/>
    <x v="1"/>
    <n v="6"/>
    <n v="10"/>
    <x v="3"/>
    <n v="66872"/>
    <n v="66872"/>
    <s v="No Pay Due"/>
    <n v="1"/>
    <x v="0"/>
    <s v="No Pay Due"/>
    <m/>
    <s v="No pay due"/>
  </r>
  <r>
    <s v="Sinistcha"/>
    <n v="2"/>
    <x v="0"/>
    <d v="2023-11-13T00:00:00"/>
    <n v="463"/>
    <x v="0"/>
    <n v="10"/>
    <n v="4"/>
    <x v="3"/>
    <n v="84700"/>
    <n v="100097"/>
    <s v="No Pay Due"/>
    <n v="0.84617920617001507"/>
    <x v="0"/>
    <s v="No Pay Due"/>
    <m/>
    <s v="No pay due"/>
  </r>
  <r>
    <s v="Okidogi"/>
    <n v="5"/>
    <x v="4"/>
    <d v="2024-03-08T00:00:00"/>
    <n v="347"/>
    <x v="0"/>
    <n v="11"/>
    <n v="8"/>
    <x v="4"/>
    <n v="104337"/>
    <n v="109975"/>
    <n v="3130.1099999999997"/>
    <n v="0.94873380313707656"/>
    <x v="30"/>
    <n v="19.890000000000327"/>
    <m/>
    <s v="3,000"/>
  </r>
  <r>
    <s v="Munkidori"/>
    <n v="3"/>
    <x v="1"/>
    <d v="2020-07-22T00:00:00"/>
    <n v="1672"/>
    <x v="0"/>
    <n v="5"/>
    <n v="6"/>
    <x v="3"/>
    <n v="53836"/>
    <n v="59986"/>
    <n v="538.36"/>
    <n v="0.89747607775147531"/>
    <x v="26"/>
    <n v="11.639999999999986"/>
    <m/>
    <n v="1000"/>
  </r>
  <r>
    <s v="Fezandipiti"/>
    <n v="4"/>
    <x v="3"/>
    <d v="2020-05-24T00:00:00"/>
    <n v="1731"/>
    <x v="0"/>
    <n v="1"/>
    <n v="9"/>
    <x v="2"/>
    <n v="36535"/>
    <n v="37463"/>
    <n v="730.7"/>
    <n v="0.97522889250727385"/>
    <x v="1"/>
    <n v="19.299999999999955"/>
    <m/>
    <n v="2000"/>
  </r>
  <r>
    <s v="Ogerpon"/>
    <n v="4"/>
    <x v="3"/>
    <d v="2023-10-17T00:00:00"/>
    <n v="490"/>
    <x v="0"/>
    <n v="14"/>
    <n v="7"/>
    <x v="3"/>
    <n v="170985"/>
    <n v="185234"/>
    <n v="3419.7000000000003"/>
    <n v="0.92307567725147655"/>
    <x v="47"/>
    <n v="30.299999999999727"/>
    <m/>
    <n v="2000"/>
  </r>
  <r>
    <s v="Archaludon"/>
    <n v="3"/>
    <x v="1"/>
    <d v="2022-04-26T00:00:00"/>
    <n v="1029"/>
    <x v="0"/>
    <n v="6"/>
    <n v="2"/>
    <x v="3"/>
    <n v="53157"/>
    <n v="66872"/>
    <n v="531.57000000000005"/>
    <n v="0.79490668740279935"/>
    <x v="26"/>
    <n v="18.42999999999995"/>
    <m/>
    <n v="1000"/>
  </r>
  <r>
    <s v="Hydrapple"/>
    <n v="4"/>
    <x v="3"/>
    <d v="2020-03-02T00:00:00"/>
    <n v="1814"/>
    <x v="0"/>
    <n v="4"/>
    <n v="1"/>
    <x v="2"/>
    <n v="41247"/>
    <n v="53627"/>
    <n v="824.94"/>
    <n v="0.76914613907173623"/>
    <x v="2"/>
    <n v="25.059999999999945"/>
    <m/>
    <n v="2000"/>
  </r>
  <r>
    <s v="Gouging Fire"/>
    <n v="3"/>
    <x v="1"/>
    <d v="2021-11-27T00:00:00"/>
    <n v="1179"/>
    <x v="0"/>
    <n v="2"/>
    <n v="5"/>
    <x v="1"/>
    <n v="36945"/>
    <n v="42376"/>
    <n v="369.45"/>
    <n v="0.87183783273551063"/>
    <x v="46"/>
    <n v="30.550000000000011"/>
    <m/>
    <n v="1000"/>
  </r>
  <r>
    <s v="Raging Bolt"/>
    <n v="2"/>
    <x v="0"/>
    <d v="2024-08-30T00:00:00"/>
    <n v="172"/>
    <x v="1"/>
    <n v="4"/>
    <n v="3"/>
    <x v="1"/>
    <n v="43998"/>
    <n v="53627"/>
    <s v="No Pay Due"/>
    <n v="0.82044492513099743"/>
    <x v="0"/>
    <s v="No Pay Due"/>
    <m/>
    <s v="No pay due"/>
  </r>
  <r>
    <s v="Iron Boulder"/>
    <n v="4"/>
    <x v="3"/>
    <d v="2020-08-27T00:00:00"/>
    <n v="1636"/>
    <x v="0"/>
    <n v="7"/>
    <n v="2"/>
    <x v="4"/>
    <n v="59070"/>
    <n v="74318"/>
    <n v="1181.4000000000001"/>
    <n v="0.794827632605829"/>
    <x v="39"/>
    <n v="18.599999999999909"/>
    <m/>
    <n v="2000"/>
  </r>
  <r>
    <s v="Iron Crown"/>
    <n v="3"/>
    <x v="1"/>
    <d v="2022-09-01T00:00:00"/>
    <n v="901"/>
    <x v="0"/>
    <n v="11"/>
    <n v="2"/>
    <x v="4"/>
    <n v="87420"/>
    <n v="109975"/>
    <n v="874.2"/>
    <n v="0.79490793362127754"/>
    <x v="54"/>
    <n v="25.799999999999955"/>
    <m/>
    <n v="1000"/>
  </r>
  <r>
    <s v="Terapagos"/>
    <n v="3"/>
    <x v="1"/>
    <d v="2023-03-24T00:00:00"/>
    <n v="697"/>
    <x v="0"/>
    <n v="2"/>
    <n v="3"/>
    <x v="2"/>
    <n v="35592"/>
    <n v="42376"/>
    <n v="355.92"/>
    <n v="0.83990938266943549"/>
    <x v="46"/>
    <n v="44.079999999999984"/>
    <m/>
    <n v="1000"/>
  </r>
  <r>
    <s v="Pecharunt"/>
    <n v="2"/>
    <x v="0"/>
    <d v="2023-03-24T00:00:00"/>
    <n v="697"/>
    <x v="0"/>
    <n v="3"/>
    <n v="7"/>
    <x v="3"/>
    <n v="44090"/>
    <n v="47763"/>
    <s v="No Pay Due"/>
    <n v="0.92309947030127926"/>
    <x v="0"/>
    <s v="No Pay Due"/>
    <m/>
    <s v="No pay due"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  <r>
    <m/>
    <m/>
    <x v="5"/>
    <m/>
    <m/>
    <x v="2"/>
    <m/>
    <m/>
    <x v="5"/>
    <m/>
    <m/>
    <m/>
    <m/>
    <x v="87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727A88-C8E3-4E0D-81D1-5E43A0C72416}" name="PivotTable18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 rowPageCount="1" colPageCount="1"/>
  <pivotFields count="17">
    <pivotField dataField="1" showAll="0"/>
    <pivotField showAll="0"/>
    <pivotField axis="axisRow" showAll="0" sortType="ascending">
      <items count="7">
        <item sd="0" x="4"/>
        <item sd="0" x="2"/>
        <item sd="0" x="3"/>
        <item sd="0" x="1"/>
        <item sd="0" x="0"/>
        <item h="1" sd="0" x="5"/>
        <item t="default" sd="0"/>
      </items>
    </pivotField>
    <pivotField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showAll="0"/>
    <pivotField axis="axisRow" showAll="0">
      <items count="7">
        <item sd="0" x="3"/>
        <item sd="0" x="2"/>
        <item sd="0" x="1"/>
        <item sd="0" x="0"/>
        <item sd="0" x="4"/>
        <item sd="0" x="5"/>
        <item t="default" sd="0"/>
      </items>
    </pivotField>
    <pivotField showAll="0"/>
    <pivotField showAll="0"/>
    <pivotField showAll="0"/>
    <pivotField showAll="0"/>
    <pivotField showAll="0">
      <items count="89">
        <item x="80"/>
        <item x="52"/>
        <item x="46"/>
        <item x="45"/>
        <item x="19"/>
        <item x="26"/>
        <item x="25"/>
        <item x="6"/>
        <item x="48"/>
        <item x="1"/>
        <item x="16"/>
        <item x="2"/>
        <item x="54"/>
        <item x="57"/>
        <item x="27"/>
        <item x="10"/>
        <item x="22"/>
        <item x="17"/>
        <item x="39"/>
        <item x="29"/>
        <item x="4"/>
        <item x="9"/>
        <item x="7"/>
        <item x="15"/>
        <item x="38"/>
        <item x="34"/>
        <item x="24"/>
        <item x="58"/>
        <item x="36"/>
        <item x="21"/>
        <item x="44"/>
        <item x="13"/>
        <item x="49"/>
        <item x="61"/>
        <item x="20"/>
        <item x="11"/>
        <item x="33"/>
        <item x="82"/>
        <item x="12"/>
        <item x="28"/>
        <item x="76"/>
        <item x="72"/>
        <item x="65"/>
        <item x="31"/>
        <item x="60"/>
        <item x="68"/>
        <item x="56"/>
        <item x="64"/>
        <item x="81"/>
        <item x="14"/>
        <item x="32"/>
        <item x="3"/>
        <item x="8"/>
        <item x="51"/>
        <item x="84"/>
        <item x="79"/>
        <item x="30"/>
        <item x="40"/>
        <item x="78"/>
        <item x="43"/>
        <item x="86"/>
        <item x="47"/>
        <item x="50"/>
        <item x="85"/>
        <item x="77"/>
        <item x="55"/>
        <item x="53"/>
        <item x="62"/>
        <item x="37"/>
        <item x="67"/>
        <item x="71"/>
        <item x="42"/>
        <item x="5"/>
        <item x="73"/>
        <item x="59"/>
        <item x="74"/>
        <item x="66"/>
        <item x="63"/>
        <item x="18"/>
        <item x="83"/>
        <item x="41"/>
        <item x="23"/>
        <item x="69"/>
        <item x="75"/>
        <item x="35"/>
        <item x="70"/>
        <item x="0"/>
        <item x="87"/>
        <item t="default"/>
      </items>
    </pivotField>
    <pivotField showAll="0"/>
    <pivotField showAll="0"/>
    <pivotField showAll="0"/>
  </pivotFields>
  <rowFields count="2">
    <field x="8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5" hier="-1"/>
  </pageFields>
  <dataFields count="1">
    <dataField name="Count of Employee Name" fld="0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5-20T00:17:21.15" personId="{D3F7CD26-CA7D-489E-8FE2-60F1E3C019E5}" id="{BB50A30F-871B-4AA4-8FE3-0FF4D2B6ED59}">
    <text xml:space="preserve">To be eligible must have at least 180 days in role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69A5-2C58-4798-B3A4-D9F5C163AAD7}">
  <dimension ref="A1:B9"/>
  <sheetViews>
    <sheetView tabSelected="1" workbookViewId="0">
      <selection activeCell="A4" sqref="A4"/>
    </sheetView>
  </sheetViews>
  <sheetFormatPr defaultRowHeight="14.4" x14ac:dyDescent="0.3"/>
  <cols>
    <col min="1" max="1" width="12.88671875" bestFit="1" customWidth="1"/>
    <col min="2" max="2" width="22.88671875" bestFit="1" customWidth="1"/>
    <col min="3" max="3" width="18.77734375" bestFit="1" customWidth="1"/>
  </cols>
  <sheetData>
    <row r="1" spans="1:2" x14ac:dyDescent="0.3">
      <c r="A1" s="66" t="s">
        <v>1099</v>
      </c>
      <c r="B1" t="s">
        <v>1112</v>
      </c>
    </row>
    <row r="3" spans="1:2" x14ac:dyDescent="0.3">
      <c r="A3" s="66" t="s">
        <v>1109</v>
      </c>
      <c r="B3" t="s">
        <v>1111</v>
      </c>
    </row>
    <row r="4" spans="1:2" x14ac:dyDescent="0.3">
      <c r="A4" s="67" t="s">
        <v>1091</v>
      </c>
      <c r="B4">
        <v>249</v>
      </c>
    </row>
    <row r="5" spans="1:2" x14ac:dyDescent="0.3">
      <c r="A5" s="67" t="s">
        <v>1094</v>
      </c>
      <c r="B5">
        <v>183</v>
      </c>
    </row>
    <row r="6" spans="1:2" x14ac:dyDescent="0.3">
      <c r="A6" s="67" t="s">
        <v>1093</v>
      </c>
      <c r="B6">
        <v>192</v>
      </c>
    </row>
    <row r="7" spans="1:2" x14ac:dyDescent="0.3">
      <c r="A7" s="67" t="s">
        <v>1095</v>
      </c>
      <c r="B7">
        <v>94</v>
      </c>
    </row>
    <row r="8" spans="1:2" x14ac:dyDescent="0.3">
      <c r="A8" s="67" t="s">
        <v>1092</v>
      </c>
      <c r="B8">
        <v>183</v>
      </c>
    </row>
    <row r="9" spans="1:2" x14ac:dyDescent="0.3">
      <c r="A9" s="67" t="s">
        <v>1110</v>
      </c>
      <c r="B9">
        <v>901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1CAE-378D-4573-AA6F-820133B91EF7}">
  <dimension ref="A1:P28"/>
  <sheetViews>
    <sheetView workbookViewId="0">
      <selection activeCell="D21" sqref="D21"/>
    </sheetView>
  </sheetViews>
  <sheetFormatPr defaultRowHeight="14.4" x14ac:dyDescent="0.3"/>
  <cols>
    <col min="1" max="1" width="3" customWidth="1"/>
    <col min="2" max="2" width="31.109375" customWidth="1"/>
    <col min="3" max="3" width="21.109375" customWidth="1"/>
    <col min="4" max="4" width="22.6640625" customWidth="1"/>
    <col min="5" max="5" width="27.33203125" customWidth="1"/>
    <col min="6" max="6" width="19.33203125" customWidth="1"/>
    <col min="7" max="7" width="13.6640625" customWidth="1"/>
    <col min="8" max="8" width="29.33203125" bestFit="1" customWidth="1"/>
    <col min="9" max="9" width="19.44140625" bestFit="1" customWidth="1"/>
    <col min="10" max="10" width="24.88671875" bestFit="1" customWidth="1"/>
    <col min="11" max="11" width="13.88671875" bestFit="1" customWidth="1"/>
    <col min="12" max="12" width="19.88671875" customWidth="1"/>
  </cols>
  <sheetData>
    <row r="1" spans="1:16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">
      <c r="A2" s="4"/>
      <c r="B2" s="53" t="s">
        <v>55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4"/>
      <c r="B3" s="5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" thickBot="1" x14ac:dyDescent="0.35">
      <c r="A4" s="4"/>
      <c r="B4" s="68" t="s">
        <v>49</v>
      </c>
      <c r="C4" s="68"/>
      <c r="D4" s="68"/>
      <c r="E4" s="68"/>
      <c r="F4" s="68"/>
      <c r="G4" s="4"/>
      <c r="H4" s="68" t="s">
        <v>50</v>
      </c>
      <c r="I4" s="68"/>
      <c r="J4" s="68"/>
      <c r="K4" s="68"/>
      <c r="L4" s="68"/>
      <c r="M4" s="4"/>
      <c r="N4" s="4"/>
      <c r="O4" s="4"/>
      <c r="P4" s="4"/>
    </row>
    <row r="5" spans="1:16" ht="15" thickBot="1" x14ac:dyDescent="0.35">
      <c r="A5" s="4"/>
      <c r="B5" s="9" t="s">
        <v>1106</v>
      </c>
      <c r="C5" s="11">
        <f ca="1">TODAY()-90</f>
        <v>45706</v>
      </c>
      <c r="G5" s="4"/>
      <c r="H5" s="9" t="s">
        <v>1106</v>
      </c>
      <c r="I5" s="11">
        <f ca="1">TODAY()-90</f>
        <v>45706</v>
      </c>
      <c r="M5" s="4"/>
      <c r="N5" s="4"/>
      <c r="O5" s="4"/>
      <c r="P5" s="4"/>
    </row>
    <row r="6" spans="1:16" ht="15" thickBot="1" x14ac:dyDescent="0.35">
      <c r="A6" s="4"/>
      <c r="B6" s="10" t="s">
        <v>1087</v>
      </c>
      <c r="C6" s="12">
        <v>2000000</v>
      </c>
      <c r="D6" s="58"/>
      <c r="G6" s="4"/>
      <c r="H6" s="10" t="s">
        <v>1087</v>
      </c>
      <c r="I6" s="42">
        <v>2000000</v>
      </c>
      <c r="M6" s="4"/>
      <c r="N6" s="4"/>
      <c r="O6" s="4"/>
      <c r="P6" s="4"/>
    </row>
    <row r="7" spans="1:16" ht="15" thickBot="1" x14ac:dyDescent="0.35">
      <c r="A7" s="4"/>
      <c r="B7" s="7" t="s">
        <v>38</v>
      </c>
      <c r="C7" s="22">
        <f>SUM(Data!N2:N1746)</f>
        <v>1089250</v>
      </c>
      <c r="D7" s="58"/>
      <c r="G7" s="4"/>
      <c r="H7" s="7" t="s">
        <v>38</v>
      </c>
      <c r="I7" s="22">
        <f>SUM(Data!Q:Q)</f>
        <v>656000</v>
      </c>
      <c r="M7" s="4"/>
      <c r="N7" s="4"/>
      <c r="O7" s="4"/>
      <c r="P7" s="4"/>
    </row>
    <row r="8" spans="1:16" ht="15" thickBot="1" x14ac:dyDescent="0.35">
      <c r="A8" s="4"/>
      <c r="B8" s="7" t="s">
        <v>39</v>
      </c>
      <c r="C8" s="15"/>
      <c r="D8" t="s">
        <v>1108</v>
      </c>
      <c r="G8" s="4"/>
      <c r="H8" s="7" t="s">
        <v>39</v>
      </c>
      <c r="I8" s="15"/>
      <c r="J8" t="s">
        <v>1108</v>
      </c>
      <c r="M8" s="4"/>
      <c r="N8" s="4"/>
      <c r="O8" s="4"/>
      <c r="P8" s="4"/>
    </row>
    <row r="9" spans="1:16" ht="15" thickBot="1" x14ac:dyDescent="0.35">
      <c r="A9" s="4"/>
      <c r="B9" s="13" t="s">
        <v>51</v>
      </c>
      <c r="C9" s="14">
        <f>C6-C7</f>
        <v>910750</v>
      </c>
      <c r="G9" s="4"/>
      <c r="H9" s="13" t="s">
        <v>51</v>
      </c>
      <c r="I9" s="14">
        <f>I6-I7</f>
        <v>1344000</v>
      </c>
      <c r="M9" s="4"/>
      <c r="N9" s="4"/>
      <c r="O9" s="4"/>
      <c r="P9" s="4"/>
    </row>
    <row r="10" spans="1:16" ht="15" thickBot="1" x14ac:dyDescent="0.35">
      <c r="A10" s="4"/>
      <c r="B10" s="4"/>
      <c r="C10" s="4"/>
      <c r="D10" s="4"/>
      <c r="E10" s="4"/>
      <c r="F10" s="4"/>
      <c r="G10" s="4"/>
      <c r="M10" s="4"/>
      <c r="N10" s="4"/>
      <c r="O10" s="4"/>
      <c r="P10" s="4"/>
    </row>
    <row r="11" spans="1:16" x14ac:dyDescent="0.3">
      <c r="A11" s="4"/>
      <c r="B11" s="25"/>
      <c r="C11" s="26"/>
      <c r="D11" s="27" t="s">
        <v>47</v>
      </c>
      <c r="E11" s="26"/>
      <c r="F11" s="28"/>
      <c r="G11" s="4"/>
      <c r="H11" s="25"/>
      <c r="I11" s="26"/>
      <c r="J11" s="27" t="s">
        <v>48</v>
      </c>
      <c r="K11" s="26"/>
      <c r="L11" s="28"/>
      <c r="M11" s="4"/>
      <c r="N11" s="4"/>
      <c r="O11" s="4"/>
      <c r="P11" s="4"/>
    </row>
    <row r="12" spans="1:16" x14ac:dyDescent="0.3">
      <c r="A12" s="4"/>
      <c r="B12" s="29" t="s">
        <v>29</v>
      </c>
      <c r="C12" s="30" t="s">
        <v>0</v>
      </c>
      <c r="D12" s="30" t="s">
        <v>1096</v>
      </c>
      <c r="E12" s="30" t="s">
        <v>1084</v>
      </c>
      <c r="F12" s="31" t="s">
        <v>30</v>
      </c>
      <c r="G12" s="4"/>
      <c r="H12" s="29" t="s">
        <v>29</v>
      </c>
      <c r="I12" s="30" t="s">
        <v>0</v>
      </c>
      <c r="J12" s="30" t="s">
        <v>1103</v>
      </c>
      <c r="K12" s="30" t="s">
        <v>1104</v>
      </c>
      <c r="L12" s="31" t="s">
        <v>1105</v>
      </c>
      <c r="M12" s="4"/>
      <c r="N12" s="4"/>
      <c r="O12" s="4"/>
      <c r="P12" s="4"/>
    </row>
    <row r="13" spans="1:16" ht="15" thickBot="1" x14ac:dyDescent="0.35">
      <c r="A13" s="4"/>
      <c r="B13" s="38">
        <v>0.03</v>
      </c>
      <c r="C13" s="39">
        <v>0.02</v>
      </c>
      <c r="D13" s="54">
        <v>0.01</v>
      </c>
      <c r="E13" s="32" t="s">
        <v>1097</v>
      </c>
      <c r="F13" s="33" t="s">
        <v>1098</v>
      </c>
      <c r="G13" s="4"/>
      <c r="H13" s="40">
        <v>3000</v>
      </c>
      <c r="I13" s="41">
        <v>2000</v>
      </c>
      <c r="J13" s="55">
        <v>1000</v>
      </c>
      <c r="K13" s="32" t="s">
        <v>1097</v>
      </c>
      <c r="L13" s="33" t="s">
        <v>1098</v>
      </c>
      <c r="M13" s="4"/>
      <c r="N13" s="4"/>
      <c r="O13" s="4"/>
      <c r="P13" s="4"/>
    </row>
    <row r="14" spans="1:16" ht="15" thickBot="1" x14ac:dyDescent="0.35">
      <c r="A14" s="4"/>
      <c r="B14" s="36" t="s">
        <v>42</v>
      </c>
      <c r="C14" s="37" t="s">
        <v>43</v>
      </c>
      <c r="D14" s="34" t="s">
        <v>3</v>
      </c>
      <c r="E14" s="34" t="s">
        <v>4</v>
      </c>
      <c r="F14" s="35" t="s">
        <v>3</v>
      </c>
      <c r="G14" s="4"/>
      <c r="H14" s="36"/>
      <c r="I14" s="37"/>
      <c r="J14" s="34" t="s">
        <v>3</v>
      </c>
      <c r="K14" s="34" t="s">
        <v>4</v>
      </c>
      <c r="L14" s="35" t="s">
        <v>3</v>
      </c>
      <c r="M14" s="4"/>
      <c r="N14" s="4"/>
      <c r="O14" s="4"/>
      <c r="P14" s="4"/>
    </row>
    <row r="15" spans="1:16" x14ac:dyDescent="0.3">
      <c r="A15" s="4"/>
      <c r="B15" s="46" t="s">
        <v>44</v>
      </c>
      <c r="C15" s="43"/>
      <c r="D15" s="44"/>
      <c r="E15" s="44"/>
      <c r="F15" s="4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4"/>
      <c r="B16" s="46" t="s">
        <v>45</v>
      </c>
      <c r="C16" s="45"/>
      <c r="D16" s="44"/>
      <c r="E16" s="44"/>
      <c r="F16" s="4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4"/>
      <c r="B17" s="45"/>
      <c r="C17" s="45"/>
      <c r="D17" s="44"/>
      <c r="E17" s="44"/>
      <c r="F17" s="44"/>
      <c r="G17" s="4"/>
      <c r="H17" s="4"/>
      <c r="I17" s="4"/>
      <c r="J17" s="4"/>
      <c r="K17" s="4"/>
      <c r="L17" s="4"/>
      <c r="M17" s="4"/>
      <c r="N17" s="4"/>
      <c r="O17" s="4"/>
      <c r="P17" s="4"/>
    </row>
    <row r="22" spans="1:16" x14ac:dyDescent="0.3">
      <c r="B22" s="23" t="s">
        <v>13</v>
      </c>
      <c r="C22" s="24">
        <v>2.1000000000000001E-2</v>
      </c>
      <c r="D22" s="24">
        <v>1.0999999999999999E-2</v>
      </c>
      <c r="E22" s="6" t="s">
        <v>3</v>
      </c>
      <c r="F22" s="6" t="s">
        <v>4</v>
      </c>
      <c r="G22" s="6" t="s">
        <v>3</v>
      </c>
    </row>
    <row r="23" spans="1:16" x14ac:dyDescent="0.3">
      <c r="B23" s="23" t="s">
        <v>14</v>
      </c>
      <c r="C23" s="24">
        <v>2.1000000000000001E-2</v>
      </c>
      <c r="D23" s="24">
        <v>1.0999999999999999E-2</v>
      </c>
      <c r="E23" s="6" t="s">
        <v>3</v>
      </c>
      <c r="F23" s="6" t="s">
        <v>4</v>
      </c>
      <c r="G23" s="6" t="s">
        <v>3</v>
      </c>
    </row>
    <row r="24" spans="1:16" x14ac:dyDescent="0.3">
      <c r="B24" s="23" t="s">
        <v>15</v>
      </c>
      <c r="C24" s="24">
        <v>2.1000000000000001E-2</v>
      </c>
      <c r="D24" s="24">
        <v>1.0999999999999999E-2</v>
      </c>
      <c r="E24" s="6" t="s">
        <v>3</v>
      </c>
      <c r="F24" s="6" t="s">
        <v>4</v>
      </c>
      <c r="G24" s="6" t="s">
        <v>3</v>
      </c>
    </row>
    <row r="25" spans="1:16" x14ac:dyDescent="0.3">
      <c r="B25" s="23" t="s">
        <v>16</v>
      </c>
      <c r="C25" s="24">
        <v>2.1000000000000001E-2</v>
      </c>
      <c r="D25" s="24">
        <v>1.0999999999999999E-2</v>
      </c>
      <c r="E25" s="6" t="s">
        <v>3</v>
      </c>
      <c r="F25" s="6" t="s">
        <v>4</v>
      </c>
      <c r="G25" s="6" t="s">
        <v>3</v>
      </c>
    </row>
    <row r="26" spans="1:16" x14ac:dyDescent="0.3">
      <c r="B26" s="23" t="s">
        <v>17</v>
      </c>
      <c r="C26" s="24">
        <v>2.1000000000000001E-2</v>
      </c>
      <c r="D26" s="24">
        <v>1.0999999999999999E-2</v>
      </c>
      <c r="E26" s="6" t="s">
        <v>3</v>
      </c>
      <c r="F26" s="6" t="s">
        <v>4</v>
      </c>
      <c r="G26" s="6" t="s">
        <v>3</v>
      </c>
    </row>
    <row r="27" spans="1:16" x14ac:dyDescent="0.3">
      <c r="B27" s="23" t="s">
        <v>18</v>
      </c>
      <c r="C27" s="24">
        <v>2.1000000000000001E-2</v>
      </c>
      <c r="D27" s="24">
        <v>1.0999999999999999E-2</v>
      </c>
      <c r="E27" s="6" t="s">
        <v>3</v>
      </c>
      <c r="F27" s="6" t="s">
        <v>4</v>
      </c>
      <c r="G27" s="6" t="s">
        <v>3</v>
      </c>
    </row>
    <row r="28" spans="1:16" x14ac:dyDescent="0.3">
      <c r="B28" s="23" t="s">
        <v>19</v>
      </c>
      <c r="C28" s="24">
        <v>2.1000000000000001E-2</v>
      </c>
      <c r="D28" s="24">
        <v>1.0999999999999999E-2</v>
      </c>
      <c r="E28" s="6" t="s">
        <v>3</v>
      </c>
      <c r="F28" s="6" t="s">
        <v>4</v>
      </c>
      <c r="G28" s="6" t="s">
        <v>3</v>
      </c>
    </row>
  </sheetData>
  <mergeCells count="2">
    <mergeCell ref="B4:F4"/>
    <mergeCell ref="H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BCB-8485-4A65-B770-5301D655F5AD}">
  <dimension ref="A1:Q2297"/>
  <sheetViews>
    <sheetView zoomScale="85" zoomScaleNormal="85" workbookViewId="0">
      <selection sqref="A1:XFD1048576"/>
    </sheetView>
  </sheetViews>
  <sheetFormatPr defaultColWidth="9.109375" defaultRowHeight="14.4" x14ac:dyDescent="0.3"/>
  <cols>
    <col min="1" max="1" width="20.109375" customWidth="1"/>
    <col min="2" max="2" width="14.44140625" customWidth="1"/>
    <col min="3" max="3" width="28.33203125" customWidth="1"/>
    <col min="4" max="4" width="17.109375" style="19" customWidth="1"/>
    <col min="5" max="5" width="22.109375" style="18" customWidth="1"/>
    <col min="6" max="6" width="25.88671875" style="65" customWidth="1"/>
    <col min="7" max="7" width="8" style="18" customWidth="1"/>
    <col min="8" max="8" width="7.109375" style="18" customWidth="1"/>
    <col min="9" max="9" width="19.6640625" style="18" customWidth="1"/>
    <col min="10" max="10" width="19.6640625" style="62" customWidth="1"/>
    <col min="11" max="11" width="22.6640625" style="63" customWidth="1"/>
    <col min="12" max="12" width="20.109375" style="62" customWidth="1"/>
    <col min="13" max="13" width="20.109375" style="21" customWidth="1"/>
    <col min="14" max="14" width="26.33203125" style="62" customWidth="1"/>
    <col min="15" max="16" width="30.88671875" style="62" customWidth="1"/>
    <col min="17" max="17" width="20.6640625" style="61" customWidth="1"/>
  </cols>
  <sheetData>
    <row r="1" spans="1:17" ht="28.8" x14ac:dyDescent="0.3">
      <c r="A1" t="s">
        <v>56</v>
      </c>
      <c r="B1" s="1" t="s">
        <v>1085</v>
      </c>
      <c r="C1" s="1" t="s">
        <v>1086</v>
      </c>
      <c r="D1" s="19" t="s">
        <v>31</v>
      </c>
      <c r="E1" s="18" t="s">
        <v>40</v>
      </c>
      <c r="F1" s="3" t="s">
        <v>1099</v>
      </c>
      <c r="G1" s="18" t="s">
        <v>33</v>
      </c>
      <c r="H1" s="18" t="s">
        <v>34</v>
      </c>
      <c r="I1" s="18" t="s">
        <v>1088</v>
      </c>
      <c r="J1" s="20" t="s">
        <v>53</v>
      </c>
      <c r="K1" s="51" t="s">
        <v>52</v>
      </c>
      <c r="L1" s="47" t="s">
        <v>54</v>
      </c>
      <c r="M1" s="21" t="s">
        <v>1107</v>
      </c>
      <c r="N1" s="48" t="s">
        <v>1100</v>
      </c>
      <c r="O1" s="47" t="s">
        <v>1101</v>
      </c>
      <c r="P1" s="57" t="s">
        <v>1102</v>
      </c>
      <c r="Q1" s="48" t="s">
        <v>46</v>
      </c>
    </row>
    <row r="2" spans="1:17" x14ac:dyDescent="0.3">
      <c r="A2" t="s">
        <v>57</v>
      </c>
      <c r="B2">
        <v>2</v>
      </c>
      <c r="C2" t="str">
        <f>_xlfn.XLOOKUP(B2,Setup!A:A,Setup!B:B,"Unknown",0)</f>
        <v>Needs Improvement</v>
      </c>
      <c r="D2" s="19">
        <v>44326</v>
      </c>
      <c r="E2" s="18">
        <f ca="1">Parameters!C$5 - D2</f>
        <v>1380</v>
      </c>
      <c r="F2" s="17" t="str">
        <f t="shared" ref="F2:F65" ca="1" si="0">IF(E2&lt;180,"Tenure Ineligible","Eligible")</f>
        <v>Eligible</v>
      </c>
      <c r="G2" s="18">
        <v>3</v>
      </c>
      <c r="H2" s="18">
        <v>8</v>
      </c>
      <c r="I2" s="18" t="s">
        <v>1095</v>
      </c>
      <c r="J2" s="20" cm="1">
        <f t="array" ref="J2">INDEX('Pay Table DC 2025'!C$2:L$16,G2,H2)</f>
        <v>45315</v>
      </c>
      <c r="K2" s="51">
        <f>_xlfn.XLOOKUP(G2,'Pay Table DC 2025'!B:B,'Pay Table DC 2025'!L:L,"NA",0)</f>
        <v>47763</v>
      </c>
      <c r="L2" s="20" t="str" cm="1">
        <f t="array" ref="L2">IFERROR(_xlfn.IFS(C2="Achieved Excellence", J2*Parameters!B$13, C2="Exceeded Expectations", J2*Parameters!C$13,C2="Meets Expectations",J2*Parameters!D$13), "No Pay Due")</f>
        <v>No Pay Due</v>
      </c>
      <c r="M2" s="21">
        <f t="shared" ref="M2:M65" si="1">J2/K2</f>
        <v>0.94874693800640664</v>
      </c>
      <c r="N2" s="49" t="str" cm="1">
        <f t="array" ref="N2">_xlfn.IFS(L2="No Pay Due", "No Pay Due", ISNUMBER(L2), CEILING(L2, 50))</f>
        <v>No Pay Due</v>
      </c>
      <c r="O2" s="50" t="str">
        <f>IF(ISNUMBER(N2), N2 - L2, "No Pay Due")</f>
        <v>No Pay Due</v>
      </c>
      <c r="P2" s="56"/>
      <c r="Q2" s="16" t="str" cm="1">
        <f t="array" ref="Q2">IFERROR(_xlfn.IFS(C2="Achieved Excellence","3,000",C2="Exceeded Expectations",2000,C2="Meets Expectations",1000), "No pay due")</f>
        <v>No pay due</v>
      </c>
    </row>
    <row r="3" spans="1:17" x14ac:dyDescent="0.3">
      <c r="A3" t="s">
        <v>58</v>
      </c>
      <c r="B3">
        <v>3</v>
      </c>
      <c r="C3" t="str">
        <f>_xlfn.XLOOKUP(B3,Setup!A:A,Setup!B:B,"Unknown",0)</f>
        <v>Meets Expectations</v>
      </c>
      <c r="D3" s="19">
        <v>45524</v>
      </c>
      <c r="E3" s="18">
        <f ca="1">Parameters!C$5 - D3</f>
        <v>182</v>
      </c>
      <c r="F3" s="17" t="str">
        <f t="shared" ca="1" si="0"/>
        <v>Eligible</v>
      </c>
      <c r="G3" s="18">
        <v>8</v>
      </c>
      <c r="H3" s="18">
        <v>6</v>
      </c>
      <c r="I3" s="18" t="s">
        <v>1093</v>
      </c>
      <c r="J3" s="20" cm="1">
        <f t="array" ref="J3">INDEX('Pay Table DC 2025'!C$2:L$16,G3,H3)</f>
        <v>73861</v>
      </c>
      <c r="K3" s="51">
        <f>_xlfn.XLOOKUP(G3,'Pay Table DC 2025'!B:B,'Pay Table DC 2025'!L:L,"NA",0)</f>
        <v>82305</v>
      </c>
      <c r="L3" s="20" cm="1">
        <f t="array" ref="L3">IFERROR(_xlfn.IFS(C3="Achieved Excellence", J3*Parameters!B$13, C3="Exceeded Expectations", J3*Parameters!C$13,C3="Meets Expectations",J3*Parameters!D$13), "No Pay Due")</f>
        <v>738.61</v>
      </c>
      <c r="M3" s="21">
        <f t="shared" si="1"/>
        <v>0.89740598991555798</v>
      </c>
      <c r="N3" s="49" cm="1">
        <f t="array" ref="N3">_xlfn.IFS(L3="No Pay Due", "No Pay Due", ISNUMBER(L3), CEILING(L3, 50))</f>
        <v>750</v>
      </c>
      <c r="O3" s="50">
        <f t="shared" ref="O3:O66" si="2">IF(ISNUMBER(N3), N3 - L3, "No Pay Due")</f>
        <v>11.389999999999986</v>
      </c>
      <c r="P3" s="56"/>
      <c r="Q3" s="16" cm="1">
        <f t="array" ref="Q3">IFERROR(_xlfn.IFS(C3="Achieved Excellence","3,000",C3="Exceeded Expectations",2000,C3="Meets Expectations",1000), "No pay due")</f>
        <v>1000</v>
      </c>
    </row>
    <row r="4" spans="1:17" x14ac:dyDescent="0.3">
      <c r="A4" t="s">
        <v>59</v>
      </c>
      <c r="B4">
        <v>1</v>
      </c>
      <c r="C4" t="str">
        <f>_xlfn.XLOOKUP(B4,Setup!A:A,Setup!B:B,"Unknown",0)</f>
        <v>Did not meet Expectations</v>
      </c>
      <c r="D4" s="19">
        <v>44603</v>
      </c>
      <c r="E4" s="18">
        <f ca="1">Parameters!C$5 - D4</f>
        <v>1103</v>
      </c>
      <c r="F4" s="17" t="str">
        <f t="shared" ca="1" si="0"/>
        <v>Eligible</v>
      </c>
      <c r="G4" s="18">
        <v>9</v>
      </c>
      <c r="H4" s="18">
        <v>4</v>
      </c>
      <c r="I4" s="18" t="s">
        <v>1094</v>
      </c>
      <c r="J4" s="20" cm="1">
        <f t="array" ref="J4">INDEX('Pay Table DC 2025'!C$2:L$16,G4,H4)</f>
        <v>76915</v>
      </c>
      <c r="K4" s="51">
        <f>_xlfn.XLOOKUP(G4,'Pay Table DC 2025'!B:B,'Pay Table DC 2025'!L:L,"NA",0)</f>
        <v>90898</v>
      </c>
      <c r="L4" s="20" t="str" cm="1">
        <f t="array" ref="L4">IFERROR(_xlfn.IFS(C4="Achieved Excellence", J4*Parameters!B$13, C4="Exceeded Expectations", J4*Parameters!C$13,C4="Meets Expectations",J4*Parameters!D$13), "No Pay Due")</f>
        <v>No Pay Due</v>
      </c>
      <c r="M4" s="21">
        <f t="shared" si="1"/>
        <v>0.84616823252436801</v>
      </c>
      <c r="N4" s="49" t="str" cm="1">
        <f t="array" ref="N4">_xlfn.IFS(L4="No Pay Due", "No Pay Due", ISNUMBER(L4), CEILING(L4, 50))</f>
        <v>No Pay Due</v>
      </c>
      <c r="O4" s="50" t="str">
        <f t="shared" si="2"/>
        <v>No Pay Due</v>
      </c>
      <c r="P4" s="56"/>
      <c r="Q4" s="16" t="str" cm="1">
        <f t="array" ref="Q4">IFERROR(_xlfn.IFS(C4="Achieved Excellence","3,000",C4="Exceeded Expectations",2000,C4="Meets Expectations",1000), "No pay due")</f>
        <v>No pay due</v>
      </c>
    </row>
    <row r="5" spans="1:17" x14ac:dyDescent="0.3">
      <c r="A5" t="s">
        <v>60</v>
      </c>
      <c r="B5">
        <v>2</v>
      </c>
      <c r="C5" t="str">
        <f>_xlfn.XLOOKUP(B5,Setup!A:A,Setup!B:B,"Unknown",0)</f>
        <v>Needs Improvement</v>
      </c>
      <c r="D5" s="19">
        <v>45563</v>
      </c>
      <c r="E5" s="18">
        <f ca="1">Parameters!C$5 - D5</f>
        <v>143</v>
      </c>
      <c r="F5" s="17" t="str">
        <f t="shared" ca="1" si="0"/>
        <v>Tenure Ineligible</v>
      </c>
      <c r="G5" s="18">
        <v>4</v>
      </c>
      <c r="H5" s="18">
        <v>5</v>
      </c>
      <c r="I5" s="18" t="s">
        <v>1093</v>
      </c>
      <c r="J5" s="20" cm="1">
        <f t="array" ref="J5">INDEX('Pay Table DC 2025'!C$2:L$16,G5,H5)</f>
        <v>46749</v>
      </c>
      <c r="K5" s="51">
        <f>_xlfn.XLOOKUP(G5,'Pay Table DC 2025'!B:B,'Pay Table DC 2025'!L:L,"NA",0)</f>
        <v>53627</v>
      </c>
      <c r="L5" s="20" t="str" cm="1">
        <f t="array" ref="L5">IFERROR(_xlfn.IFS(C5="Achieved Excellence", J5*Parameters!B$13, C5="Exceeded Expectations", J5*Parameters!C$13,C5="Meets Expectations",J5*Parameters!D$13), "No Pay Due")</f>
        <v>No Pay Due</v>
      </c>
      <c r="M5" s="21">
        <f t="shared" si="1"/>
        <v>0.87174371119025862</v>
      </c>
      <c r="N5" s="49" t="str" cm="1">
        <f t="array" ref="N5">_xlfn.IFS(L5="No Pay Due", "No Pay Due", ISNUMBER(L5), CEILING(L5, 50))</f>
        <v>No Pay Due</v>
      </c>
      <c r="O5" s="50" t="str">
        <f t="shared" si="2"/>
        <v>No Pay Due</v>
      </c>
      <c r="P5" s="56"/>
      <c r="Q5" s="16" t="str" cm="1">
        <f t="array" ref="Q5">IFERROR(_xlfn.IFS(C5="Achieved Excellence","3,000",C5="Exceeded Expectations",2000,C5="Meets Expectations",1000), "No pay due")</f>
        <v>No pay due</v>
      </c>
    </row>
    <row r="6" spans="1:17" x14ac:dyDescent="0.3">
      <c r="A6" t="s">
        <v>61</v>
      </c>
      <c r="B6">
        <v>4</v>
      </c>
      <c r="C6" t="str">
        <f>_xlfn.XLOOKUP(B6,Setup!A:A,Setup!B:B,"Unknown",0)</f>
        <v>Exceeded Expectations</v>
      </c>
      <c r="D6" s="19">
        <v>44384</v>
      </c>
      <c r="E6" s="18">
        <f ca="1">Parameters!C$5 - D6</f>
        <v>1322</v>
      </c>
      <c r="F6" s="17" t="str">
        <f t="shared" ca="1" si="0"/>
        <v>Eligible</v>
      </c>
      <c r="G6" s="18">
        <v>2</v>
      </c>
      <c r="H6" s="18">
        <v>10</v>
      </c>
      <c r="I6" s="18" t="s">
        <v>1093</v>
      </c>
      <c r="J6" s="20" cm="1">
        <f t="array" ref="J6">INDEX('Pay Table DC 2025'!C$2:L$16,G6,H6)</f>
        <v>42376</v>
      </c>
      <c r="K6" s="51">
        <f>_xlfn.XLOOKUP(G6,'Pay Table DC 2025'!B:B,'Pay Table DC 2025'!L:L,"NA",0)</f>
        <v>42376</v>
      </c>
      <c r="L6" s="20" cm="1">
        <f t="array" ref="L6">IFERROR(_xlfn.IFS(C6="Achieved Excellence", J6*Parameters!B$13, C6="Exceeded Expectations", J6*Parameters!C$13,C6="Meets Expectations",J6*Parameters!D$13), "No Pay Due")</f>
        <v>847.52</v>
      </c>
      <c r="M6" s="21">
        <f t="shared" si="1"/>
        <v>1</v>
      </c>
      <c r="N6" s="49" cm="1">
        <f t="array" ref="N6">_xlfn.IFS(L6="No Pay Due", "No Pay Due", ISNUMBER(L6), CEILING(L6, 50))</f>
        <v>850</v>
      </c>
      <c r="O6" s="50">
        <f t="shared" si="2"/>
        <v>2.4800000000000182</v>
      </c>
      <c r="P6" s="56"/>
      <c r="Q6" s="16" cm="1">
        <f t="array" ref="Q6">IFERROR(_xlfn.IFS(C6="Achieved Excellence","3,000",C6="Exceeded Expectations",2000,C6="Meets Expectations",1000), "No pay due")</f>
        <v>2000</v>
      </c>
    </row>
    <row r="7" spans="1:17" x14ac:dyDescent="0.3">
      <c r="A7" t="s">
        <v>62</v>
      </c>
      <c r="B7">
        <v>4</v>
      </c>
      <c r="C7" t="str">
        <f>_xlfn.XLOOKUP(B7,Setup!A:A,Setup!B:B,"Unknown",0)</f>
        <v>Exceeded Expectations</v>
      </c>
      <c r="D7" s="19">
        <v>44194</v>
      </c>
      <c r="E7" s="18">
        <f ca="1">Parameters!C$5 - D7</f>
        <v>1512</v>
      </c>
      <c r="F7" s="17" t="str">
        <f t="shared" ca="1" si="0"/>
        <v>Eligible</v>
      </c>
      <c r="G7" s="18">
        <v>13</v>
      </c>
      <c r="H7" s="18">
        <v>6</v>
      </c>
      <c r="I7" s="18" t="s">
        <v>1093</v>
      </c>
      <c r="J7" s="20" cm="1">
        <f t="array" ref="J7">INDEX('Pay Table DC 2025'!C$2:L$16,G7,H7)</f>
        <v>140677</v>
      </c>
      <c r="K7" s="51">
        <f>_xlfn.XLOOKUP(G7,'Pay Table DC 2025'!B:B,'Pay Table DC 2025'!L:L,"NA",0)</f>
        <v>156755</v>
      </c>
      <c r="L7" s="20" cm="1">
        <f t="array" ref="L7">IFERROR(_xlfn.IFS(C7="Achieved Excellence", J7*Parameters!B$13, C7="Exceeded Expectations", J7*Parameters!C$13,C7="Meets Expectations",J7*Parameters!D$13), "No Pay Due")</f>
        <v>2813.54</v>
      </c>
      <c r="M7" s="21">
        <f t="shared" si="1"/>
        <v>0.89743229881024533</v>
      </c>
      <c r="N7" s="49" cm="1">
        <f t="array" ref="N7">_xlfn.IFS(L7="No Pay Due", "No Pay Due", ISNUMBER(L7), CEILING(L7, 50))</f>
        <v>2850</v>
      </c>
      <c r="O7" s="50">
        <f t="shared" si="2"/>
        <v>36.460000000000036</v>
      </c>
      <c r="P7" s="56"/>
      <c r="Q7" s="16" cm="1">
        <f t="array" ref="Q7">IFERROR(_xlfn.IFS(C7="Achieved Excellence","3,000",C7="Exceeded Expectations",2000,C7="Meets Expectations",1000), "No pay due")</f>
        <v>2000</v>
      </c>
    </row>
    <row r="8" spans="1:17" x14ac:dyDescent="0.3">
      <c r="A8" t="s">
        <v>63</v>
      </c>
      <c r="B8">
        <v>2</v>
      </c>
      <c r="C8" t="str">
        <f>_xlfn.XLOOKUP(B8,Setup!A:A,Setup!B:B,"Unknown",0)</f>
        <v>Needs Improvement</v>
      </c>
      <c r="D8" s="19">
        <v>45249</v>
      </c>
      <c r="E8" s="18">
        <f ca="1">Parameters!C$5 - D8</f>
        <v>457</v>
      </c>
      <c r="F8" s="17" t="str">
        <f t="shared" ca="1" si="0"/>
        <v>Eligible</v>
      </c>
      <c r="G8" s="18">
        <v>10</v>
      </c>
      <c r="H8" s="18">
        <v>9</v>
      </c>
      <c r="I8" s="18" t="s">
        <v>1091</v>
      </c>
      <c r="J8" s="20" cm="1">
        <f t="array" ref="J8">INDEX('Pay Table DC 2025'!C$2:L$16,G8,H8)</f>
        <v>97531</v>
      </c>
      <c r="K8" s="51">
        <f>_xlfn.XLOOKUP(G8,'Pay Table DC 2025'!B:B,'Pay Table DC 2025'!L:L,"NA",0)</f>
        <v>100097</v>
      </c>
      <c r="L8" s="20" t="str" cm="1">
        <f t="array" ref="L8">IFERROR(_xlfn.IFS(C8="Achieved Excellence", J8*Parameters!B$13, C8="Exceeded Expectations", J8*Parameters!C$13,C8="Meets Expectations",J8*Parameters!D$13), "No Pay Due")</f>
        <v>No Pay Due</v>
      </c>
      <c r="M8" s="21">
        <f t="shared" si="1"/>
        <v>0.97436486607990247</v>
      </c>
      <c r="N8" s="49" t="str" cm="1">
        <f t="array" ref="N8">_xlfn.IFS(L8="No Pay Due", "No Pay Due", ISNUMBER(L8), CEILING(L8, 50))</f>
        <v>No Pay Due</v>
      </c>
      <c r="O8" s="50" t="str">
        <f t="shared" si="2"/>
        <v>No Pay Due</v>
      </c>
      <c r="P8" s="56"/>
      <c r="Q8" s="16" t="str" cm="1">
        <f t="array" ref="Q8">IFERROR(_xlfn.IFS(C8="Achieved Excellence","3,000",C8="Exceeded Expectations",2000,C8="Meets Expectations",1000), "No pay due")</f>
        <v>No pay due</v>
      </c>
    </row>
    <row r="9" spans="1:17" x14ac:dyDescent="0.3">
      <c r="A9" t="s">
        <v>64</v>
      </c>
      <c r="B9">
        <v>5</v>
      </c>
      <c r="C9" t="str">
        <f>_xlfn.XLOOKUP(B9,Setup!A:A,Setup!B:B,"Unknown",0)</f>
        <v>Achieved Excellence</v>
      </c>
      <c r="D9" s="19">
        <v>43920</v>
      </c>
      <c r="E9" s="18">
        <f ca="1">Parameters!C$5 - D9</f>
        <v>1786</v>
      </c>
      <c r="F9" s="17" t="str">
        <f t="shared" ca="1" si="0"/>
        <v>Eligible</v>
      </c>
      <c r="G9" s="18">
        <v>3</v>
      </c>
      <c r="H9" s="18">
        <v>6</v>
      </c>
      <c r="I9" s="18" t="s">
        <v>1092</v>
      </c>
      <c r="J9" s="20" cm="1">
        <f t="array" ref="J9">INDEX('Pay Table DC 2025'!C$2:L$16,G9,H9)</f>
        <v>42866</v>
      </c>
      <c r="K9" s="51">
        <f>_xlfn.XLOOKUP(G9,'Pay Table DC 2025'!B:B,'Pay Table DC 2025'!L:L,"NA",0)</f>
        <v>47763</v>
      </c>
      <c r="L9" s="20" cm="1">
        <f t="array" ref="L9">IFERROR(_xlfn.IFS(C9="Achieved Excellence", J9*Parameters!B$13, C9="Exceeded Expectations", J9*Parameters!C$13,C9="Meets Expectations",J9*Parameters!D$13), "No Pay Due")</f>
        <v>1285.98</v>
      </c>
      <c r="M9" s="21">
        <f t="shared" si="1"/>
        <v>0.89747293930448258</v>
      </c>
      <c r="N9" s="49" cm="1">
        <f t="array" ref="N9">_xlfn.IFS(L9="No Pay Due", "No Pay Due", ISNUMBER(L9), CEILING(L9, 50))</f>
        <v>1300</v>
      </c>
      <c r="O9" s="50">
        <f t="shared" si="2"/>
        <v>14.019999999999982</v>
      </c>
      <c r="P9" s="56"/>
      <c r="Q9" s="16" t="str" cm="1">
        <f t="array" ref="Q9">IFERROR(_xlfn.IFS(C9="Achieved Excellence","3,000",C9="Exceeded Expectations",2000,C9="Meets Expectations",1000), "No pay due")</f>
        <v>3,000</v>
      </c>
    </row>
    <row r="10" spans="1:17" x14ac:dyDescent="0.3">
      <c r="A10" t="s">
        <v>65</v>
      </c>
      <c r="B10">
        <v>1</v>
      </c>
      <c r="C10" t="str">
        <f>_xlfn.XLOOKUP(B10,Setup!A:A,Setup!B:B,"Unknown",0)</f>
        <v>Did not meet Expectations</v>
      </c>
      <c r="D10" s="19">
        <v>44276</v>
      </c>
      <c r="E10" s="18">
        <f ca="1">Parameters!C$5 - D10</f>
        <v>1430</v>
      </c>
      <c r="F10" s="17" t="str">
        <f t="shared" ca="1" si="0"/>
        <v>Eligible</v>
      </c>
      <c r="G10" s="18">
        <v>8</v>
      </c>
      <c r="H10" s="18">
        <v>5</v>
      </c>
      <c r="I10" s="18" t="s">
        <v>1093</v>
      </c>
      <c r="J10" s="20" cm="1">
        <f t="array" ref="J10">INDEX('Pay Table DC 2025'!C$2:L$16,G10,H10)</f>
        <v>71750</v>
      </c>
      <c r="K10" s="51">
        <f>_xlfn.XLOOKUP(G10,'Pay Table DC 2025'!B:B,'Pay Table DC 2025'!L:L,"NA",0)</f>
        <v>82305</v>
      </c>
      <c r="L10" s="20" t="str" cm="1">
        <f t="array" ref="L10">IFERROR(_xlfn.IFS(C10="Achieved Excellence", J10*Parameters!B$13, C10="Exceeded Expectations", J10*Parameters!C$13,C10="Meets Expectations",J10*Parameters!D$13), "No Pay Due")</f>
        <v>No Pay Due</v>
      </c>
      <c r="M10" s="21">
        <f t="shared" si="1"/>
        <v>0.87175748739444747</v>
      </c>
      <c r="N10" s="49" t="str" cm="1">
        <f t="array" ref="N10">_xlfn.IFS(L10="No Pay Due", "No Pay Due", ISNUMBER(L10), CEILING(L10, 50))</f>
        <v>No Pay Due</v>
      </c>
      <c r="O10" s="50" t="str">
        <f t="shared" si="2"/>
        <v>No Pay Due</v>
      </c>
      <c r="P10" s="56"/>
      <c r="Q10" s="16" t="str" cm="1">
        <f t="array" ref="Q10">IFERROR(_xlfn.IFS(C10="Achieved Excellence","3,000",C10="Exceeded Expectations",2000,C10="Meets Expectations",1000), "No pay due")</f>
        <v>No pay due</v>
      </c>
    </row>
    <row r="11" spans="1:17" x14ac:dyDescent="0.3">
      <c r="A11" t="s">
        <v>66</v>
      </c>
      <c r="B11">
        <v>1</v>
      </c>
      <c r="C11" t="str">
        <f>_xlfn.XLOOKUP(B11,Setup!A:A,Setup!B:B,"Unknown",0)</f>
        <v>Did not meet Expectations</v>
      </c>
      <c r="D11" s="19">
        <v>44059</v>
      </c>
      <c r="E11" s="18">
        <f ca="1">Parameters!C$5 - D11</f>
        <v>1647</v>
      </c>
      <c r="F11" s="17" t="str">
        <f t="shared" ca="1" si="0"/>
        <v>Eligible</v>
      </c>
      <c r="G11" s="18">
        <v>12</v>
      </c>
      <c r="H11" s="18">
        <v>4</v>
      </c>
      <c r="I11" s="18" t="s">
        <v>1093</v>
      </c>
      <c r="J11" s="20" cm="1">
        <f t="array" ref="J11">INDEX('Pay Table DC 2025'!C$2:L$16,G11,H11)</f>
        <v>111543</v>
      </c>
      <c r="K11" s="51">
        <f>_xlfn.XLOOKUP(G11,'Pay Table DC 2025'!B:B,'Pay Table DC 2025'!L:L,"NA",0)</f>
        <v>131826</v>
      </c>
      <c r="L11" s="20" t="str" cm="1">
        <f t="array" ref="L11">IFERROR(_xlfn.IFS(C11="Achieved Excellence", J11*Parameters!B$13, C11="Exceeded Expectations", J11*Parameters!C$13,C11="Meets Expectations",J11*Parameters!D$13), "No Pay Due")</f>
        <v>No Pay Due</v>
      </c>
      <c r="M11" s="21">
        <f t="shared" si="1"/>
        <v>0.84613809112011285</v>
      </c>
      <c r="N11" s="49" t="str" cm="1">
        <f t="array" ref="N11">_xlfn.IFS(L11="No Pay Due", "No Pay Due", ISNUMBER(L11), CEILING(L11, 50))</f>
        <v>No Pay Due</v>
      </c>
      <c r="O11" s="50" t="str">
        <f t="shared" si="2"/>
        <v>No Pay Due</v>
      </c>
      <c r="P11" s="56"/>
      <c r="Q11" s="16" t="str" cm="1">
        <f t="array" ref="Q11">IFERROR(_xlfn.IFS(C11="Achieved Excellence","3,000",C11="Exceeded Expectations",2000,C11="Meets Expectations",1000), "No pay due")</f>
        <v>No pay due</v>
      </c>
    </row>
    <row r="12" spans="1:17" x14ac:dyDescent="0.3">
      <c r="A12" t="s">
        <v>67</v>
      </c>
      <c r="B12">
        <v>5</v>
      </c>
      <c r="C12" t="str">
        <f>_xlfn.XLOOKUP(B12,Setup!A:A,Setup!B:B,"Unknown",0)</f>
        <v>Achieved Excellence</v>
      </c>
      <c r="D12" s="19">
        <v>44760</v>
      </c>
      <c r="E12" s="18">
        <f ca="1">Parameters!C$5 - D12</f>
        <v>946</v>
      </c>
      <c r="F12" s="17" t="str">
        <f t="shared" ca="1" si="0"/>
        <v>Eligible</v>
      </c>
      <c r="G12" s="18">
        <v>14</v>
      </c>
      <c r="H12" s="18">
        <v>2</v>
      </c>
      <c r="I12" s="18" t="s">
        <v>1094</v>
      </c>
      <c r="J12" s="20" cm="1">
        <f t="array" ref="J12">INDEX('Pay Table DC 2025'!C$2:L$16,G12,H12)</f>
        <v>147238</v>
      </c>
      <c r="K12" s="51">
        <f>_xlfn.XLOOKUP(G12,'Pay Table DC 2025'!B:B,'Pay Table DC 2025'!L:L,"NA",0)</f>
        <v>185234</v>
      </c>
      <c r="L12" s="20" cm="1">
        <f t="array" ref="L12">IFERROR(_xlfn.IFS(C12="Achieved Excellence", J12*Parameters!B$13, C12="Exceeded Expectations", J12*Parameters!C$13,C12="Meets Expectations",J12*Parameters!D$13), "No Pay Due")</f>
        <v>4417.1399999999994</v>
      </c>
      <c r="M12" s="21">
        <f t="shared" si="1"/>
        <v>0.79487567077318422</v>
      </c>
      <c r="N12" s="49" cm="1">
        <f t="array" ref="N12">_xlfn.IFS(L12="No Pay Due", "No Pay Due", ISNUMBER(L12), CEILING(L12, 50))</f>
        <v>4450</v>
      </c>
      <c r="O12" s="50">
        <f t="shared" si="2"/>
        <v>32.860000000000582</v>
      </c>
      <c r="P12" s="56"/>
      <c r="Q12" s="16" t="str" cm="1">
        <f t="array" ref="Q12">IFERROR(_xlfn.IFS(C12="Achieved Excellence","3,000",C12="Exceeded Expectations",2000,C12="Meets Expectations",1000), "No pay due")</f>
        <v>3,000</v>
      </c>
    </row>
    <row r="13" spans="1:17" x14ac:dyDescent="0.3">
      <c r="A13" t="s">
        <v>68</v>
      </c>
      <c r="B13">
        <v>3</v>
      </c>
      <c r="C13" t="str">
        <f>_xlfn.XLOOKUP(B13,Setup!A:A,Setup!B:B,"Unknown",0)</f>
        <v>Meets Expectations</v>
      </c>
      <c r="D13" s="19">
        <v>45573</v>
      </c>
      <c r="E13" s="18">
        <f ca="1">Parameters!C$5 - D13</f>
        <v>133</v>
      </c>
      <c r="F13" s="17" t="str">
        <f t="shared" ca="1" si="0"/>
        <v>Tenure Ineligible</v>
      </c>
      <c r="G13" s="18">
        <v>8</v>
      </c>
      <c r="H13" s="18">
        <v>1</v>
      </c>
      <c r="I13" s="18" t="s">
        <v>1093</v>
      </c>
      <c r="J13" s="20" cm="1">
        <f t="array" ref="J13">INDEX('Pay Table DC 2025'!C$2:L$16,G13,H13)</f>
        <v>63307</v>
      </c>
      <c r="K13" s="51">
        <f>_xlfn.XLOOKUP(G13,'Pay Table DC 2025'!B:B,'Pay Table DC 2025'!L:L,"NA",0)</f>
        <v>82305</v>
      </c>
      <c r="L13" s="20" cm="1">
        <f t="array" ref="L13">IFERROR(_xlfn.IFS(C13="Achieved Excellence", J13*Parameters!B$13, C13="Exceeded Expectations", J13*Parameters!C$13,C13="Meets Expectations",J13*Parameters!D$13), "No Pay Due")</f>
        <v>633.07000000000005</v>
      </c>
      <c r="M13" s="21">
        <f t="shared" si="1"/>
        <v>0.76917562724014332</v>
      </c>
      <c r="N13" s="49" cm="1">
        <f t="array" ref="N13">_xlfn.IFS(L13="No Pay Due", "No Pay Due", ISNUMBER(L13), CEILING(L13, 50))</f>
        <v>650</v>
      </c>
      <c r="O13" s="50">
        <f t="shared" si="2"/>
        <v>16.92999999999995</v>
      </c>
      <c r="P13" s="56"/>
      <c r="Q13" s="16" cm="1">
        <f t="array" ref="Q13">IFERROR(_xlfn.IFS(C13="Achieved Excellence","3,000",C13="Exceeded Expectations",2000,C13="Meets Expectations",1000), "No pay due")</f>
        <v>1000</v>
      </c>
    </row>
    <row r="14" spans="1:17" x14ac:dyDescent="0.3">
      <c r="A14" t="s">
        <v>69</v>
      </c>
      <c r="B14">
        <v>5</v>
      </c>
      <c r="C14" t="str">
        <f>_xlfn.XLOOKUP(B14,Setup!A:A,Setup!B:B,"Unknown",0)</f>
        <v>Achieved Excellence</v>
      </c>
      <c r="D14" s="19">
        <v>43843</v>
      </c>
      <c r="E14" s="18">
        <f ca="1">Parameters!C$5 - D14</f>
        <v>1863</v>
      </c>
      <c r="F14" s="17" t="str">
        <f t="shared" ca="1" si="0"/>
        <v>Eligible</v>
      </c>
      <c r="G14" s="18">
        <v>3</v>
      </c>
      <c r="H14" s="18">
        <v>8</v>
      </c>
      <c r="I14" s="18" t="s">
        <v>1094</v>
      </c>
      <c r="J14" s="20" cm="1">
        <f t="array" ref="J14">INDEX('Pay Table DC 2025'!C$2:L$16,G14,H14)</f>
        <v>45315</v>
      </c>
      <c r="K14" s="51">
        <f>_xlfn.XLOOKUP(G14,'Pay Table DC 2025'!B:B,'Pay Table DC 2025'!L:L,"NA",0)</f>
        <v>47763</v>
      </c>
      <c r="L14" s="20" cm="1">
        <f t="array" ref="L14">IFERROR(_xlfn.IFS(C14="Achieved Excellence", J14*Parameters!B$13, C14="Exceeded Expectations", J14*Parameters!C$13,C14="Meets Expectations",J14*Parameters!D$13), "No Pay Due")</f>
        <v>1359.45</v>
      </c>
      <c r="M14" s="21">
        <f t="shared" si="1"/>
        <v>0.94874693800640664</v>
      </c>
      <c r="N14" s="49" cm="1">
        <f t="array" ref="N14">_xlfn.IFS(L14="No Pay Due", "No Pay Due", ISNUMBER(L14), CEILING(L14, 50))</f>
        <v>1400</v>
      </c>
      <c r="O14" s="50">
        <f t="shared" si="2"/>
        <v>40.549999999999955</v>
      </c>
      <c r="P14" s="56"/>
      <c r="Q14" s="16" t="str" cm="1">
        <f t="array" ref="Q14">IFERROR(_xlfn.IFS(C14="Achieved Excellence","3,000",C14="Exceeded Expectations",2000,C14="Meets Expectations",1000), "No pay due")</f>
        <v>3,000</v>
      </c>
    </row>
    <row r="15" spans="1:17" x14ac:dyDescent="0.3">
      <c r="A15" t="s">
        <v>70</v>
      </c>
      <c r="B15">
        <v>1</v>
      </c>
      <c r="C15" t="str">
        <f>_xlfn.XLOOKUP(B15,Setup!A:A,Setup!B:B,"Unknown",0)</f>
        <v>Did not meet Expectations</v>
      </c>
      <c r="D15" s="19">
        <v>44200</v>
      </c>
      <c r="E15" s="18">
        <f ca="1">Parameters!C$5 - D15</f>
        <v>1506</v>
      </c>
      <c r="F15" s="17" t="str">
        <f t="shared" ca="1" si="0"/>
        <v>Eligible</v>
      </c>
      <c r="G15" s="18">
        <v>10</v>
      </c>
      <c r="H15" s="18">
        <v>10</v>
      </c>
      <c r="I15" s="18" t="s">
        <v>1092</v>
      </c>
      <c r="J15" s="20" cm="1">
        <f t="array" ref="J15">INDEX('Pay Table DC 2025'!C$2:L$16,G15,H15)</f>
        <v>100097</v>
      </c>
      <c r="K15" s="51">
        <f>_xlfn.XLOOKUP(G15,'Pay Table DC 2025'!B:B,'Pay Table DC 2025'!L:L,"NA",0)</f>
        <v>100097</v>
      </c>
      <c r="L15" s="20" t="str" cm="1">
        <f t="array" ref="L15">IFERROR(_xlfn.IFS(C15="Achieved Excellence", J15*Parameters!B$13, C15="Exceeded Expectations", J15*Parameters!C$13,C15="Meets Expectations",J15*Parameters!D$13), "No Pay Due")</f>
        <v>No Pay Due</v>
      </c>
      <c r="M15" s="21">
        <f t="shared" si="1"/>
        <v>1</v>
      </c>
      <c r="N15" s="49" t="str" cm="1">
        <f t="array" ref="N15">_xlfn.IFS(L15="No Pay Due", "No Pay Due", ISNUMBER(L15), CEILING(L15, 50))</f>
        <v>No Pay Due</v>
      </c>
      <c r="O15" s="50" t="str">
        <f t="shared" si="2"/>
        <v>No Pay Due</v>
      </c>
      <c r="P15" s="56"/>
      <c r="Q15" s="16" t="str" cm="1">
        <f t="array" ref="Q15">IFERROR(_xlfn.IFS(C15="Achieved Excellence","3,000",C15="Exceeded Expectations",2000,C15="Meets Expectations",1000), "No pay due")</f>
        <v>No pay due</v>
      </c>
    </row>
    <row r="16" spans="1:17" x14ac:dyDescent="0.3">
      <c r="A16" t="s">
        <v>71</v>
      </c>
      <c r="B16">
        <v>2</v>
      </c>
      <c r="C16" t="str">
        <f>_xlfn.XLOOKUP(B16,Setup!A:A,Setup!B:B,"Unknown",0)</f>
        <v>Needs Improvement</v>
      </c>
      <c r="D16" s="19">
        <v>45632</v>
      </c>
      <c r="E16" s="18">
        <f ca="1">Parameters!C$5 - D16</f>
        <v>74</v>
      </c>
      <c r="F16" s="17" t="str">
        <f t="shared" ca="1" si="0"/>
        <v>Tenure Ineligible</v>
      </c>
      <c r="G16" s="18">
        <v>12</v>
      </c>
      <c r="H16" s="18">
        <v>7</v>
      </c>
      <c r="I16" s="18" t="s">
        <v>1091</v>
      </c>
      <c r="J16" s="20" cm="1">
        <f t="array" ref="J16">INDEX('Pay Table DC 2025'!C$2:L$16,G16,H16)</f>
        <v>121684</v>
      </c>
      <c r="K16" s="51">
        <f>_xlfn.XLOOKUP(G16,'Pay Table DC 2025'!B:B,'Pay Table DC 2025'!L:L,"NA",0)</f>
        <v>131826</v>
      </c>
      <c r="L16" s="20" t="str" cm="1">
        <f t="array" ref="L16">IFERROR(_xlfn.IFS(C16="Achieved Excellence", J16*Parameters!B$13, C16="Exceeded Expectations", J16*Parameters!C$13,C16="Meets Expectations",J16*Parameters!D$13), "No Pay Due")</f>
        <v>No Pay Due</v>
      </c>
      <c r="M16" s="21">
        <f t="shared" si="1"/>
        <v>0.92306525268156514</v>
      </c>
      <c r="N16" s="49" t="str" cm="1">
        <f t="array" ref="N16">_xlfn.IFS(L16="No Pay Due", "No Pay Due", ISNUMBER(L16), CEILING(L16, 50))</f>
        <v>No Pay Due</v>
      </c>
      <c r="O16" s="50" t="str">
        <f t="shared" si="2"/>
        <v>No Pay Due</v>
      </c>
      <c r="P16" s="56"/>
      <c r="Q16" s="16" t="str" cm="1">
        <f t="array" ref="Q16">IFERROR(_xlfn.IFS(C16="Achieved Excellence","3,000",C16="Exceeded Expectations",2000,C16="Meets Expectations",1000), "No pay due")</f>
        <v>No pay due</v>
      </c>
    </row>
    <row r="17" spans="1:17" x14ac:dyDescent="0.3">
      <c r="A17" t="s">
        <v>72</v>
      </c>
      <c r="B17">
        <v>2</v>
      </c>
      <c r="C17" t="str">
        <f>_xlfn.XLOOKUP(B17,Setup!A:A,Setup!B:B,"Unknown",0)</f>
        <v>Needs Improvement</v>
      </c>
      <c r="D17" s="19">
        <v>44064</v>
      </c>
      <c r="E17" s="18">
        <f ca="1">Parameters!C$5 - D17</f>
        <v>1642</v>
      </c>
      <c r="F17" s="17" t="str">
        <f t="shared" ca="1" si="0"/>
        <v>Eligible</v>
      </c>
      <c r="G17" s="18">
        <v>2</v>
      </c>
      <c r="H17" s="18">
        <v>6</v>
      </c>
      <c r="I17" s="18" t="s">
        <v>1092</v>
      </c>
      <c r="J17" s="20" cm="1">
        <f t="array" ref="J17">INDEX('Pay Table DC 2025'!C$2:L$16,G17,H17)</f>
        <v>38031</v>
      </c>
      <c r="K17" s="51">
        <f>_xlfn.XLOOKUP(G17,'Pay Table DC 2025'!B:B,'Pay Table DC 2025'!L:L,"NA",0)</f>
        <v>42376</v>
      </c>
      <c r="L17" s="20" t="str" cm="1">
        <f t="array" ref="L17">IFERROR(_xlfn.IFS(C17="Achieved Excellence", J17*Parameters!B$13, C17="Exceeded Expectations", J17*Parameters!C$13,C17="Meets Expectations",J17*Parameters!D$13), "No Pay Due")</f>
        <v>No Pay Due</v>
      </c>
      <c r="M17" s="21">
        <f t="shared" si="1"/>
        <v>0.89746554653577493</v>
      </c>
      <c r="N17" s="49" t="str" cm="1">
        <f t="array" ref="N17">_xlfn.IFS(L17="No Pay Due", "No Pay Due", ISNUMBER(L17), CEILING(L17, 50))</f>
        <v>No Pay Due</v>
      </c>
      <c r="O17" s="50" t="str">
        <f t="shared" si="2"/>
        <v>No Pay Due</v>
      </c>
      <c r="P17" s="56"/>
      <c r="Q17" s="16" t="str" cm="1">
        <f t="array" ref="Q17">IFERROR(_xlfn.IFS(C17="Achieved Excellence","3,000",C17="Exceeded Expectations",2000,C17="Meets Expectations",1000), "No pay due")</f>
        <v>No pay due</v>
      </c>
    </row>
    <row r="18" spans="1:17" x14ac:dyDescent="0.3">
      <c r="A18" t="s">
        <v>73</v>
      </c>
      <c r="B18">
        <v>5</v>
      </c>
      <c r="C18" t="str">
        <f>_xlfn.XLOOKUP(B18,Setup!A:A,Setup!B:B,"Unknown",0)</f>
        <v>Achieved Excellence</v>
      </c>
      <c r="D18" s="19">
        <v>44478</v>
      </c>
      <c r="E18" s="18">
        <f ca="1">Parameters!C$5 - D18</f>
        <v>1228</v>
      </c>
      <c r="F18" s="17" t="str">
        <f t="shared" ca="1" si="0"/>
        <v>Eligible</v>
      </c>
      <c r="G18" s="18">
        <v>11</v>
      </c>
      <c r="H18" s="18">
        <v>5</v>
      </c>
      <c r="I18" s="18" t="s">
        <v>1093</v>
      </c>
      <c r="J18" s="20" cm="1">
        <f t="array" ref="J18">INDEX('Pay Table DC 2025'!C$2:L$16,G18,H18)</f>
        <v>95878</v>
      </c>
      <c r="K18" s="51">
        <f>_xlfn.XLOOKUP(G18,'Pay Table DC 2025'!B:B,'Pay Table DC 2025'!L:L,"NA",0)</f>
        <v>109975</v>
      </c>
      <c r="L18" s="20" cm="1">
        <f t="array" ref="L18">IFERROR(_xlfn.IFS(C18="Achieved Excellence", J18*Parameters!B$13, C18="Exceeded Expectations", J18*Parameters!C$13,C18="Meets Expectations",J18*Parameters!D$13), "No Pay Due")</f>
        <v>2876.3399999999997</v>
      </c>
      <c r="M18" s="21">
        <f t="shared" si="1"/>
        <v>0.87181632189133895</v>
      </c>
      <c r="N18" s="49" cm="1">
        <f t="array" ref="N18">_xlfn.IFS(L18="No Pay Due", "No Pay Due", ISNUMBER(L18), CEILING(L18, 50))</f>
        <v>2900</v>
      </c>
      <c r="O18" s="50">
        <f t="shared" si="2"/>
        <v>23.660000000000309</v>
      </c>
      <c r="P18" s="56"/>
      <c r="Q18" s="16" t="str" cm="1">
        <f t="array" ref="Q18">IFERROR(_xlfn.IFS(C18="Achieved Excellence","3,000",C18="Exceeded Expectations",2000,C18="Meets Expectations",1000), "No pay due")</f>
        <v>3,000</v>
      </c>
    </row>
    <row r="19" spans="1:17" x14ac:dyDescent="0.3">
      <c r="A19" t="s">
        <v>74</v>
      </c>
      <c r="B19">
        <v>1</v>
      </c>
      <c r="C19" t="str">
        <f>_xlfn.XLOOKUP(B19,Setup!A:A,Setup!B:B,"Unknown",0)</f>
        <v>Did not meet Expectations</v>
      </c>
      <c r="D19" s="19">
        <v>44794</v>
      </c>
      <c r="E19" s="18">
        <f ca="1">Parameters!C$5 - D19</f>
        <v>912</v>
      </c>
      <c r="F19" s="17" t="str">
        <f t="shared" ca="1" si="0"/>
        <v>Eligible</v>
      </c>
      <c r="G19" s="18">
        <v>10</v>
      </c>
      <c r="H19" s="18">
        <v>5</v>
      </c>
      <c r="I19" s="18" t="s">
        <v>1094</v>
      </c>
      <c r="J19" s="20" cm="1">
        <f t="array" ref="J19">INDEX('Pay Table DC 2025'!C$2:L$16,G19,H19)</f>
        <v>87266</v>
      </c>
      <c r="K19" s="51">
        <f>_xlfn.XLOOKUP(G19,'Pay Table DC 2025'!B:B,'Pay Table DC 2025'!L:L,"NA",0)</f>
        <v>100097</v>
      </c>
      <c r="L19" s="20" t="str" cm="1">
        <f t="array" ref="L19">IFERROR(_xlfn.IFS(C19="Achieved Excellence", J19*Parameters!B$13, C19="Exceeded Expectations", J19*Parameters!C$13,C19="Meets Expectations",J19*Parameters!D$13), "No Pay Due")</f>
        <v>No Pay Due</v>
      </c>
      <c r="M19" s="21">
        <f t="shared" si="1"/>
        <v>0.8718143400901126</v>
      </c>
      <c r="N19" s="49" t="str" cm="1">
        <f t="array" ref="N19">_xlfn.IFS(L19="No Pay Due", "No Pay Due", ISNUMBER(L19), CEILING(L19, 50))</f>
        <v>No Pay Due</v>
      </c>
      <c r="O19" s="50" t="str">
        <f t="shared" si="2"/>
        <v>No Pay Due</v>
      </c>
      <c r="P19" s="56"/>
      <c r="Q19" s="16" t="str" cm="1">
        <f t="array" ref="Q19">IFERROR(_xlfn.IFS(C19="Achieved Excellence","3,000",C19="Exceeded Expectations",2000,C19="Meets Expectations",1000), "No pay due")</f>
        <v>No pay due</v>
      </c>
    </row>
    <row r="20" spans="1:17" x14ac:dyDescent="0.3">
      <c r="A20" t="s">
        <v>75</v>
      </c>
      <c r="B20">
        <v>2</v>
      </c>
      <c r="C20" t="str">
        <f>_xlfn.XLOOKUP(B20,Setup!A:A,Setup!B:B,"Unknown",0)</f>
        <v>Needs Improvement</v>
      </c>
      <c r="D20" s="19">
        <v>45273</v>
      </c>
      <c r="E20" s="18">
        <f ca="1">Parameters!C$5 - D20</f>
        <v>433</v>
      </c>
      <c r="F20" s="17" t="str">
        <f t="shared" ca="1" si="0"/>
        <v>Eligible</v>
      </c>
      <c r="G20" s="18">
        <v>8</v>
      </c>
      <c r="H20" s="18">
        <v>5</v>
      </c>
      <c r="I20" s="18" t="s">
        <v>1092</v>
      </c>
      <c r="J20" s="20" cm="1">
        <f t="array" ref="J20">INDEX('Pay Table DC 2025'!C$2:L$16,G20,H20)</f>
        <v>71750</v>
      </c>
      <c r="K20" s="51">
        <f>_xlfn.XLOOKUP(G20,'Pay Table DC 2025'!B:B,'Pay Table DC 2025'!L:L,"NA",0)</f>
        <v>82305</v>
      </c>
      <c r="L20" s="20" t="str" cm="1">
        <f t="array" ref="L20">IFERROR(_xlfn.IFS(C20="Achieved Excellence", J20*Parameters!B$13, C20="Exceeded Expectations", J20*Parameters!C$13,C20="Meets Expectations",J20*Parameters!D$13), "No Pay Due")</f>
        <v>No Pay Due</v>
      </c>
      <c r="M20" s="21">
        <f t="shared" si="1"/>
        <v>0.87175748739444747</v>
      </c>
      <c r="N20" s="49" t="str" cm="1">
        <f t="array" ref="N20">_xlfn.IFS(L20="No Pay Due", "No Pay Due", ISNUMBER(L20), CEILING(L20, 50))</f>
        <v>No Pay Due</v>
      </c>
      <c r="O20" s="50" t="str">
        <f t="shared" si="2"/>
        <v>No Pay Due</v>
      </c>
      <c r="P20" s="56"/>
      <c r="Q20" s="16" t="str" cm="1">
        <f t="array" ref="Q20">IFERROR(_xlfn.IFS(C20="Achieved Excellence","3,000",C20="Exceeded Expectations",2000,C20="Meets Expectations",1000), "No pay due")</f>
        <v>No pay due</v>
      </c>
    </row>
    <row r="21" spans="1:17" x14ac:dyDescent="0.3">
      <c r="A21" t="s">
        <v>76</v>
      </c>
      <c r="B21">
        <v>5</v>
      </c>
      <c r="C21" t="str">
        <f>_xlfn.XLOOKUP(B21,Setup!A:A,Setup!B:B,"Unknown",0)</f>
        <v>Achieved Excellence</v>
      </c>
      <c r="D21" s="19">
        <v>43857</v>
      </c>
      <c r="E21" s="18">
        <f ca="1">Parameters!C$5 - D21</f>
        <v>1849</v>
      </c>
      <c r="F21" s="17" t="str">
        <f t="shared" ca="1" si="0"/>
        <v>Eligible</v>
      </c>
      <c r="G21" s="18">
        <v>4</v>
      </c>
      <c r="H21" s="18">
        <v>3</v>
      </c>
      <c r="I21" s="18" t="s">
        <v>1091</v>
      </c>
      <c r="J21" s="20" cm="1">
        <f t="array" ref="J21">INDEX('Pay Table DC 2025'!C$2:L$16,G21,H21)</f>
        <v>43998</v>
      </c>
      <c r="K21" s="51">
        <f>_xlfn.XLOOKUP(G21,'Pay Table DC 2025'!B:B,'Pay Table DC 2025'!L:L,"NA",0)</f>
        <v>53627</v>
      </c>
      <c r="L21" s="20" cm="1">
        <f t="array" ref="L21">IFERROR(_xlfn.IFS(C21="Achieved Excellence", J21*Parameters!B$13, C21="Exceeded Expectations", J21*Parameters!C$13,C21="Meets Expectations",J21*Parameters!D$13), "No Pay Due")</f>
        <v>1319.94</v>
      </c>
      <c r="M21" s="21">
        <f t="shared" si="1"/>
        <v>0.82044492513099743</v>
      </c>
      <c r="N21" s="49" cm="1">
        <f t="array" ref="N21">_xlfn.IFS(L21="No Pay Due", "No Pay Due", ISNUMBER(L21), CEILING(L21, 50))</f>
        <v>1350</v>
      </c>
      <c r="O21" s="50">
        <f t="shared" si="2"/>
        <v>30.059999999999945</v>
      </c>
      <c r="P21" s="56"/>
      <c r="Q21" s="16" t="str" cm="1">
        <f t="array" ref="Q21">IFERROR(_xlfn.IFS(C21="Achieved Excellence","3,000",C21="Exceeded Expectations",2000,C21="Meets Expectations",1000), "No pay due")</f>
        <v>3,000</v>
      </c>
    </row>
    <row r="22" spans="1:17" x14ac:dyDescent="0.3">
      <c r="A22" t="s">
        <v>77</v>
      </c>
      <c r="B22">
        <v>4</v>
      </c>
      <c r="C22" t="str">
        <f>_xlfn.XLOOKUP(B22,Setup!A:A,Setup!B:B,"Unknown",0)</f>
        <v>Exceeded Expectations</v>
      </c>
      <c r="D22" s="19">
        <v>44719</v>
      </c>
      <c r="E22" s="18">
        <f ca="1">Parameters!C$5 - D22</f>
        <v>987</v>
      </c>
      <c r="F22" s="17" t="str">
        <f t="shared" ca="1" si="0"/>
        <v>Eligible</v>
      </c>
      <c r="G22" s="18">
        <v>4</v>
      </c>
      <c r="H22" s="18">
        <v>9</v>
      </c>
      <c r="I22" s="18" t="s">
        <v>1091</v>
      </c>
      <c r="J22" s="20" cm="1">
        <f t="array" ref="J22">INDEX('Pay Table DC 2025'!C$2:L$16,G22,H22)</f>
        <v>52251</v>
      </c>
      <c r="K22" s="51">
        <f>_xlfn.XLOOKUP(G22,'Pay Table DC 2025'!B:B,'Pay Table DC 2025'!L:L,"NA",0)</f>
        <v>53627</v>
      </c>
      <c r="L22" s="20" cm="1">
        <f t="array" ref="L22">IFERROR(_xlfn.IFS(C22="Achieved Excellence", J22*Parameters!B$13, C22="Exceeded Expectations", J22*Parameters!C$13,C22="Meets Expectations",J22*Parameters!D$13), "No Pay Due")</f>
        <v>1045.02</v>
      </c>
      <c r="M22" s="21">
        <f t="shared" si="1"/>
        <v>0.974341283308781</v>
      </c>
      <c r="N22" s="49" cm="1">
        <f t="array" ref="N22">_xlfn.IFS(L22="No Pay Due", "No Pay Due", ISNUMBER(L22), CEILING(L22, 50))</f>
        <v>1050</v>
      </c>
      <c r="O22" s="50">
        <f t="shared" si="2"/>
        <v>4.9800000000000182</v>
      </c>
      <c r="P22" s="56"/>
      <c r="Q22" s="16" cm="1">
        <f t="array" ref="Q22">IFERROR(_xlfn.IFS(C22="Achieved Excellence","3,000",C22="Exceeded Expectations",2000,C22="Meets Expectations",1000), "No pay due")</f>
        <v>2000</v>
      </c>
    </row>
    <row r="23" spans="1:17" x14ac:dyDescent="0.3">
      <c r="A23" t="s">
        <v>78</v>
      </c>
      <c r="B23">
        <v>4</v>
      </c>
      <c r="C23" t="str">
        <f>_xlfn.XLOOKUP(B23,Setup!A:A,Setup!B:B,"Unknown",0)</f>
        <v>Exceeded Expectations</v>
      </c>
      <c r="D23" s="19">
        <v>44220</v>
      </c>
      <c r="E23" s="18">
        <f ca="1">Parameters!C$5 - D23</f>
        <v>1486</v>
      </c>
      <c r="F23" s="17" t="str">
        <f t="shared" ca="1" si="0"/>
        <v>Eligible</v>
      </c>
      <c r="G23" s="18">
        <v>10</v>
      </c>
      <c r="H23" s="18">
        <v>10</v>
      </c>
      <c r="I23" s="18" t="s">
        <v>1091</v>
      </c>
      <c r="J23" s="20" cm="1">
        <f t="array" ref="J23">INDEX('Pay Table DC 2025'!C$2:L$16,G23,H23)</f>
        <v>100097</v>
      </c>
      <c r="K23" s="51">
        <f>_xlfn.XLOOKUP(G23,'Pay Table DC 2025'!B:B,'Pay Table DC 2025'!L:L,"NA",0)</f>
        <v>100097</v>
      </c>
      <c r="L23" s="20" cm="1">
        <f t="array" ref="L23">IFERROR(_xlfn.IFS(C23="Achieved Excellence", J23*Parameters!B$13, C23="Exceeded Expectations", J23*Parameters!C$13,C23="Meets Expectations",J23*Parameters!D$13), "No Pay Due")</f>
        <v>2001.94</v>
      </c>
      <c r="M23" s="21">
        <f t="shared" si="1"/>
        <v>1</v>
      </c>
      <c r="N23" s="49" cm="1">
        <f t="array" ref="N23">_xlfn.IFS(L23="No Pay Due", "No Pay Due", ISNUMBER(L23), CEILING(L23, 50))</f>
        <v>2050</v>
      </c>
      <c r="O23" s="50">
        <f t="shared" si="2"/>
        <v>48.059999999999945</v>
      </c>
      <c r="P23" s="56"/>
      <c r="Q23" s="16" cm="1">
        <f t="array" ref="Q23">IFERROR(_xlfn.IFS(C23="Achieved Excellence","3,000",C23="Exceeded Expectations",2000,C23="Meets Expectations",1000), "No pay due")</f>
        <v>2000</v>
      </c>
    </row>
    <row r="24" spans="1:17" x14ac:dyDescent="0.3">
      <c r="A24" t="s">
        <v>79</v>
      </c>
      <c r="B24">
        <v>1</v>
      </c>
      <c r="C24" t="str">
        <f>_xlfn.XLOOKUP(B24,Setup!A:A,Setup!B:B,"Unknown",0)</f>
        <v>Did not meet Expectations</v>
      </c>
      <c r="D24" s="19">
        <v>44186</v>
      </c>
      <c r="E24" s="18">
        <f ca="1">Parameters!C$5 - D24</f>
        <v>1520</v>
      </c>
      <c r="F24" s="17" t="str">
        <f t="shared" ca="1" si="0"/>
        <v>Eligible</v>
      </c>
      <c r="G24" s="18">
        <v>15</v>
      </c>
      <c r="H24" s="18">
        <v>4</v>
      </c>
      <c r="I24" s="18" t="s">
        <v>1093</v>
      </c>
      <c r="J24" s="20" cm="1">
        <f t="array" ref="J24">INDEX('Pay Table DC 2025'!C$2:L$16,G24,H24)</f>
        <v>184363</v>
      </c>
      <c r="K24" s="51">
        <f>_xlfn.XLOOKUP(G24,'Pay Table DC 2025'!B:B,'Pay Table DC 2025'!L:L,"NA",0)</f>
        <v>195200</v>
      </c>
      <c r="L24" s="20" t="str" cm="1">
        <f t="array" ref="L24">IFERROR(_xlfn.IFS(C24="Achieved Excellence", J24*Parameters!B$13, C24="Exceeded Expectations", J24*Parameters!C$13,C24="Meets Expectations",J24*Parameters!D$13), "No Pay Due")</f>
        <v>No Pay Due</v>
      </c>
      <c r="M24" s="21">
        <f t="shared" si="1"/>
        <v>0.94448258196721313</v>
      </c>
      <c r="N24" s="49" t="str" cm="1">
        <f t="array" ref="N24">_xlfn.IFS(L24="No Pay Due", "No Pay Due", ISNUMBER(L24), CEILING(L24, 50))</f>
        <v>No Pay Due</v>
      </c>
      <c r="O24" s="50" t="str">
        <f t="shared" si="2"/>
        <v>No Pay Due</v>
      </c>
      <c r="P24" s="56"/>
      <c r="Q24" s="16" t="str" cm="1">
        <f t="array" ref="Q24">IFERROR(_xlfn.IFS(C24="Achieved Excellence","3,000",C24="Exceeded Expectations",2000,C24="Meets Expectations",1000), "No pay due")</f>
        <v>No pay due</v>
      </c>
    </row>
    <row r="25" spans="1:17" x14ac:dyDescent="0.3">
      <c r="A25" t="s">
        <v>80</v>
      </c>
      <c r="B25">
        <v>4</v>
      </c>
      <c r="C25" t="str">
        <f>_xlfn.XLOOKUP(B25,Setup!A:A,Setup!B:B,"Unknown",0)</f>
        <v>Exceeded Expectations</v>
      </c>
      <c r="D25" s="19">
        <v>44155</v>
      </c>
      <c r="E25" s="18">
        <f ca="1">Parameters!C$5 - D25</f>
        <v>1551</v>
      </c>
      <c r="F25" s="17" t="str">
        <f t="shared" ca="1" si="0"/>
        <v>Eligible</v>
      </c>
      <c r="G25" s="18">
        <v>12</v>
      </c>
      <c r="H25" s="18">
        <v>3</v>
      </c>
      <c r="I25" s="18" t="s">
        <v>1093</v>
      </c>
      <c r="J25" s="20" cm="1">
        <f t="array" ref="J25">INDEX('Pay Table DC 2025'!C$2:L$16,G25,H25)</f>
        <v>108162</v>
      </c>
      <c r="K25" s="51">
        <f>_xlfn.XLOOKUP(G25,'Pay Table DC 2025'!B:B,'Pay Table DC 2025'!L:L,"NA",0)</f>
        <v>131826</v>
      </c>
      <c r="L25" s="20" cm="1">
        <f t="array" ref="L25">IFERROR(_xlfn.IFS(C25="Achieved Excellence", J25*Parameters!B$13, C25="Exceeded Expectations", J25*Parameters!C$13,C25="Meets Expectations",J25*Parameters!D$13), "No Pay Due")</f>
        <v>2163.2400000000002</v>
      </c>
      <c r="M25" s="21">
        <f t="shared" si="1"/>
        <v>0.8204906467616403</v>
      </c>
      <c r="N25" s="49" cm="1">
        <f t="array" ref="N25">_xlfn.IFS(L25="No Pay Due", "No Pay Due", ISNUMBER(L25), CEILING(L25, 50))</f>
        <v>2200</v>
      </c>
      <c r="O25" s="50">
        <f t="shared" si="2"/>
        <v>36.759999999999764</v>
      </c>
      <c r="P25" s="56"/>
      <c r="Q25" s="16" cm="1">
        <f t="array" ref="Q25">IFERROR(_xlfn.IFS(C25="Achieved Excellence","3,000",C25="Exceeded Expectations",2000,C25="Meets Expectations",1000), "No pay due")</f>
        <v>2000</v>
      </c>
    </row>
    <row r="26" spans="1:17" x14ac:dyDescent="0.3">
      <c r="A26" t="s">
        <v>81</v>
      </c>
      <c r="B26">
        <v>1</v>
      </c>
      <c r="C26" t="str">
        <f>_xlfn.XLOOKUP(B26,Setup!A:A,Setup!B:B,"Unknown",0)</f>
        <v>Did not meet Expectations</v>
      </c>
      <c r="D26" s="19">
        <v>43930</v>
      </c>
      <c r="E26" s="18">
        <f ca="1">Parameters!C$5 - D26</f>
        <v>1776</v>
      </c>
      <c r="F26" s="17" t="str">
        <f t="shared" ca="1" si="0"/>
        <v>Eligible</v>
      </c>
      <c r="G26" s="18">
        <v>11</v>
      </c>
      <c r="H26" s="18">
        <v>8</v>
      </c>
      <c r="I26" s="18" t="s">
        <v>1091</v>
      </c>
      <c r="J26" s="20" cm="1">
        <f t="array" ref="J26">INDEX('Pay Table DC 2025'!C$2:L$16,G26,H26)</f>
        <v>104337</v>
      </c>
      <c r="K26" s="51">
        <f>_xlfn.XLOOKUP(G26,'Pay Table DC 2025'!B:B,'Pay Table DC 2025'!L:L,"NA",0)</f>
        <v>109975</v>
      </c>
      <c r="L26" s="20" t="str" cm="1">
        <f t="array" ref="L26">IFERROR(_xlfn.IFS(C26="Achieved Excellence", J26*Parameters!B$13, C26="Exceeded Expectations", J26*Parameters!C$13,C26="Meets Expectations",J26*Parameters!D$13), "No Pay Due")</f>
        <v>No Pay Due</v>
      </c>
      <c r="M26" s="21">
        <f t="shared" si="1"/>
        <v>0.94873380313707656</v>
      </c>
      <c r="N26" s="49" t="str" cm="1">
        <f t="array" ref="N26">_xlfn.IFS(L26="No Pay Due", "No Pay Due", ISNUMBER(L26), CEILING(L26, 50))</f>
        <v>No Pay Due</v>
      </c>
      <c r="O26" s="50" t="str">
        <f t="shared" si="2"/>
        <v>No Pay Due</v>
      </c>
      <c r="P26" s="56"/>
      <c r="Q26" s="16" t="str" cm="1">
        <f t="array" ref="Q26">IFERROR(_xlfn.IFS(C26="Achieved Excellence","3,000",C26="Exceeded Expectations",2000,C26="Meets Expectations",1000), "No pay due")</f>
        <v>No pay due</v>
      </c>
    </row>
    <row r="27" spans="1:17" x14ac:dyDescent="0.3">
      <c r="A27" t="s">
        <v>82</v>
      </c>
      <c r="B27">
        <v>3</v>
      </c>
      <c r="C27" t="str">
        <f>_xlfn.XLOOKUP(B27,Setup!A:A,Setup!B:B,"Unknown",0)</f>
        <v>Meets Expectations</v>
      </c>
      <c r="D27" s="19">
        <v>44581</v>
      </c>
      <c r="E27" s="18">
        <f ca="1">Parameters!C$5 - D27</f>
        <v>1125</v>
      </c>
      <c r="F27" s="17" t="str">
        <f t="shared" ca="1" si="0"/>
        <v>Eligible</v>
      </c>
      <c r="G27" s="18">
        <v>15</v>
      </c>
      <c r="H27" s="18">
        <v>4</v>
      </c>
      <c r="I27" s="18" t="s">
        <v>1094</v>
      </c>
      <c r="J27" s="20" cm="1">
        <f t="array" ref="J27">INDEX('Pay Table DC 2025'!C$2:L$16,G27,H27)</f>
        <v>184363</v>
      </c>
      <c r="K27" s="51">
        <f>_xlfn.XLOOKUP(G27,'Pay Table DC 2025'!B:B,'Pay Table DC 2025'!L:L,"NA",0)</f>
        <v>195200</v>
      </c>
      <c r="L27" s="20" cm="1">
        <f t="array" ref="L27">IFERROR(_xlfn.IFS(C27="Achieved Excellence", J27*Parameters!B$13, C27="Exceeded Expectations", J27*Parameters!C$13,C27="Meets Expectations",J27*Parameters!D$13), "No Pay Due")</f>
        <v>1843.63</v>
      </c>
      <c r="M27" s="21">
        <f t="shared" si="1"/>
        <v>0.94448258196721313</v>
      </c>
      <c r="N27" s="49" cm="1">
        <f t="array" ref="N27">_xlfn.IFS(L27="No Pay Due", "No Pay Due", ISNUMBER(L27), CEILING(L27, 50))</f>
        <v>1850</v>
      </c>
      <c r="O27" s="50">
        <f t="shared" si="2"/>
        <v>6.3699999999998909</v>
      </c>
      <c r="P27" s="56"/>
      <c r="Q27" s="16" cm="1">
        <f t="array" ref="Q27">IFERROR(_xlfn.IFS(C27="Achieved Excellence","3,000",C27="Exceeded Expectations",2000,C27="Meets Expectations",1000), "No pay due")</f>
        <v>1000</v>
      </c>
    </row>
    <row r="28" spans="1:17" x14ac:dyDescent="0.3">
      <c r="A28" t="s">
        <v>83</v>
      </c>
      <c r="B28">
        <v>1</v>
      </c>
      <c r="C28" t="str">
        <f>_xlfn.XLOOKUP(B28,Setup!A:A,Setup!B:B,"Unknown",0)</f>
        <v>Did not meet Expectations</v>
      </c>
      <c r="D28" s="19">
        <v>45764</v>
      </c>
      <c r="E28" s="18">
        <f ca="1">Parameters!C$5 - D28</f>
        <v>-58</v>
      </c>
      <c r="F28" s="17" t="str">
        <f t="shared" ca="1" si="0"/>
        <v>Tenure Ineligible</v>
      </c>
      <c r="G28" s="18">
        <v>13</v>
      </c>
      <c r="H28" s="18">
        <v>5</v>
      </c>
      <c r="I28" s="18" t="s">
        <v>1092</v>
      </c>
      <c r="J28" s="20" cm="1">
        <f t="array" ref="J28">INDEX('Pay Table DC 2025'!C$2:L$16,G28,H28)</f>
        <v>136658</v>
      </c>
      <c r="K28" s="51">
        <f>_xlfn.XLOOKUP(G28,'Pay Table DC 2025'!B:B,'Pay Table DC 2025'!L:L,"NA",0)</f>
        <v>156755</v>
      </c>
      <c r="L28" s="20" t="str" cm="1">
        <f t="array" ref="L28">IFERROR(_xlfn.IFS(C28="Achieved Excellence", J28*Parameters!B$13, C28="Exceeded Expectations", J28*Parameters!C$13,C28="Meets Expectations",J28*Parameters!D$13), "No Pay Due")</f>
        <v>No Pay Due</v>
      </c>
      <c r="M28" s="21">
        <f t="shared" si="1"/>
        <v>0.87179356320372559</v>
      </c>
      <c r="N28" s="49" t="str" cm="1">
        <f t="array" ref="N28">_xlfn.IFS(L28="No Pay Due", "No Pay Due", ISNUMBER(L28), CEILING(L28, 50))</f>
        <v>No Pay Due</v>
      </c>
      <c r="O28" s="50" t="str">
        <f t="shared" si="2"/>
        <v>No Pay Due</v>
      </c>
      <c r="P28" s="56"/>
      <c r="Q28" s="16" t="str" cm="1">
        <f t="array" ref="Q28">IFERROR(_xlfn.IFS(C28="Achieved Excellence","3,000",C28="Exceeded Expectations",2000,C28="Meets Expectations",1000), "No pay due")</f>
        <v>No pay due</v>
      </c>
    </row>
    <row r="29" spans="1:17" x14ac:dyDescent="0.3">
      <c r="A29" t="s">
        <v>84</v>
      </c>
      <c r="B29">
        <v>5</v>
      </c>
      <c r="C29" t="str">
        <f>_xlfn.XLOOKUP(B29,Setup!A:A,Setup!B:B,"Unknown",0)</f>
        <v>Achieved Excellence</v>
      </c>
      <c r="D29" s="19">
        <v>44468</v>
      </c>
      <c r="E29" s="18">
        <f ca="1">Parameters!C$5 - D29</f>
        <v>1238</v>
      </c>
      <c r="F29" s="17" t="str">
        <f t="shared" ca="1" si="0"/>
        <v>Eligible</v>
      </c>
      <c r="G29" s="18">
        <v>9</v>
      </c>
      <c r="H29" s="18">
        <v>10</v>
      </c>
      <c r="I29" s="18" t="s">
        <v>1091</v>
      </c>
      <c r="J29" s="20" cm="1">
        <f t="array" ref="J29">INDEX('Pay Table DC 2025'!C$2:L$16,G29,H29)</f>
        <v>90898</v>
      </c>
      <c r="K29" s="51">
        <f>_xlfn.XLOOKUP(G29,'Pay Table DC 2025'!B:B,'Pay Table DC 2025'!L:L,"NA",0)</f>
        <v>90898</v>
      </c>
      <c r="L29" s="20" cm="1">
        <f t="array" ref="L29">IFERROR(_xlfn.IFS(C29="Achieved Excellence", J29*Parameters!B$13, C29="Exceeded Expectations", J29*Parameters!C$13,C29="Meets Expectations",J29*Parameters!D$13), "No Pay Due")</f>
        <v>2726.94</v>
      </c>
      <c r="M29" s="21">
        <f t="shared" si="1"/>
        <v>1</v>
      </c>
      <c r="N29" s="49" cm="1">
        <f t="array" ref="N29">_xlfn.IFS(L29="No Pay Due", "No Pay Due", ISNUMBER(L29), CEILING(L29, 50))</f>
        <v>2750</v>
      </c>
      <c r="O29" s="50">
        <f t="shared" si="2"/>
        <v>23.059999999999945</v>
      </c>
      <c r="P29" s="56"/>
      <c r="Q29" s="16" t="str" cm="1">
        <f t="array" ref="Q29">IFERROR(_xlfn.IFS(C29="Achieved Excellence","3,000",C29="Exceeded Expectations",2000,C29="Meets Expectations",1000), "No pay due")</f>
        <v>3,000</v>
      </c>
    </row>
    <row r="30" spans="1:17" x14ac:dyDescent="0.3">
      <c r="A30" t="s">
        <v>85</v>
      </c>
      <c r="B30">
        <v>4</v>
      </c>
      <c r="C30" t="str">
        <f>_xlfn.XLOOKUP(B30,Setup!A:A,Setup!B:B,"Unknown",0)</f>
        <v>Exceeded Expectations</v>
      </c>
      <c r="D30" s="19">
        <v>44287</v>
      </c>
      <c r="E30" s="18">
        <f ca="1">Parameters!C$5 - D30</f>
        <v>1419</v>
      </c>
      <c r="F30" s="17" t="str">
        <f t="shared" ca="1" si="0"/>
        <v>Eligible</v>
      </c>
      <c r="G30" s="18">
        <v>7</v>
      </c>
      <c r="H30" s="18">
        <v>8</v>
      </c>
      <c r="I30" s="18" t="s">
        <v>1092</v>
      </c>
      <c r="J30" s="20" cm="1">
        <f t="array" ref="J30">INDEX('Pay Table DC 2025'!C$2:L$16,G30,H30)</f>
        <v>70506</v>
      </c>
      <c r="K30" s="51">
        <f>_xlfn.XLOOKUP(G30,'Pay Table DC 2025'!B:B,'Pay Table DC 2025'!L:L,"NA",0)</f>
        <v>74318</v>
      </c>
      <c r="L30" s="20" cm="1">
        <f t="array" ref="L30">IFERROR(_xlfn.IFS(C30="Achieved Excellence", J30*Parameters!B$13, C30="Exceeded Expectations", J30*Parameters!C$13,C30="Meets Expectations",J30*Parameters!D$13), "No Pay Due")</f>
        <v>1410.1200000000001</v>
      </c>
      <c r="M30" s="21">
        <f t="shared" si="1"/>
        <v>0.94870690815145731</v>
      </c>
      <c r="N30" s="49" cm="1">
        <f t="array" ref="N30">_xlfn.IFS(L30="No Pay Due", "No Pay Due", ISNUMBER(L30), CEILING(L30, 50))</f>
        <v>1450</v>
      </c>
      <c r="O30" s="50">
        <f t="shared" si="2"/>
        <v>39.879999999999882</v>
      </c>
      <c r="P30" s="56"/>
      <c r="Q30" s="16" cm="1">
        <f t="array" ref="Q30">IFERROR(_xlfn.IFS(C30="Achieved Excellence","3,000",C30="Exceeded Expectations",2000,C30="Meets Expectations",1000), "No pay due")</f>
        <v>2000</v>
      </c>
    </row>
    <row r="31" spans="1:17" x14ac:dyDescent="0.3">
      <c r="A31" t="s">
        <v>86</v>
      </c>
      <c r="B31">
        <v>3</v>
      </c>
      <c r="C31" t="str">
        <f>_xlfn.XLOOKUP(B31,Setup!A:A,Setup!B:B,"Unknown",0)</f>
        <v>Meets Expectations</v>
      </c>
      <c r="D31" s="19">
        <v>43842</v>
      </c>
      <c r="E31" s="18">
        <f ca="1">Parameters!C$5 - D31</f>
        <v>1864</v>
      </c>
      <c r="F31" s="17" t="str">
        <f t="shared" ca="1" si="0"/>
        <v>Eligible</v>
      </c>
      <c r="G31" s="18">
        <v>9</v>
      </c>
      <c r="H31" s="18">
        <v>5</v>
      </c>
      <c r="I31" s="18" t="s">
        <v>1094</v>
      </c>
      <c r="J31" s="20" cm="1">
        <f t="array" ref="J31">INDEX('Pay Table DC 2025'!C$2:L$16,G31,H31)</f>
        <v>79246</v>
      </c>
      <c r="K31" s="51">
        <f>_xlfn.XLOOKUP(G31,'Pay Table DC 2025'!B:B,'Pay Table DC 2025'!L:L,"NA",0)</f>
        <v>90898</v>
      </c>
      <c r="L31" s="20" cm="1">
        <f t="array" ref="L31">IFERROR(_xlfn.IFS(C31="Achieved Excellence", J31*Parameters!B$13, C31="Exceeded Expectations", J31*Parameters!C$13,C31="Meets Expectations",J31*Parameters!D$13), "No Pay Due")</f>
        <v>792.46</v>
      </c>
      <c r="M31" s="21">
        <f t="shared" si="1"/>
        <v>0.87181236110805516</v>
      </c>
      <c r="N31" s="49" cm="1">
        <f t="array" ref="N31">_xlfn.IFS(L31="No Pay Due", "No Pay Due", ISNUMBER(L31), CEILING(L31, 50))</f>
        <v>800</v>
      </c>
      <c r="O31" s="50">
        <f t="shared" si="2"/>
        <v>7.5399999999999636</v>
      </c>
      <c r="P31" s="56"/>
      <c r="Q31" s="16" cm="1">
        <f t="array" ref="Q31">IFERROR(_xlfn.IFS(C31="Achieved Excellence","3,000",C31="Exceeded Expectations",2000,C31="Meets Expectations",1000), "No pay due")</f>
        <v>1000</v>
      </c>
    </row>
    <row r="32" spans="1:17" x14ac:dyDescent="0.3">
      <c r="A32" t="s">
        <v>87</v>
      </c>
      <c r="B32">
        <v>2</v>
      </c>
      <c r="C32" t="str">
        <f>_xlfn.XLOOKUP(B32,Setup!A:A,Setup!B:B,"Unknown",0)</f>
        <v>Needs Improvement</v>
      </c>
      <c r="D32" s="19">
        <v>44072</v>
      </c>
      <c r="E32" s="18">
        <f ca="1">Parameters!C$5 - D32</f>
        <v>1634</v>
      </c>
      <c r="F32" s="17" t="str">
        <f t="shared" ca="1" si="0"/>
        <v>Eligible</v>
      </c>
      <c r="G32" s="18">
        <v>12</v>
      </c>
      <c r="H32" s="18">
        <v>8</v>
      </c>
      <c r="I32" s="18" t="s">
        <v>1091</v>
      </c>
      <c r="J32" s="20" cm="1">
        <f t="array" ref="J32">INDEX('Pay Table DC 2025'!C$2:L$16,G32,H32)</f>
        <v>125065</v>
      </c>
      <c r="K32" s="51">
        <f>_xlfn.XLOOKUP(G32,'Pay Table DC 2025'!B:B,'Pay Table DC 2025'!L:L,"NA",0)</f>
        <v>131826</v>
      </c>
      <c r="L32" s="20" t="str" cm="1">
        <f t="array" ref="L32">IFERROR(_xlfn.IFS(C32="Achieved Excellence", J32*Parameters!B$13, C32="Exceeded Expectations", J32*Parameters!C$13,C32="Meets Expectations",J32*Parameters!D$13), "No Pay Due")</f>
        <v>No Pay Due</v>
      </c>
      <c r="M32" s="21">
        <f t="shared" si="1"/>
        <v>0.94871269704003758</v>
      </c>
      <c r="N32" s="49" t="str" cm="1">
        <f t="array" ref="N32">_xlfn.IFS(L32="No Pay Due", "No Pay Due", ISNUMBER(L32), CEILING(L32, 50))</f>
        <v>No Pay Due</v>
      </c>
      <c r="O32" s="50" t="str">
        <f t="shared" si="2"/>
        <v>No Pay Due</v>
      </c>
      <c r="P32" s="56"/>
      <c r="Q32" s="16" t="str" cm="1">
        <f t="array" ref="Q32">IFERROR(_xlfn.IFS(C32="Achieved Excellence","3,000",C32="Exceeded Expectations",2000,C32="Meets Expectations",1000), "No pay due")</f>
        <v>No pay due</v>
      </c>
    </row>
    <row r="33" spans="1:17" x14ac:dyDescent="0.3">
      <c r="A33" t="s">
        <v>88</v>
      </c>
      <c r="B33">
        <v>5</v>
      </c>
      <c r="C33" t="str">
        <f>_xlfn.XLOOKUP(B33,Setup!A:A,Setup!B:B,"Unknown",0)</f>
        <v>Achieved Excellence</v>
      </c>
      <c r="D33" s="19">
        <v>44653</v>
      </c>
      <c r="E33" s="18">
        <f ca="1">Parameters!C$5 - D33</f>
        <v>1053</v>
      </c>
      <c r="F33" s="17" t="str">
        <f t="shared" ca="1" si="0"/>
        <v>Eligible</v>
      </c>
      <c r="G33" s="18">
        <v>3</v>
      </c>
      <c r="H33" s="18">
        <v>1</v>
      </c>
      <c r="I33" s="18" t="s">
        <v>1094</v>
      </c>
      <c r="J33" s="20" cm="1">
        <f t="array" ref="J33">INDEX('Pay Table DC 2025'!C$2:L$16,G33,H33)</f>
        <v>36745</v>
      </c>
      <c r="K33" s="51">
        <f>_xlfn.XLOOKUP(G33,'Pay Table DC 2025'!B:B,'Pay Table DC 2025'!L:L,"NA",0)</f>
        <v>47763</v>
      </c>
      <c r="L33" s="20" cm="1">
        <f t="array" ref="L33">IFERROR(_xlfn.IFS(C33="Achieved Excellence", J33*Parameters!B$13, C33="Exceeded Expectations", J33*Parameters!C$13,C33="Meets Expectations",J33*Parameters!D$13), "No Pay Due")</f>
        <v>1102.3499999999999</v>
      </c>
      <c r="M33" s="21">
        <f t="shared" si="1"/>
        <v>0.76931934761216847</v>
      </c>
      <c r="N33" s="49" cm="1">
        <f t="array" ref="N33">_xlfn.IFS(L33="No Pay Due", "No Pay Due", ISNUMBER(L33), CEILING(L33, 50))</f>
        <v>1150</v>
      </c>
      <c r="O33" s="50">
        <f t="shared" si="2"/>
        <v>47.650000000000091</v>
      </c>
      <c r="P33" s="56"/>
      <c r="Q33" s="16" t="str" cm="1">
        <f t="array" ref="Q33">IFERROR(_xlfn.IFS(C33="Achieved Excellence","3,000",C33="Exceeded Expectations",2000,C33="Meets Expectations",1000), "No pay due")</f>
        <v>3,000</v>
      </c>
    </row>
    <row r="34" spans="1:17" x14ac:dyDescent="0.3">
      <c r="A34" t="s">
        <v>89</v>
      </c>
      <c r="B34">
        <v>2</v>
      </c>
      <c r="C34" t="str">
        <f>_xlfn.XLOOKUP(B34,Setup!A:A,Setup!B:B,"Unknown",0)</f>
        <v>Needs Improvement</v>
      </c>
      <c r="D34" s="19">
        <v>44613</v>
      </c>
      <c r="E34" s="18">
        <f ca="1">Parameters!C$5 - D34</f>
        <v>1093</v>
      </c>
      <c r="F34" s="17" t="str">
        <f t="shared" ca="1" si="0"/>
        <v>Eligible</v>
      </c>
      <c r="G34" s="18">
        <v>1</v>
      </c>
      <c r="H34" s="18">
        <v>1</v>
      </c>
      <c r="I34" s="18" t="s">
        <v>1091</v>
      </c>
      <c r="J34" s="20" cm="1">
        <f t="array" ref="J34">INDEX('Pay Table DC 2025'!C$2:L$16,G34,H34)</f>
        <v>29949</v>
      </c>
      <c r="K34" s="51">
        <f>_xlfn.XLOOKUP(G34,'Pay Table DC 2025'!B:B,'Pay Table DC 2025'!L:L,"NA",0)</f>
        <v>37463</v>
      </c>
      <c r="L34" s="20" t="str" cm="1">
        <f t="array" ref="L34">IFERROR(_xlfn.IFS(C34="Achieved Excellence", J34*Parameters!B$13, C34="Exceeded Expectations", J34*Parameters!C$13,C34="Meets Expectations",J34*Parameters!D$13), "No Pay Due")</f>
        <v>No Pay Due</v>
      </c>
      <c r="M34" s="21">
        <f t="shared" si="1"/>
        <v>0.79942876971945653</v>
      </c>
      <c r="N34" s="49" t="str" cm="1">
        <f t="array" ref="N34">_xlfn.IFS(L34="No Pay Due", "No Pay Due", ISNUMBER(L34), CEILING(L34, 50))</f>
        <v>No Pay Due</v>
      </c>
      <c r="O34" s="50" t="str">
        <f t="shared" si="2"/>
        <v>No Pay Due</v>
      </c>
      <c r="P34" s="56"/>
      <c r="Q34" s="16" t="str" cm="1">
        <f t="array" ref="Q34">IFERROR(_xlfn.IFS(C34="Achieved Excellence","3,000",C34="Exceeded Expectations",2000,C34="Meets Expectations",1000), "No pay due")</f>
        <v>No pay due</v>
      </c>
    </row>
    <row r="35" spans="1:17" x14ac:dyDescent="0.3">
      <c r="A35" t="s">
        <v>90</v>
      </c>
      <c r="B35">
        <v>5</v>
      </c>
      <c r="C35" t="str">
        <f>_xlfn.XLOOKUP(B35,Setup!A:A,Setup!B:B,"Unknown",0)</f>
        <v>Achieved Excellence</v>
      </c>
      <c r="D35" s="19">
        <v>44266</v>
      </c>
      <c r="E35" s="18">
        <f ca="1">Parameters!C$5 - D35</f>
        <v>1440</v>
      </c>
      <c r="F35" s="17" t="str">
        <f t="shared" ca="1" si="0"/>
        <v>Eligible</v>
      </c>
      <c r="G35" s="18">
        <v>14</v>
      </c>
      <c r="H35" s="18">
        <v>7</v>
      </c>
      <c r="I35" s="18" t="s">
        <v>1094</v>
      </c>
      <c r="J35" s="20" cm="1">
        <f t="array" ref="J35">INDEX('Pay Table DC 2025'!C$2:L$16,G35,H35)</f>
        <v>170985</v>
      </c>
      <c r="K35" s="51">
        <f>_xlfn.XLOOKUP(G35,'Pay Table DC 2025'!B:B,'Pay Table DC 2025'!L:L,"NA",0)</f>
        <v>185234</v>
      </c>
      <c r="L35" s="20" cm="1">
        <f t="array" ref="L35">IFERROR(_xlfn.IFS(C35="Achieved Excellence", J35*Parameters!B$13, C35="Exceeded Expectations", J35*Parameters!C$13,C35="Meets Expectations",J35*Parameters!D$13), "No Pay Due")</f>
        <v>5129.55</v>
      </c>
      <c r="M35" s="21">
        <f t="shared" si="1"/>
        <v>0.92307567725147655</v>
      </c>
      <c r="N35" s="49" cm="1">
        <f t="array" ref="N35">_xlfn.IFS(L35="No Pay Due", "No Pay Due", ISNUMBER(L35), CEILING(L35, 50))</f>
        <v>5150</v>
      </c>
      <c r="O35" s="50">
        <f t="shared" si="2"/>
        <v>20.449999999999818</v>
      </c>
      <c r="P35" s="56"/>
      <c r="Q35" s="16" t="str" cm="1">
        <f t="array" ref="Q35">IFERROR(_xlfn.IFS(C35="Achieved Excellence","3,000",C35="Exceeded Expectations",2000,C35="Meets Expectations",1000), "No pay due")</f>
        <v>3,000</v>
      </c>
    </row>
    <row r="36" spans="1:17" x14ac:dyDescent="0.3">
      <c r="A36" t="s">
        <v>91</v>
      </c>
      <c r="B36">
        <v>1</v>
      </c>
      <c r="C36" t="str">
        <f>_xlfn.XLOOKUP(B36,Setup!A:A,Setup!B:B,"Unknown",0)</f>
        <v>Did not meet Expectations</v>
      </c>
      <c r="D36" s="19">
        <v>44613</v>
      </c>
      <c r="E36" s="18">
        <f ca="1">Parameters!C$5 - D36</f>
        <v>1093</v>
      </c>
      <c r="F36" s="17" t="str">
        <f t="shared" ca="1" si="0"/>
        <v>Eligible</v>
      </c>
      <c r="G36" s="18">
        <v>13</v>
      </c>
      <c r="H36" s="18">
        <v>6</v>
      </c>
      <c r="I36" s="18" t="s">
        <v>1094</v>
      </c>
      <c r="J36" s="20" cm="1">
        <f t="array" ref="J36">INDEX('Pay Table DC 2025'!C$2:L$16,G36,H36)</f>
        <v>140677</v>
      </c>
      <c r="K36" s="51">
        <f>_xlfn.XLOOKUP(G36,'Pay Table DC 2025'!B:B,'Pay Table DC 2025'!L:L,"NA",0)</f>
        <v>156755</v>
      </c>
      <c r="L36" s="20" t="str" cm="1">
        <f t="array" ref="L36">IFERROR(_xlfn.IFS(C36="Achieved Excellence", J36*Parameters!B$13, C36="Exceeded Expectations", J36*Parameters!C$13,C36="Meets Expectations",J36*Parameters!D$13), "No Pay Due")</f>
        <v>No Pay Due</v>
      </c>
      <c r="M36" s="21">
        <f t="shared" si="1"/>
        <v>0.89743229881024533</v>
      </c>
      <c r="N36" s="49" t="str" cm="1">
        <f t="array" ref="N36">_xlfn.IFS(L36="No Pay Due", "No Pay Due", ISNUMBER(L36), CEILING(L36, 50))</f>
        <v>No Pay Due</v>
      </c>
      <c r="O36" s="50" t="str">
        <f t="shared" si="2"/>
        <v>No Pay Due</v>
      </c>
      <c r="P36" s="56"/>
      <c r="Q36" s="16" t="str" cm="1">
        <f t="array" ref="Q36">IFERROR(_xlfn.IFS(C36="Achieved Excellence","3,000",C36="Exceeded Expectations",2000,C36="Meets Expectations",1000), "No pay due")</f>
        <v>No pay due</v>
      </c>
    </row>
    <row r="37" spans="1:17" x14ac:dyDescent="0.3">
      <c r="A37" t="s">
        <v>92</v>
      </c>
      <c r="B37">
        <v>2</v>
      </c>
      <c r="C37" t="str">
        <f>_xlfn.XLOOKUP(B37,Setup!A:A,Setup!B:B,"Unknown",0)</f>
        <v>Needs Improvement</v>
      </c>
      <c r="D37" s="19">
        <v>45729</v>
      </c>
      <c r="E37" s="18">
        <f ca="1">Parameters!C$5 - D37</f>
        <v>-23</v>
      </c>
      <c r="F37" s="17" t="str">
        <f t="shared" ca="1" si="0"/>
        <v>Tenure Ineligible</v>
      </c>
      <c r="G37" s="18">
        <v>11</v>
      </c>
      <c r="H37" s="18">
        <v>5</v>
      </c>
      <c r="I37" s="18" t="s">
        <v>1093</v>
      </c>
      <c r="J37" s="20" cm="1">
        <f t="array" ref="J37">INDEX('Pay Table DC 2025'!C$2:L$16,G37,H37)</f>
        <v>95878</v>
      </c>
      <c r="K37" s="51">
        <f>_xlfn.XLOOKUP(G37,'Pay Table DC 2025'!B:B,'Pay Table DC 2025'!L:L,"NA",0)</f>
        <v>109975</v>
      </c>
      <c r="L37" s="20" t="str" cm="1">
        <f t="array" ref="L37">IFERROR(_xlfn.IFS(C37="Achieved Excellence", J37*Parameters!B$13, C37="Exceeded Expectations", J37*Parameters!C$13,C37="Meets Expectations",J37*Parameters!D$13), "No Pay Due")</f>
        <v>No Pay Due</v>
      </c>
      <c r="M37" s="21">
        <f t="shared" si="1"/>
        <v>0.87181632189133895</v>
      </c>
      <c r="N37" s="49" t="str" cm="1">
        <f t="array" ref="N37">_xlfn.IFS(L37="No Pay Due", "No Pay Due", ISNUMBER(L37), CEILING(L37, 50))</f>
        <v>No Pay Due</v>
      </c>
      <c r="O37" s="50" t="str">
        <f t="shared" si="2"/>
        <v>No Pay Due</v>
      </c>
      <c r="P37" s="56"/>
      <c r="Q37" s="16" t="str" cm="1">
        <f t="array" ref="Q37">IFERROR(_xlfn.IFS(C37="Achieved Excellence","3,000",C37="Exceeded Expectations",2000,C37="Meets Expectations",1000), "No pay due")</f>
        <v>No pay due</v>
      </c>
    </row>
    <row r="38" spans="1:17" x14ac:dyDescent="0.3">
      <c r="A38" t="s">
        <v>93</v>
      </c>
      <c r="B38">
        <v>3</v>
      </c>
      <c r="C38" t="str">
        <f>_xlfn.XLOOKUP(B38,Setup!A:A,Setup!B:B,"Unknown",0)</f>
        <v>Meets Expectations</v>
      </c>
      <c r="D38" s="19">
        <v>44461</v>
      </c>
      <c r="E38" s="18">
        <f ca="1">Parameters!C$5 - D38</f>
        <v>1245</v>
      </c>
      <c r="F38" s="17" t="str">
        <f t="shared" ca="1" si="0"/>
        <v>Eligible</v>
      </c>
      <c r="G38" s="18">
        <v>3</v>
      </c>
      <c r="H38" s="18">
        <v>8</v>
      </c>
      <c r="I38" s="18" t="s">
        <v>1091</v>
      </c>
      <c r="J38" s="20" cm="1">
        <f t="array" ref="J38">INDEX('Pay Table DC 2025'!C$2:L$16,G38,H38)</f>
        <v>45315</v>
      </c>
      <c r="K38" s="51">
        <f>_xlfn.XLOOKUP(G38,'Pay Table DC 2025'!B:B,'Pay Table DC 2025'!L:L,"NA",0)</f>
        <v>47763</v>
      </c>
      <c r="L38" s="20" cm="1">
        <f t="array" ref="L38">IFERROR(_xlfn.IFS(C38="Achieved Excellence", J38*Parameters!B$13, C38="Exceeded Expectations", J38*Parameters!C$13,C38="Meets Expectations",J38*Parameters!D$13), "No Pay Due")</f>
        <v>453.15000000000003</v>
      </c>
      <c r="M38" s="21">
        <f t="shared" si="1"/>
        <v>0.94874693800640664</v>
      </c>
      <c r="N38" s="49" cm="1">
        <f t="array" ref="N38">_xlfn.IFS(L38="No Pay Due", "No Pay Due", ISNUMBER(L38), CEILING(L38, 50))</f>
        <v>500</v>
      </c>
      <c r="O38" s="50">
        <f t="shared" si="2"/>
        <v>46.849999999999966</v>
      </c>
      <c r="P38" s="56"/>
      <c r="Q38" s="16" cm="1">
        <f t="array" ref="Q38">IFERROR(_xlfn.IFS(C38="Achieved Excellence","3,000",C38="Exceeded Expectations",2000,C38="Meets Expectations",1000), "No pay due")</f>
        <v>1000</v>
      </c>
    </row>
    <row r="39" spans="1:17" x14ac:dyDescent="0.3">
      <c r="A39" t="s">
        <v>94</v>
      </c>
      <c r="B39">
        <v>3</v>
      </c>
      <c r="C39" t="str">
        <f>_xlfn.XLOOKUP(B39,Setup!A:A,Setup!B:B,"Unknown",0)</f>
        <v>Meets Expectations</v>
      </c>
      <c r="D39" s="19">
        <v>45522</v>
      </c>
      <c r="E39" s="18">
        <f ca="1">Parameters!C$5 - D39</f>
        <v>184</v>
      </c>
      <c r="F39" s="17" t="str">
        <f t="shared" ca="1" si="0"/>
        <v>Eligible</v>
      </c>
      <c r="G39" s="18">
        <v>15</v>
      </c>
      <c r="H39" s="18">
        <v>8</v>
      </c>
      <c r="I39" s="18" t="s">
        <v>1093</v>
      </c>
      <c r="J39" s="20" cm="1">
        <f t="array" ref="J39">INDEX('Pay Table DC 2025'!C$2:L$16,G39,H39)</f>
        <v>195200</v>
      </c>
      <c r="K39" s="51">
        <f>_xlfn.XLOOKUP(G39,'Pay Table DC 2025'!B:B,'Pay Table DC 2025'!L:L,"NA",0)</f>
        <v>195200</v>
      </c>
      <c r="L39" s="20" cm="1">
        <f t="array" ref="L39">IFERROR(_xlfn.IFS(C39="Achieved Excellence", J39*Parameters!B$13, C39="Exceeded Expectations", J39*Parameters!C$13,C39="Meets Expectations",J39*Parameters!D$13), "No Pay Due")</f>
        <v>1952</v>
      </c>
      <c r="M39" s="21">
        <f t="shared" si="1"/>
        <v>1</v>
      </c>
      <c r="N39" s="49" cm="1">
        <f t="array" ref="N39">_xlfn.IFS(L39="No Pay Due", "No Pay Due", ISNUMBER(L39), CEILING(L39, 50))</f>
        <v>2000</v>
      </c>
      <c r="O39" s="50">
        <f t="shared" si="2"/>
        <v>48</v>
      </c>
      <c r="P39" s="56"/>
      <c r="Q39" s="16" cm="1">
        <f t="array" ref="Q39">IFERROR(_xlfn.IFS(C39="Achieved Excellence","3,000",C39="Exceeded Expectations",2000,C39="Meets Expectations",1000), "No pay due")</f>
        <v>1000</v>
      </c>
    </row>
    <row r="40" spans="1:17" x14ac:dyDescent="0.3">
      <c r="A40" t="s">
        <v>95</v>
      </c>
      <c r="B40">
        <v>2</v>
      </c>
      <c r="C40" t="str">
        <f>_xlfn.XLOOKUP(B40,Setup!A:A,Setup!B:B,"Unknown",0)</f>
        <v>Needs Improvement</v>
      </c>
      <c r="D40" s="19">
        <v>44391</v>
      </c>
      <c r="E40" s="18">
        <f ca="1">Parameters!C$5 - D40</f>
        <v>1315</v>
      </c>
      <c r="F40" s="17" t="str">
        <f t="shared" ca="1" si="0"/>
        <v>Eligible</v>
      </c>
      <c r="G40" s="18">
        <v>12</v>
      </c>
      <c r="H40" s="18">
        <v>4</v>
      </c>
      <c r="I40" s="18" t="s">
        <v>1094</v>
      </c>
      <c r="J40" s="20" cm="1">
        <f t="array" ref="J40">INDEX('Pay Table DC 2025'!C$2:L$16,G40,H40)</f>
        <v>111543</v>
      </c>
      <c r="K40" s="51">
        <f>_xlfn.XLOOKUP(G40,'Pay Table DC 2025'!B:B,'Pay Table DC 2025'!L:L,"NA",0)</f>
        <v>131826</v>
      </c>
      <c r="L40" s="20" t="str" cm="1">
        <f t="array" ref="L40">IFERROR(_xlfn.IFS(C40="Achieved Excellence", J40*Parameters!B$13, C40="Exceeded Expectations", J40*Parameters!C$13,C40="Meets Expectations",J40*Parameters!D$13), "No Pay Due")</f>
        <v>No Pay Due</v>
      </c>
      <c r="M40" s="21">
        <f t="shared" si="1"/>
        <v>0.84613809112011285</v>
      </c>
      <c r="N40" s="49" t="str" cm="1">
        <f t="array" ref="N40">_xlfn.IFS(L40="No Pay Due", "No Pay Due", ISNUMBER(L40), CEILING(L40, 50))</f>
        <v>No Pay Due</v>
      </c>
      <c r="O40" s="50" t="str">
        <f t="shared" si="2"/>
        <v>No Pay Due</v>
      </c>
      <c r="P40" s="56"/>
      <c r="Q40" s="16" t="str" cm="1">
        <f t="array" ref="Q40">IFERROR(_xlfn.IFS(C40="Achieved Excellence","3,000",C40="Exceeded Expectations",2000,C40="Meets Expectations",1000), "No pay due")</f>
        <v>No pay due</v>
      </c>
    </row>
    <row r="41" spans="1:17" x14ac:dyDescent="0.3">
      <c r="A41" t="s">
        <v>96</v>
      </c>
      <c r="B41">
        <v>5</v>
      </c>
      <c r="C41" t="str">
        <f>_xlfn.XLOOKUP(B41,Setup!A:A,Setup!B:B,"Unknown",0)</f>
        <v>Achieved Excellence</v>
      </c>
      <c r="D41" s="19">
        <v>44033</v>
      </c>
      <c r="E41" s="18">
        <f ca="1">Parameters!C$5 - D41</f>
        <v>1673</v>
      </c>
      <c r="F41" s="17" t="str">
        <f t="shared" ca="1" si="0"/>
        <v>Eligible</v>
      </c>
      <c r="G41" s="18">
        <v>7</v>
      </c>
      <c r="H41" s="18">
        <v>1</v>
      </c>
      <c r="I41" s="18" t="s">
        <v>1095</v>
      </c>
      <c r="J41" s="20" cm="1">
        <f t="array" ref="J41">INDEX('Pay Table DC 2025'!C$2:L$16,G41,H41)</f>
        <v>57164</v>
      </c>
      <c r="K41" s="51">
        <f>_xlfn.XLOOKUP(G41,'Pay Table DC 2025'!B:B,'Pay Table DC 2025'!L:L,"NA",0)</f>
        <v>74318</v>
      </c>
      <c r="L41" s="20" cm="1">
        <f t="array" ref="L41">IFERROR(_xlfn.IFS(C41="Achieved Excellence", J41*Parameters!B$13, C41="Exceeded Expectations", J41*Parameters!C$13,C41="Meets Expectations",J41*Parameters!D$13), "No Pay Due")</f>
        <v>1714.9199999999998</v>
      </c>
      <c r="M41" s="21">
        <f t="shared" si="1"/>
        <v>0.7691810866815576</v>
      </c>
      <c r="N41" s="49" cm="1">
        <f t="array" ref="N41">_xlfn.IFS(L41="No Pay Due", "No Pay Due", ISNUMBER(L41), CEILING(L41, 50))</f>
        <v>1750</v>
      </c>
      <c r="O41" s="50">
        <f t="shared" si="2"/>
        <v>35.080000000000155</v>
      </c>
      <c r="P41" s="56"/>
      <c r="Q41" s="16" t="str" cm="1">
        <f t="array" ref="Q41">IFERROR(_xlfn.IFS(C41="Achieved Excellence","3,000",C41="Exceeded Expectations",2000,C41="Meets Expectations",1000), "No pay due")</f>
        <v>3,000</v>
      </c>
    </row>
    <row r="42" spans="1:17" x14ac:dyDescent="0.3">
      <c r="A42" t="s">
        <v>97</v>
      </c>
      <c r="B42">
        <v>4</v>
      </c>
      <c r="C42" t="str">
        <f>_xlfn.XLOOKUP(B42,Setup!A:A,Setup!B:B,"Unknown",0)</f>
        <v>Exceeded Expectations</v>
      </c>
      <c r="D42" s="19">
        <v>45001</v>
      </c>
      <c r="E42" s="18">
        <f ca="1">Parameters!C$5 - D42</f>
        <v>705</v>
      </c>
      <c r="F42" s="17" t="str">
        <f t="shared" ca="1" si="0"/>
        <v>Eligible</v>
      </c>
      <c r="G42" s="18">
        <v>6</v>
      </c>
      <c r="H42" s="18">
        <v>2</v>
      </c>
      <c r="I42" s="18" t="s">
        <v>1091</v>
      </c>
      <c r="J42" s="20" cm="1">
        <f t="array" ref="J42">INDEX('Pay Table DC 2025'!C$2:L$16,G42,H42)</f>
        <v>53157</v>
      </c>
      <c r="K42" s="51">
        <f>_xlfn.XLOOKUP(G42,'Pay Table DC 2025'!B:B,'Pay Table DC 2025'!L:L,"NA",0)</f>
        <v>66872</v>
      </c>
      <c r="L42" s="20" cm="1">
        <f t="array" ref="L42">IFERROR(_xlfn.IFS(C42="Achieved Excellence", J42*Parameters!B$13, C42="Exceeded Expectations", J42*Parameters!C$13,C42="Meets Expectations",J42*Parameters!D$13), "No Pay Due")</f>
        <v>1063.1400000000001</v>
      </c>
      <c r="M42" s="21">
        <f t="shared" si="1"/>
        <v>0.79490668740279935</v>
      </c>
      <c r="N42" s="49" cm="1">
        <f t="array" ref="N42">_xlfn.IFS(L42="No Pay Due", "No Pay Due", ISNUMBER(L42), CEILING(L42, 50))</f>
        <v>1100</v>
      </c>
      <c r="O42" s="50">
        <f t="shared" si="2"/>
        <v>36.8599999999999</v>
      </c>
      <c r="P42" s="56"/>
      <c r="Q42" s="16" cm="1">
        <f t="array" ref="Q42">IFERROR(_xlfn.IFS(C42="Achieved Excellence","3,000",C42="Exceeded Expectations",2000,C42="Meets Expectations",1000), "No pay due")</f>
        <v>2000</v>
      </c>
    </row>
    <row r="43" spans="1:17" x14ac:dyDescent="0.3">
      <c r="A43" t="s">
        <v>98</v>
      </c>
      <c r="B43">
        <v>1</v>
      </c>
      <c r="C43" t="str">
        <f>_xlfn.XLOOKUP(B43,Setup!A:A,Setup!B:B,"Unknown",0)</f>
        <v>Did not meet Expectations</v>
      </c>
      <c r="D43" s="19">
        <v>44066</v>
      </c>
      <c r="E43" s="18">
        <f ca="1">Parameters!C$5 - D43</f>
        <v>1640</v>
      </c>
      <c r="F43" s="17" t="str">
        <f t="shared" ca="1" si="0"/>
        <v>Eligible</v>
      </c>
      <c r="G43" s="18">
        <v>5</v>
      </c>
      <c r="H43" s="18">
        <v>5</v>
      </c>
      <c r="I43" s="18" t="s">
        <v>1093</v>
      </c>
      <c r="J43" s="20" cm="1">
        <f t="array" ref="J43">INDEX('Pay Table DC 2025'!C$2:L$16,G43,H43)</f>
        <v>52298</v>
      </c>
      <c r="K43" s="51">
        <f>_xlfn.XLOOKUP(G43,'Pay Table DC 2025'!B:B,'Pay Table DC 2025'!L:L,"NA",0)</f>
        <v>59986</v>
      </c>
      <c r="L43" s="20" t="str" cm="1">
        <f t="array" ref="L43">IFERROR(_xlfn.IFS(C43="Achieved Excellence", J43*Parameters!B$13, C43="Exceeded Expectations", J43*Parameters!C$13,C43="Meets Expectations",J43*Parameters!D$13), "No Pay Due")</f>
        <v>No Pay Due</v>
      </c>
      <c r="M43" s="21">
        <f t="shared" si="1"/>
        <v>0.87183676191111259</v>
      </c>
      <c r="N43" s="49" t="str" cm="1">
        <f t="array" ref="N43">_xlfn.IFS(L43="No Pay Due", "No Pay Due", ISNUMBER(L43), CEILING(L43, 50))</f>
        <v>No Pay Due</v>
      </c>
      <c r="O43" s="50" t="str">
        <f t="shared" si="2"/>
        <v>No Pay Due</v>
      </c>
      <c r="P43" s="56"/>
      <c r="Q43" s="16" t="str" cm="1">
        <f t="array" ref="Q43">IFERROR(_xlfn.IFS(C43="Achieved Excellence","3,000",C43="Exceeded Expectations",2000,C43="Meets Expectations",1000), "No pay due")</f>
        <v>No pay due</v>
      </c>
    </row>
    <row r="44" spans="1:17" x14ac:dyDescent="0.3">
      <c r="A44" t="s">
        <v>99</v>
      </c>
      <c r="B44">
        <v>2</v>
      </c>
      <c r="C44" t="str">
        <f>_xlfn.XLOOKUP(B44,Setup!A:A,Setup!B:B,"Unknown",0)</f>
        <v>Needs Improvement</v>
      </c>
      <c r="D44" s="19">
        <v>45437</v>
      </c>
      <c r="E44" s="18">
        <f ca="1">Parameters!C$5 - D44</f>
        <v>269</v>
      </c>
      <c r="F44" s="17" t="str">
        <f t="shared" ca="1" si="0"/>
        <v>Eligible</v>
      </c>
      <c r="G44" s="18">
        <v>8</v>
      </c>
      <c r="H44" s="18">
        <v>6</v>
      </c>
      <c r="I44" s="18" t="s">
        <v>1093</v>
      </c>
      <c r="J44" s="20" cm="1">
        <f t="array" ref="J44">INDEX('Pay Table DC 2025'!C$2:L$16,G44,H44)</f>
        <v>73861</v>
      </c>
      <c r="K44" s="51">
        <f>_xlfn.XLOOKUP(G44,'Pay Table DC 2025'!B:B,'Pay Table DC 2025'!L:L,"NA",0)</f>
        <v>82305</v>
      </c>
      <c r="L44" s="20" t="str" cm="1">
        <f t="array" ref="L44">IFERROR(_xlfn.IFS(C44="Achieved Excellence", J44*Parameters!B$13, C44="Exceeded Expectations", J44*Parameters!C$13,C44="Meets Expectations",J44*Parameters!D$13), "No Pay Due")</f>
        <v>No Pay Due</v>
      </c>
      <c r="M44" s="21">
        <f t="shared" si="1"/>
        <v>0.89740598991555798</v>
      </c>
      <c r="N44" s="49" t="str" cm="1">
        <f t="array" ref="N44">_xlfn.IFS(L44="No Pay Due", "No Pay Due", ISNUMBER(L44), CEILING(L44, 50))</f>
        <v>No Pay Due</v>
      </c>
      <c r="O44" s="50" t="str">
        <f t="shared" si="2"/>
        <v>No Pay Due</v>
      </c>
      <c r="P44" s="56"/>
      <c r="Q44" s="16" t="str" cm="1">
        <f t="array" ref="Q44">IFERROR(_xlfn.IFS(C44="Achieved Excellence","3,000",C44="Exceeded Expectations",2000,C44="Meets Expectations",1000), "No pay due")</f>
        <v>No pay due</v>
      </c>
    </row>
    <row r="45" spans="1:17" x14ac:dyDescent="0.3">
      <c r="A45" t="s">
        <v>100</v>
      </c>
      <c r="B45">
        <v>1</v>
      </c>
      <c r="C45" t="str">
        <f>_xlfn.XLOOKUP(B45,Setup!A:A,Setup!B:B,"Unknown",0)</f>
        <v>Did not meet Expectations</v>
      </c>
      <c r="D45" s="19">
        <v>45511</v>
      </c>
      <c r="E45" s="18">
        <f ca="1">Parameters!C$5 - D45</f>
        <v>195</v>
      </c>
      <c r="F45" s="17" t="str">
        <f t="shared" ca="1" si="0"/>
        <v>Eligible</v>
      </c>
      <c r="G45" s="18">
        <v>8</v>
      </c>
      <c r="H45" s="18">
        <v>10</v>
      </c>
      <c r="I45" s="18" t="s">
        <v>1092</v>
      </c>
      <c r="J45" s="20" cm="1">
        <f t="array" ref="J45">INDEX('Pay Table DC 2025'!C$2:L$16,G45,H45)</f>
        <v>82305</v>
      </c>
      <c r="K45" s="51">
        <f>_xlfn.XLOOKUP(G45,'Pay Table DC 2025'!B:B,'Pay Table DC 2025'!L:L,"NA",0)</f>
        <v>82305</v>
      </c>
      <c r="L45" s="20" t="str" cm="1">
        <f t="array" ref="L45">IFERROR(_xlfn.IFS(C45="Achieved Excellence", J45*Parameters!B$13, C45="Exceeded Expectations", J45*Parameters!C$13,C45="Meets Expectations",J45*Parameters!D$13), "No Pay Due")</f>
        <v>No Pay Due</v>
      </c>
      <c r="M45" s="21">
        <f t="shared" si="1"/>
        <v>1</v>
      </c>
      <c r="N45" s="49" t="str" cm="1">
        <f t="array" ref="N45">_xlfn.IFS(L45="No Pay Due", "No Pay Due", ISNUMBER(L45), CEILING(L45, 50))</f>
        <v>No Pay Due</v>
      </c>
      <c r="O45" s="50" t="str">
        <f t="shared" si="2"/>
        <v>No Pay Due</v>
      </c>
      <c r="P45" s="56"/>
      <c r="Q45" s="16" t="str" cm="1">
        <f t="array" ref="Q45">IFERROR(_xlfn.IFS(C45="Achieved Excellence","3,000",C45="Exceeded Expectations",2000,C45="Meets Expectations",1000), "No pay due")</f>
        <v>No pay due</v>
      </c>
    </row>
    <row r="46" spans="1:17" x14ac:dyDescent="0.3">
      <c r="A46" t="s">
        <v>101</v>
      </c>
      <c r="B46">
        <v>4</v>
      </c>
      <c r="C46" t="str">
        <f>_xlfn.XLOOKUP(B46,Setup!A:A,Setup!B:B,"Unknown",0)</f>
        <v>Exceeded Expectations</v>
      </c>
      <c r="D46" s="19">
        <v>44399</v>
      </c>
      <c r="E46" s="18">
        <f ca="1">Parameters!C$5 - D46</f>
        <v>1307</v>
      </c>
      <c r="F46" s="17" t="str">
        <f t="shared" ca="1" si="0"/>
        <v>Eligible</v>
      </c>
      <c r="G46" s="18">
        <v>3</v>
      </c>
      <c r="H46" s="18">
        <v>4</v>
      </c>
      <c r="I46" s="18" t="s">
        <v>1091</v>
      </c>
      <c r="J46" s="20" cm="1">
        <f t="array" ref="J46">INDEX('Pay Table DC 2025'!C$2:L$16,G46,H46)</f>
        <v>40418</v>
      </c>
      <c r="K46" s="51">
        <f>_xlfn.XLOOKUP(G46,'Pay Table DC 2025'!B:B,'Pay Table DC 2025'!L:L,"NA",0)</f>
        <v>47763</v>
      </c>
      <c r="L46" s="20" cm="1">
        <f t="array" ref="L46">IFERROR(_xlfn.IFS(C46="Achieved Excellence", J46*Parameters!B$13, C46="Exceeded Expectations", J46*Parameters!C$13,C46="Meets Expectations",J46*Parameters!D$13), "No Pay Due")</f>
        <v>808.36</v>
      </c>
      <c r="M46" s="21">
        <f t="shared" si="1"/>
        <v>0.84621987731088921</v>
      </c>
      <c r="N46" s="49" cm="1">
        <f t="array" ref="N46">_xlfn.IFS(L46="No Pay Due", "No Pay Due", ISNUMBER(L46), CEILING(L46, 50))</f>
        <v>850</v>
      </c>
      <c r="O46" s="50">
        <f t="shared" si="2"/>
        <v>41.639999999999986</v>
      </c>
      <c r="P46" s="56"/>
      <c r="Q46" s="16" cm="1">
        <f t="array" ref="Q46">IFERROR(_xlfn.IFS(C46="Achieved Excellence","3,000",C46="Exceeded Expectations",2000,C46="Meets Expectations",1000), "No pay due")</f>
        <v>2000</v>
      </c>
    </row>
    <row r="47" spans="1:17" x14ac:dyDescent="0.3">
      <c r="A47" t="s">
        <v>102</v>
      </c>
      <c r="B47">
        <v>5</v>
      </c>
      <c r="C47" t="str">
        <f>_xlfn.XLOOKUP(B47,Setup!A:A,Setup!B:B,"Unknown",0)</f>
        <v>Achieved Excellence</v>
      </c>
      <c r="D47" s="19">
        <v>44427</v>
      </c>
      <c r="E47" s="18">
        <f ca="1">Parameters!C$5 - D47</f>
        <v>1279</v>
      </c>
      <c r="F47" s="17" t="str">
        <f t="shared" ca="1" si="0"/>
        <v>Eligible</v>
      </c>
      <c r="G47" s="18">
        <v>6</v>
      </c>
      <c r="H47" s="18">
        <v>6</v>
      </c>
      <c r="I47" s="18" t="s">
        <v>1091</v>
      </c>
      <c r="J47" s="20" cm="1">
        <f t="array" ref="J47">INDEX('Pay Table DC 2025'!C$2:L$16,G47,H47)</f>
        <v>60015</v>
      </c>
      <c r="K47" s="51">
        <f>_xlfn.XLOOKUP(G47,'Pay Table DC 2025'!B:B,'Pay Table DC 2025'!L:L,"NA",0)</f>
        <v>66872</v>
      </c>
      <c r="L47" s="20" cm="1">
        <f t="array" ref="L47">IFERROR(_xlfn.IFS(C47="Achieved Excellence", J47*Parameters!B$13, C47="Exceeded Expectations", J47*Parameters!C$13,C47="Meets Expectations",J47*Parameters!D$13), "No Pay Due")</f>
        <v>1800.45</v>
      </c>
      <c r="M47" s="21">
        <f t="shared" si="1"/>
        <v>0.89746082067232924</v>
      </c>
      <c r="N47" s="49" cm="1">
        <f t="array" ref="N47">_xlfn.IFS(L47="No Pay Due", "No Pay Due", ISNUMBER(L47), CEILING(L47, 50))</f>
        <v>1850</v>
      </c>
      <c r="O47" s="50">
        <f t="shared" si="2"/>
        <v>49.549999999999955</v>
      </c>
      <c r="P47" s="56"/>
      <c r="Q47" s="16" t="str" cm="1">
        <f t="array" ref="Q47">IFERROR(_xlfn.IFS(C47="Achieved Excellence","3,000",C47="Exceeded Expectations",2000,C47="Meets Expectations",1000), "No pay due")</f>
        <v>3,000</v>
      </c>
    </row>
    <row r="48" spans="1:17" x14ac:dyDescent="0.3">
      <c r="A48" t="s">
        <v>103</v>
      </c>
      <c r="B48">
        <v>5</v>
      </c>
      <c r="C48" t="str">
        <f>_xlfn.XLOOKUP(B48,Setup!A:A,Setup!B:B,"Unknown",0)</f>
        <v>Achieved Excellence</v>
      </c>
      <c r="D48" s="19">
        <v>44520</v>
      </c>
      <c r="E48" s="18">
        <f ca="1">Parameters!C$5 - D48</f>
        <v>1186</v>
      </c>
      <c r="F48" s="17" t="str">
        <f t="shared" ca="1" si="0"/>
        <v>Eligible</v>
      </c>
      <c r="G48" s="18">
        <v>6</v>
      </c>
      <c r="H48" s="18">
        <v>10</v>
      </c>
      <c r="I48" s="18" t="s">
        <v>1093</v>
      </c>
      <c r="J48" s="20" cm="1">
        <f t="array" ref="J48">INDEX('Pay Table DC 2025'!C$2:L$16,G48,H48)</f>
        <v>66872</v>
      </c>
      <c r="K48" s="51">
        <f>_xlfn.XLOOKUP(G48,'Pay Table DC 2025'!B:B,'Pay Table DC 2025'!L:L,"NA",0)</f>
        <v>66872</v>
      </c>
      <c r="L48" s="20" cm="1">
        <f t="array" ref="L48">IFERROR(_xlfn.IFS(C48="Achieved Excellence", J48*Parameters!B$13, C48="Exceeded Expectations", J48*Parameters!C$13,C48="Meets Expectations",J48*Parameters!D$13), "No Pay Due")</f>
        <v>2006.1599999999999</v>
      </c>
      <c r="M48" s="21">
        <f t="shared" si="1"/>
        <v>1</v>
      </c>
      <c r="N48" s="49" cm="1">
        <f t="array" ref="N48">_xlfn.IFS(L48="No Pay Due", "No Pay Due", ISNUMBER(L48), CEILING(L48, 50))</f>
        <v>2050</v>
      </c>
      <c r="O48" s="50">
        <f t="shared" si="2"/>
        <v>43.840000000000146</v>
      </c>
      <c r="P48" s="56"/>
      <c r="Q48" s="16" t="str" cm="1">
        <f t="array" ref="Q48">IFERROR(_xlfn.IFS(C48="Achieved Excellence","3,000",C48="Exceeded Expectations",2000,C48="Meets Expectations",1000), "No pay due")</f>
        <v>3,000</v>
      </c>
    </row>
    <row r="49" spans="1:17" x14ac:dyDescent="0.3">
      <c r="A49" t="s">
        <v>104</v>
      </c>
      <c r="B49">
        <v>3</v>
      </c>
      <c r="C49" t="str">
        <f>_xlfn.XLOOKUP(B49,Setup!A:A,Setup!B:B,"Unknown",0)</f>
        <v>Meets Expectations</v>
      </c>
      <c r="D49" s="19">
        <v>45387</v>
      </c>
      <c r="E49" s="18">
        <f ca="1">Parameters!C$5 - D49</f>
        <v>319</v>
      </c>
      <c r="F49" s="17" t="str">
        <f t="shared" ca="1" si="0"/>
        <v>Eligible</v>
      </c>
      <c r="G49" s="18">
        <v>13</v>
      </c>
      <c r="H49" s="18">
        <v>4</v>
      </c>
      <c r="I49" s="18" t="s">
        <v>1093</v>
      </c>
      <c r="J49" s="20" cm="1">
        <f t="array" ref="J49">INDEX('Pay Table DC 2025'!C$2:L$16,G49,H49)</f>
        <v>132638</v>
      </c>
      <c r="K49" s="51">
        <f>_xlfn.XLOOKUP(G49,'Pay Table DC 2025'!B:B,'Pay Table DC 2025'!L:L,"NA",0)</f>
        <v>156755</v>
      </c>
      <c r="L49" s="20" cm="1">
        <f t="array" ref="L49">IFERROR(_xlfn.IFS(C49="Achieved Excellence", J49*Parameters!B$13, C49="Exceeded Expectations", J49*Parameters!C$13,C49="Meets Expectations",J49*Parameters!D$13), "No Pay Due")</f>
        <v>1326.38</v>
      </c>
      <c r="M49" s="21">
        <f t="shared" si="1"/>
        <v>0.84614844821536794</v>
      </c>
      <c r="N49" s="49" cm="1">
        <f t="array" ref="N49">_xlfn.IFS(L49="No Pay Due", "No Pay Due", ISNUMBER(L49), CEILING(L49, 50))</f>
        <v>1350</v>
      </c>
      <c r="O49" s="50">
        <f t="shared" si="2"/>
        <v>23.619999999999891</v>
      </c>
      <c r="P49" s="56"/>
      <c r="Q49" s="16" cm="1">
        <f t="array" ref="Q49">IFERROR(_xlfn.IFS(C49="Achieved Excellence","3,000",C49="Exceeded Expectations",2000,C49="Meets Expectations",1000), "No pay due")</f>
        <v>1000</v>
      </c>
    </row>
    <row r="50" spans="1:17" x14ac:dyDescent="0.3">
      <c r="A50" t="s">
        <v>105</v>
      </c>
      <c r="B50">
        <v>3</v>
      </c>
      <c r="C50" t="str">
        <f>_xlfn.XLOOKUP(B50,Setup!A:A,Setup!B:B,"Unknown",0)</f>
        <v>Meets Expectations</v>
      </c>
      <c r="D50" s="19">
        <v>44233</v>
      </c>
      <c r="E50" s="18">
        <f ca="1">Parameters!C$5 - D50</f>
        <v>1473</v>
      </c>
      <c r="F50" s="17" t="str">
        <f t="shared" ca="1" si="0"/>
        <v>Eligible</v>
      </c>
      <c r="G50" s="18">
        <v>13</v>
      </c>
      <c r="H50" s="18">
        <v>5</v>
      </c>
      <c r="I50" s="18" t="s">
        <v>1092</v>
      </c>
      <c r="J50" s="20" cm="1">
        <f t="array" ref="J50">INDEX('Pay Table DC 2025'!C$2:L$16,G50,H50)</f>
        <v>136658</v>
      </c>
      <c r="K50" s="51">
        <f>_xlfn.XLOOKUP(G50,'Pay Table DC 2025'!B:B,'Pay Table DC 2025'!L:L,"NA",0)</f>
        <v>156755</v>
      </c>
      <c r="L50" s="20" cm="1">
        <f t="array" ref="L50">IFERROR(_xlfn.IFS(C50="Achieved Excellence", J50*Parameters!B$13, C50="Exceeded Expectations", J50*Parameters!C$13,C50="Meets Expectations",J50*Parameters!D$13), "No Pay Due")</f>
        <v>1366.58</v>
      </c>
      <c r="M50" s="21">
        <f t="shared" si="1"/>
        <v>0.87179356320372559</v>
      </c>
      <c r="N50" s="49" cm="1">
        <f t="array" ref="N50">_xlfn.IFS(L50="No Pay Due", "No Pay Due", ISNUMBER(L50), CEILING(L50, 50))</f>
        <v>1400</v>
      </c>
      <c r="O50" s="50">
        <f t="shared" si="2"/>
        <v>33.420000000000073</v>
      </c>
      <c r="P50" s="56"/>
      <c r="Q50" s="16" cm="1">
        <f t="array" ref="Q50">IFERROR(_xlfn.IFS(C50="Achieved Excellence","3,000",C50="Exceeded Expectations",2000,C50="Meets Expectations",1000), "No pay due")</f>
        <v>1000</v>
      </c>
    </row>
    <row r="51" spans="1:17" x14ac:dyDescent="0.3">
      <c r="A51" t="s">
        <v>106</v>
      </c>
      <c r="B51">
        <v>5</v>
      </c>
      <c r="C51" t="str">
        <f>_xlfn.XLOOKUP(B51,Setup!A:A,Setup!B:B,"Unknown",0)</f>
        <v>Achieved Excellence</v>
      </c>
      <c r="D51" s="19">
        <v>44302</v>
      </c>
      <c r="E51" s="18">
        <f ca="1">Parameters!C$5 - D51</f>
        <v>1404</v>
      </c>
      <c r="F51" s="17" t="str">
        <f t="shared" ca="1" si="0"/>
        <v>Eligible</v>
      </c>
      <c r="G51" s="18">
        <v>14</v>
      </c>
      <c r="H51" s="18">
        <v>9</v>
      </c>
      <c r="I51" s="18" t="s">
        <v>1091</v>
      </c>
      <c r="J51" s="20" cm="1">
        <f t="array" ref="J51">INDEX('Pay Table DC 2025'!C$2:L$16,G51,H51)</f>
        <v>180484</v>
      </c>
      <c r="K51" s="51">
        <f>_xlfn.XLOOKUP(G51,'Pay Table DC 2025'!B:B,'Pay Table DC 2025'!L:L,"NA",0)</f>
        <v>185234</v>
      </c>
      <c r="L51" s="20" cm="1">
        <f t="array" ref="L51">IFERROR(_xlfn.IFS(C51="Achieved Excellence", J51*Parameters!B$13, C51="Exceeded Expectations", J51*Parameters!C$13,C51="Meets Expectations",J51*Parameters!D$13), "No Pay Due")</f>
        <v>5414.5199999999995</v>
      </c>
      <c r="M51" s="21">
        <f t="shared" si="1"/>
        <v>0.97435675955818046</v>
      </c>
      <c r="N51" s="49" cm="1">
        <f t="array" ref="N51">_xlfn.IFS(L51="No Pay Due", "No Pay Due", ISNUMBER(L51), CEILING(L51, 50))</f>
        <v>5450</v>
      </c>
      <c r="O51" s="50">
        <f t="shared" si="2"/>
        <v>35.480000000000473</v>
      </c>
      <c r="P51" s="56"/>
      <c r="Q51" s="16" t="str" cm="1">
        <f t="array" ref="Q51">IFERROR(_xlfn.IFS(C51="Achieved Excellence","3,000",C51="Exceeded Expectations",2000,C51="Meets Expectations",1000), "No pay due")</f>
        <v>3,000</v>
      </c>
    </row>
    <row r="52" spans="1:17" x14ac:dyDescent="0.3">
      <c r="A52" t="s">
        <v>107</v>
      </c>
      <c r="B52">
        <v>1</v>
      </c>
      <c r="C52" t="str">
        <f>_xlfn.XLOOKUP(B52,Setup!A:A,Setup!B:B,"Unknown",0)</f>
        <v>Did not meet Expectations</v>
      </c>
      <c r="D52" s="19">
        <v>44112</v>
      </c>
      <c r="E52" s="18">
        <f ca="1">Parameters!C$5 - D52</f>
        <v>1594</v>
      </c>
      <c r="F52" s="17" t="str">
        <f t="shared" ca="1" si="0"/>
        <v>Eligible</v>
      </c>
      <c r="G52" s="18">
        <v>6</v>
      </c>
      <c r="H52" s="18">
        <v>10</v>
      </c>
      <c r="I52" s="18" t="s">
        <v>1095</v>
      </c>
      <c r="J52" s="20" cm="1">
        <f t="array" ref="J52">INDEX('Pay Table DC 2025'!C$2:L$16,G52,H52)</f>
        <v>66872</v>
      </c>
      <c r="K52" s="51">
        <f>_xlfn.XLOOKUP(G52,'Pay Table DC 2025'!B:B,'Pay Table DC 2025'!L:L,"NA",0)</f>
        <v>66872</v>
      </c>
      <c r="L52" s="20" t="str" cm="1">
        <f t="array" ref="L52">IFERROR(_xlfn.IFS(C52="Achieved Excellence", J52*Parameters!B$13, C52="Exceeded Expectations", J52*Parameters!C$13,C52="Meets Expectations",J52*Parameters!D$13), "No Pay Due")</f>
        <v>No Pay Due</v>
      </c>
      <c r="M52" s="21">
        <f t="shared" si="1"/>
        <v>1</v>
      </c>
      <c r="N52" s="49" t="str" cm="1">
        <f t="array" ref="N52">_xlfn.IFS(L52="No Pay Due", "No Pay Due", ISNUMBER(L52), CEILING(L52, 50))</f>
        <v>No Pay Due</v>
      </c>
      <c r="O52" s="50" t="str">
        <f t="shared" si="2"/>
        <v>No Pay Due</v>
      </c>
      <c r="P52" s="56"/>
      <c r="Q52" s="16" t="str" cm="1">
        <f t="array" ref="Q52">IFERROR(_xlfn.IFS(C52="Achieved Excellence","3,000",C52="Exceeded Expectations",2000,C52="Meets Expectations",1000), "No pay due")</f>
        <v>No pay due</v>
      </c>
    </row>
    <row r="53" spans="1:17" x14ac:dyDescent="0.3">
      <c r="A53" t="s">
        <v>108</v>
      </c>
      <c r="B53">
        <v>2</v>
      </c>
      <c r="C53" t="str">
        <f>_xlfn.XLOOKUP(B53,Setup!A:A,Setup!B:B,"Unknown",0)</f>
        <v>Needs Improvement</v>
      </c>
      <c r="D53" s="19">
        <v>45671</v>
      </c>
      <c r="E53" s="18">
        <f ca="1">Parameters!C$5 - D53</f>
        <v>35</v>
      </c>
      <c r="F53" s="17" t="str">
        <f t="shared" ca="1" si="0"/>
        <v>Tenure Ineligible</v>
      </c>
      <c r="G53" s="18">
        <v>4</v>
      </c>
      <c r="H53" s="18">
        <v>5</v>
      </c>
      <c r="I53" s="18" t="s">
        <v>1094</v>
      </c>
      <c r="J53" s="20" cm="1">
        <f t="array" ref="J53">INDEX('Pay Table DC 2025'!C$2:L$16,G53,H53)</f>
        <v>46749</v>
      </c>
      <c r="K53" s="51">
        <f>_xlfn.XLOOKUP(G53,'Pay Table DC 2025'!B:B,'Pay Table DC 2025'!L:L,"NA",0)</f>
        <v>53627</v>
      </c>
      <c r="L53" s="20" t="str" cm="1">
        <f t="array" ref="L53">IFERROR(_xlfn.IFS(C53="Achieved Excellence", J53*Parameters!B$13, C53="Exceeded Expectations", J53*Parameters!C$13,C53="Meets Expectations",J53*Parameters!D$13), "No Pay Due")</f>
        <v>No Pay Due</v>
      </c>
      <c r="M53" s="21">
        <f t="shared" si="1"/>
        <v>0.87174371119025862</v>
      </c>
      <c r="N53" s="49" t="str" cm="1">
        <f t="array" ref="N53">_xlfn.IFS(L53="No Pay Due", "No Pay Due", ISNUMBER(L53), CEILING(L53, 50))</f>
        <v>No Pay Due</v>
      </c>
      <c r="O53" s="50" t="str">
        <f t="shared" si="2"/>
        <v>No Pay Due</v>
      </c>
      <c r="P53" s="56"/>
      <c r="Q53" s="16" t="str" cm="1">
        <f t="array" ref="Q53">IFERROR(_xlfn.IFS(C53="Achieved Excellence","3,000",C53="Exceeded Expectations",2000,C53="Meets Expectations",1000), "No pay due")</f>
        <v>No pay due</v>
      </c>
    </row>
    <row r="54" spans="1:17" x14ac:dyDescent="0.3">
      <c r="A54" t="s">
        <v>109</v>
      </c>
      <c r="B54">
        <v>4</v>
      </c>
      <c r="C54" t="str">
        <f>_xlfn.XLOOKUP(B54,Setup!A:A,Setup!B:B,"Unknown",0)</f>
        <v>Exceeded Expectations</v>
      </c>
      <c r="D54" s="19">
        <v>45059</v>
      </c>
      <c r="E54" s="18">
        <f ca="1">Parameters!C$5 - D54</f>
        <v>647</v>
      </c>
      <c r="F54" s="17" t="str">
        <f t="shared" ca="1" si="0"/>
        <v>Eligible</v>
      </c>
      <c r="G54" s="18">
        <v>8</v>
      </c>
      <c r="H54" s="18">
        <v>8</v>
      </c>
      <c r="I54" s="18" t="s">
        <v>1092</v>
      </c>
      <c r="J54" s="20" cm="1">
        <f t="array" ref="J54">INDEX('Pay Table DC 2025'!C$2:L$16,G54,H54)</f>
        <v>78083</v>
      </c>
      <c r="K54" s="51">
        <f>_xlfn.XLOOKUP(G54,'Pay Table DC 2025'!B:B,'Pay Table DC 2025'!L:L,"NA",0)</f>
        <v>82305</v>
      </c>
      <c r="L54" s="20" cm="1">
        <f t="array" ref="L54">IFERROR(_xlfn.IFS(C54="Achieved Excellence", J54*Parameters!B$13, C54="Exceeded Expectations", J54*Parameters!C$13,C54="Meets Expectations",J54*Parameters!D$13), "No Pay Due")</f>
        <v>1561.66</v>
      </c>
      <c r="M54" s="21">
        <f t="shared" si="1"/>
        <v>0.94870299495777899</v>
      </c>
      <c r="N54" s="49" cm="1">
        <f t="array" ref="N54">_xlfn.IFS(L54="No Pay Due", "No Pay Due", ISNUMBER(L54), CEILING(L54, 50))</f>
        <v>1600</v>
      </c>
      <c r="O54" s="50">
        <f t="shared" si="2"/>
        <v>38.339999999999918</v>
      </c>
      <c r="P54" s="56"/>
      <c r="Q54" s="16" cm="1">
        <f t="array" ref="Q54">IFERROR(_xlfn.IFS(C54="Achieved Excellence","3,000",C54="Exceeded Expectations",2000,C54="Meets Expectations",1000), "No pay due")</f>
        <v>2000</v>
      </c>
    </row>
    <row r="55" spans="1:17" x14ac:dyDescent="0.3">
      <c r="A55" t="s">
        <v>110</v>
      </c>
      <c r="B55">
        <v>1</v>
      </c>
      <c r="C55" t="str">
        <f>_xlfn.XLOOKUP(B55,Setup!A:A,Setup!B:B,"Unknown",0)</f>
        <v>Did not meet Expectations</v>
      </c>
      <c r="D55" s="19">
        <v>44832</v>
      </c>
      <c r="E55" s="18">
        <f ca="1">Parameters!C$5 - D55</f>
        <v>874</v>
      </c>
      <c r="F55" s="17" t="str">
        <f t="shared" ca="1" si="0"/>
        <v>Eligible</v>
      </c>
      <c r="G55" s="18">
        <v>4</v>
      </c>
      <c r="H55" s="18">
        <v>5</v>
      </c>
      <c r="I55" s="18" t="s">
        <v>1094</v>
      </c>
      <c r="J55" s="20" cm="1">
        <f t="array" ref="J55">INDEX('Pay Table DC 2025'!C$2:L$16,G55,H55)</f>
        <v>46749</v>
      </c>
      <c r="K55" s="51">
        <f>_xlfn.XLOOKUP(G55,'Pay Table DC 2025'!B:B,'Pay Table DC 2025'!L:L,"NA",0)</f>
        <v>53627</v>
      </c>
      <c r="L55" s="20" t="str" cm="1">
        <f t="array" ref="L55">IFERROR(_xlfn.IFS(C55="Achieved Excellence", J55*Parameters!B$13, C55="Exceeded Expectations", J55*Parameters!C$13,C55="Meets Expectations",J55*Parameters!D$13), "No Pay Due")</f>
        <v>No Pay Due</v>
      </c>
      <c r="M55" s="21">
        <f t="shared" si="1"/>
        <v>0.87174371119025862</v>
      </c>
      <c r="N55" s="49" t="str" cm="1">
        <f t="array" ref="N55">_xlfn.IFS(L55="No Pay Due", "No Pay Due", ISNUMBER(L55), CEILING(L55, 50))</f>
        <v>No Pay Due</v>
      </c>
      <c r="O55" s="50" t="str">
        <f t="shared" si="2"/>
        <v>No Pay Due</v>
      </c>
      <c r="P55" s="56"/>
      <c r="Q55" s="16" t="str" cm="1">
        <f t="array" ref="Q55">IFERROR(_xlfn.IFS(C55="Achieved Excellence","3,000",C55="Exceeded Expectations",2000,C55="Meets Expectations",1000), "No pay due")</f>
        <v>No pay due</v>
      </c>
    </row>
    <row r="56" spans="1:17" x14ac:dyDescent="0.3">
      <c r="A56" t="s">
        <v>111</v>
      </c>
      <c r="B56">
        <v>1</v>
      </c>
      <c r="C56" t="str">
        <f>_xlfn.XLOOKUP(B56,Setup!A:A,Setup!B:B,"Unknown",0)</f>
        <v>Did not meet Expectations</v>
      </c>
      <c r="D56" s="19">
        <v>45385</v>
      </c>
      <c r="E56" s="18">
        <f ca="1">Parameters!C$5 - D56</f>
        <v>321</v>
      </c>
      <c r="F56" s="17" t="str">
        <f t="shared" ca="1" si="0"/>
        <v>Eligible</v>
      </c>
      <c r="G56" s="18">
        <v>2</v>
      </c>
      <c r="H56" s="18">
        <v>9</v>
      </c>
      <c r="I56" s="18" t="s">
        <v>1092</v>
      </c>
      <c r="J56" s="20" cm="1">
        <f t="array" ref="J56">INDEX('Pay Table DC 2025'!C$2:L$16,G56,H56)</f>
        <v>41290</v>
      </c>
      <c r="K56" s="51">
        <f>_xlfn.XLOOKUP(G56,'Pay Table DC 2025'!B:B,'Pay Table DC 2025'!L:L,"NA",0)</f>
        <v>42376</v>
      </c>
      <c r="L56" s="20" t="str" cm="1">
        <f t="array" ref="L56">IFERROR(_xlfn.IFS(C56="Achieved Excellence", J56*Parameters!B$13, C56="Exceeded Expectations", J56*Parameters!C$13,C56="Meets Expectations",J56*Parameters!D$13), "No Pay Due")</f>
        <v>No Pay Due</v>
      </c>
      <c r="M56" s="21">
        <f t="shared" si="1"/>
        <v>0.9743722861997357</v>
      </c>
      <c r="N56" s="49" t="str" cm="1">
        <f t="array" ref="N56">_xlfn.IFS(L56="No Pay Due", "No Pay Due", ISNUMBER(L56), CEILING(L56, 50))</f>
        <v>No Pay Due</v>
      </c>
      <c r="O56" s="50" t="str">
        <f t="shared" si="2"/>
        <v>No Pay Due</v>
      </c>
      <c r="P56" s="56"/>
      <c r="Q56" s="16" t="str" cm="1">
        <f t="array" ref="Q56">IFERROR(_xlfn.IFS(C56="Achieved Excellence","3,000",C56="Exceeded Expectations",2000,C56="Meets Expectations",1000), "No pay due")</f>
        <v>No pay due</v>
      </c>
    </row>
    <row r="57" spans="1:17" x14ac:dyDescent="0.3">
      <c r="A57" t="s">
        <v>112</v>
      </c>
      <c r="B57">
        <v>1</v>
      </c>
      <c r="C57" t="str">
        <f>_xlfn.XLOOKUP(B57,Setup!A:A,Setup!B:B,"Unknown",0)</f>
        <v>Did not meet Expectations</v>
      </c>
      <c r="D57" s="19">
        <v>45444</v>
      </c>
      <c r="E57" s="18">
        <f ca="1">Parameters!C$5 - D57</f>
        <v>262</v>
      </c>
      <c r="F57" s="17" t="str">
        <f t="shared" ca="1" si="0"/>
        <v>Eligible</v>
      </c>
      <c r="G57" s="18">
        <v>10</v>
      </c>
      <c r="H57" s="18">
        <v>9</v>
      </c>
      <c r="I57" s="18" t="s">
        <v>1091</v>
      </c>
      <c r="J57" s="20" cm="1">
        <f t="array" ref="J57">INDEX('Pay Table DC 2025'!C$2:L$16,G57,H57)</f>
        <v>97531</v>
      </c>
      <c r="K57" s="51">
        <f>_xlfn.XLOOKUP(G57,'Pay Table DC 2025'!B:B,'Pay Table DC 2025'!L:L,"NA",0)</f>
        <v>100097</v>
      </c>
      <c r="L57" s="20" t="str" cm="1">
        <f t="array" ref="L57">IFERROR(_xlfn.IFS(C57="Achieved Excellence", J57*Parameters!B$13, C57="Exceeded Expectations", J57*Parameters!C$13,C57="Meets Expectations",J57*Parameters!D$13), "No Pay Due")</f>
        <v>No Pay Due</v>
      </c>
      <c r="M57" s="21">
        <f t="shared" si="1"/>
        <v>0.97436486607990247</v>
      </c>
      <c r="N57" s="49" t="str" cm="1">
        <f t="array" ref="N57">_xlfn.IFS(L57="No Pay Due", "No Pay Due", ISNUMBER(L57), CEILING(L57, 50))</f>
        <v>No Pay Due</v>
      </c>
      <c r="O57" s="50" t="str">
        <f t="shared" si="2"/>
        <v>No Pay Due</v>
      </c>
      <c r="P57" s="56"/>
      <c r="Q57" s="16" t="str" cm="1">
        <f t="array" ref="Q57">IFERROR(_xlfn.IFS(C57="Achieved Excellence","3,000",C57="Exceeded Expectations",2000,C57="Meets Expectations",1000), "No pay due")</f>
        <v>No pay due</v>
      </c>
    </row>
    <row r="58" spans="1:17" x14ac:dyDescent="0.3">
      <c r="A58" t="s">
        <v>113</v>
      </c>
      <c r="B58">
        <v>2</v>
      </c>
      <c r="C58" t="str">
        <f>_xlfn.XLOOKUP(B58,Setup!A:A,Setup!B:B,"Unknown",0)</f>
        <v>Needs Improvement</v>
      </c>
      <c r="D58" s="19">
        <v>44383</v>
      </c>
      <c r="E58" s="18">
        <f ca="1">Parameters!C$5 - D58</f>
        <v>1323</v>
      </c>
      <c r="F58" s="17" t="str">
        <f t="shared" ca="1" si="0"/>
        <v>Eligible</v>
      </c>
      <c r="G58" s="18">
        <v>4</v>
      </c>
      <c r="H58" s="18">
        <v>8</v>
      </c>
      <c r="I58" s="18" t="s">
        <v>1094</v>
      </c>
      <c r="J58" s="20" cm="1">
        <f t="array" ref="J58">INDEX('Pay Table DC 2025'!C$2:L$16,G58,H58)</f>
        <v>50876</v>
      </c>
      <c r="K58" s="51">
        <f>_xlfn.XLOOKUP(G58,'Pay Table DC 2025'!B:B,'Pay Table DC 2025'!L:L,"NA",0)</f>
        <v>53627</v>
      </c>
      <c r="L58" s="20" t="str" cm="1">
        <f t="array" ref="L58">IFERROR(_xlfn.IFS(C58="Achieved Excellence", J58*Parameters!B$13, C58="Exceeded Expectations", J58*Parameters!C$13,C58="Meets Expectations",J58*Parameters!D$13), "No Pay Due")</f>
        <v>No Pay Due</v>
      </c>
      <c r="M58" s="21">
        <f t="shared" si="1"/>
        <v>0.94870121394073881</v>
      </c>
      <c r="N58" s="49" t="str" cm="1">
        <f t="array" ref="N58">_xlfn.IFS(L58="No Pay Due", "No Pay Due", ISNUMBER(L58), CEILING(L58, 50))</f>
        <v>No Pay Due</v>
      </c>
      <c r="O58" s="50" t="str">
        <f t="shared" si="2"/>
        <v>No Pay Due</v>
      </c>
      <c r="P58" s="56"/>
      <c r="Q58" s="16" t="str" cm="1">
        <f t="array" ref="Q58">IFERROR(_xlfn.IFS(C58="Achieved Excellence","3,000",C58="Exceeded Expectations",2000,C58="Meets Expectations",1000), "No pay due")</f>
        <v>No pay due</v>
      </c>
    </row>
    <row r="59" spans="1:17" x14ac:dyDescent="0.3">
      <c r="A59" t="s">
        <v>114</v>
      </c>
      <c r="B59">
        <v>3</v>
      </c>
      <c r="C59" t="str">
        <f>_xlfn.XLOOKUP(B59,Setup!A:A,Setup!B:B,"Unknown",0)</f>
        <v>Meets Expectations</v>
      </c>
      <c r="D59" s="19">
        <v>44717</v>
      </c>
      <c r="E59" s="18">
        <f ca="1">Parameters!C$5 - D59</f>
        <v>989</v>
      </c>
      <c r="F59" s="17" t="str">
        <f t="shared" ca="1" si="0"/>
        <v>Eligible</v>
      </c>
      <c r="G59" s="18">
        <v>6</v>
      </c>
      <c r="H59" s="18">
        <v>5</v>
      </c>
      <c r="I59" s="18" t="s">
        <v>1091</v>
      </c>
      <c r="J59" s="20" cm="1">
        <f t="array" ref="J59">INDEX('Pay Table DC 2025'!C$2:L$16,G59,H59)</f>
        <v>58300</v>
      </c>
      <c r="K59" s="51">
        <f>_xlfn.XLOOKUP(G59,'Pay Table DC 2025'!B:B,'Pay Table DC 2025'!L:L,"NA",0)</f>
        <v>66872</v>
      </c>
      <c r="L59" s="20" cm="1">
        <f t="array" ref="L59">IFERROR(_xlfn.IFS(C59="Achieved Excellence", J59*Parameters!B$13, C59="Exceeded Expectations", J59*Parameters!C$13,C59="Meets Expectations",J59*Parameters!D$13), "No Pay Due")</f>
        <v>583</v>
      </c>
      <c r="M59" s="21">
        <f t="shared" si="1"/>
        <v>0.8718148103840172</v>
      </c>
      <c r="N59" s="49" cm="1">
        <f t="array" ref="N59">_xlfn.IFS(L59="No Pay Due", "No Pay Due", ISNUMBER(L59), CEILING(L59, 50))</f>
        <v>600</v>
      </c>
      <c r="O59" s="50">
        <f t="shared" si="2"/>
        <v>17</v>
      </c>
      <c r="P59" s="56"/>
      <c r="Q59" s="16" cm="1">
        <f t="array" ref="Q59">IFERROR(_xlfn.IFS(C59="Achieved Excellence","3,000",C59="Exceeded Expectations",2000,C59="Meets Expectations",1000), "No pay due")</f>
        <v>1000</v>
      </c>
    </row>
    <row r="60" spans="1:17" x14ac:dyDescent="0.3">
      <c r="A60" t="s">
        <v>115</v>
      </c>
      <c r="B60">
        <v>4</v>
      </c>
      <c r="C60" t="str">
        <f>_xlfn.XLOOKUP(B60,Setup!A:A,Setup!B:B,"Unknown",0)</f>
        <v>Exceeded Expectations</v>
      </c>
      <c r="D60" s="19">
        <v>45436</v>
      </c>
      <c r="E60" s="18">
        <f ca="1">Parameters!C$5 - D60</f>
        <v>270</v>
      </c>
      <c r="F60" s="17" t="str">
        <f t="shared" ca="1" si="0"/>
        <v>Eligible</v>
      </c>
      <c r="G60" s="18">
        <v>3</v>
      </c>
      <c r="H60" s="18">
        <v>1</v>
      </c>
      <c r="I60" s="18" t="s">
        <v>1091</v>
      </c>
      <c r="J60" s="20" cm="1">
        <f t="array" ref="J60">INDEX('Pay Table DC 2025'!C$2:L$16,G60,H60)</f>
        <v>36745</v>
      </c>
      <c r="K60" s="51">
        <f>_xlfn.XLOOKUP(G60,'Pay Table DC 2025'!B:B,'Pay Table DC 2025'!L:L,"NA",0)</f>
        <v>47763</v>
      </c>
      <c r="L60" s="20" cm="1">
        <f t="array" ref="L60">IFERROR(_xlfn.IFS(C60="Achieved Excellence", J60*Parameters!B$13, C60="Exceeded Expectations", J60*Parameters!C$13,C60="Meets Expectations",J60*Parameters!D$13), "No Pay Due")</f>
        <v>734.9</v>
      </c>
      <c r="M60" s="21">
        <f t="shared" si="1"/>
        <v>0.76931934761216847</v>
      </c>
      <c r="N60" s="49" cm="1">
        <f t="array" ref="N60">_xlfn.IFS(L60="No Pay Due", "No Pay Due", ISNUMBER(L60), CEILING(L60, 50))</f>
        <v>750</v>
      </c>
      <c r="O60" s="50">
        <f t="shared" si="2"/>
        <v>15.100000000000023</v>
      </c>
      <c r="P60" s="56"/>
      <c r="Q60" s="16" cm="1">
        <f t="array" ref="Q60">IFERROR(_xlfn.IFS(C60="Achieved Excellence","3,000",C60="Exceeded Expectations",2000,C60="Meets Expectations",1000), "No pay due")</f>
        <v>2000</v>
      </c>
    </row>
    <row r="61" spans="1:17" x14ac:dyDescent="0.3">
      <c r="A61" t="s">
        <v>116</v>
      </c>
      <c r="B61">
        <v>3</v>
      </c>
      <c r="C61" t="str">
        <f>_xlfn.XLOOKUP(B61,Setup!A:A,Setup!B:B,"Unknown",0)</f>
        <v>Meets Expectations</v>
      </c>
      <c r="D61" s="19">
        <v>45328</v>
      </c>
      <c r="E61" s="18">
        <f ca="1">Parameters!C$5 - D61</f>
        <v>378</v>
      </c>
      <c r="F61" s="17" t="str">
        <f t="shared" ca="1" si="0"/>
        <v>Eligible</v>
      </c>
      <c r="G61" s="18">
        <v>6</v>
      </c>
      <c r="H61" s="18">
        <v>1</v>
      </c>
      <c r="I61" s="18" t="s">
        <v>1093</v>
      </c>
      <c r="J61" s="20" cm="1">
        <f t="array" ref="J61">INDEX('Pay Table DC 2025'!C$2:L$16,G61,H61)</f>
        <v>51442</v>
      </c>
      <c r="K61" s="51">
        <f>_xlfn.XLOOKUP(G61,'Pay Table DC 2025'!B:B,'Pay Table DC 2025'!L:L,"NA",0)</f>
        <v>66872</v>
      </c>
      <c r="L61" s="20" cm="1">
        <f t="array" ref="L61">IFERROR(_xlfn.IFS(C61="Achieved Excellence", J61*Parameters!B$13, C61="Exceeded Expectations", J61*Parameters!C$13,C61="Meets Expectations",J61*Parameters!D$13), "No Pay Due")</f>
        <v>514.41999999999996</v>
      </c>
      <c r="M61" s="21">
        <f t="shared" si="1"/>
        <v>0.76926067711448742</v>
      </c>
      <c r="N61" s="49" cm="1">
        <f t="array" ref="N61">_xlfn.IFS(L61="No Pay Due", "No Pay Due", ISNUMBER(L61), CEILING(L61, 50))</f>
        <v>550</v>
      </c>
      <c r="O61" s="50">
        <f t="shared" si="2"/>
        <v>35.580000000000041</v>
      </c>
      <c r="P61" s="56"/>
      <c r="Q61" s="16" cm="1">
        <f t="array" ref="Q61">IFERROR(_xlfn.IFS(C61="Achieved Excellence","3,000",C61="Exceeded Expectations",2000,C61="Meets Expectations",1000), "No pay due")</f>
        <v>1000</v>
      </c>
    </row>
    <row r="62" spans="1:17" x14ac:dyDescent="0.3">
      <c r="A62" t="s">
        <v>117</v>
      </c>
      <c r="B62">
        <v>1</v>
      </c>
      <c r="C62" t="str">
        <f>_xlfn.XLOOKUP(B62,Setup!A:A,Setup!B:B,"Unknown",0)</f>
        <v>Did not meet Expectations</v>
      </c>
      <c r="D62" s="19">
        <v>45132</v>
      </c>
      <c r="E62" s="18">
        <f ca="1">Parameters!C$5 - D62</f>
        <v>574</v>
      </c>
      <c r="F62" s="17" t="str">
        <f t="shared" ca="1" si="0"/>
        <v>Eligible</v>
      </c>
      <c r="G62" s="18">
        <v>13</v>
      </c>
      <c r="H62" s="18">
        <v>8</v>
      </c>
      <c r="I62" s="18" t="s">
        <v>1094</v>
      </c>
      <c r="J62" s="20" cm="1">
        <f t="array" ref="J62">INDEX('Pay Table DC 2025'!C$2:L$16,G62,H62)</f>
        <v>148716</v>
      </c>
      <c r="K62" s="51">
        <f>_xlfn.XLOOKUP(G62,'Pay Table DC 2025'!B:B,'Pay Table DC 2025'!L:L,"NA",0)</f>
        <v>156755</v>
      </c>
      <c r="L62" s="20" t="str" cm="1">
        <f t="array" ref="L62">IFERROR(_xlfn.IFS(C62="Achieved Excellence", J62*Parameters!B$13, C62="Exceeded Expectations", J62*Parameters!C$13,C62="Meets Expectations",J62*Parameters!D$13), "No Pay Due")</f>
        <v>No Pay Due</v>
      </c>
      <c r="M62" s="21">
        <f t="shared" si="1"/>
        <v>0.94871614940512261</v>
      </c>
      <c r="N62" s="49" t="str" cm="1">
        <f t="array" ref="N62">_xlfn.IFS(L62="No Pay Due", "No Pay Due", ISNUMBER(L62), CEILING(L62, 50))</f>
        <v>No Pay Due</v>
      </c>
      <c r="O62" s="50" t="str">
        <f t="shared" si="2"/>
        <v>No Pay Due</v>
      </c>
      <c r="P62" s="56"/>
      <c r="Q62" s="16" t="str" cm="1">
        <f t="array" ref="Q62">IFERROR(_xlfn.IFS(C62="Achieved Excellence","3,000",C62="Exceeded Expectations",2000,C62="Meets Expectations",1000), "No pay due")</f>
        <v>No pay due</v>
      </c>
    </row>
    <row r="63" spans="1:17" x14ac:dyDescent="0.3">
      <c r="A63" t="s">
        <v>118</v>
      </c>
      <c r="B63">
        <v>4</v>
      </c>
      <c r="C63" t="str">
        <f>_xlfn.XLOOKUP(B63,Setup!A:A,Setup!B:B,"Unknown",0)</f>
        <v>Exceeded Expectations</v>
      </c>
      <c r="D63" s="19">
        <v>44692</v>
      </c>
      <c r="E63" s="18">
        <f ca="1">Parameters!C$5 - D63</f>
        <v>1014</v>
      </c>
      <c r="F63" s="17" t="str">
        <f t="shared" ca="1" si="0"/>
        <v>Eligible</v>
      </c>
      <c r="G63" s="18">
        <v>4</v>
      </c>
      <c r="H63" s="18">
        <v>6</v>
      </c>
      <c r="I63" s="18" t="s">
        <v>1094</v>
      </c>
      <c r="J63" s="20" cm="1">
        <f t="array" ref="J63">INDEX('Pay Table DC 2025'!C$2:L$16,G63,H63)</f>
        <v>48125</v>
      </c>
      <c r="K63" s="51">
        <f>_xlfn.XLOOKUP(G63,'Pay Table DC 2025'!B:B,'Pay Table DC 2025'!L:L,"NA",0)</f>
        <v>53627</v>
      </c>
      <c r="L63" s="20" cm="1">
        <f t="array" ref="L63">IFERROR(_xlfn.IFS(C63="Achieved Excellence", J63*Parameters!B$13, C63="Exceeded Expectations", J63*Parameters!C$13,C63="Meets Expectations",J63*Parameters!D$13), "No Pay Due")</f>
        <v>962.5</v>
      </c>
      <c r="M63" s="21">
        <f t="shared" si="1"/>
        <v>0.89740242788147762</v>
      </c>
      <c r="N63" s="49" cm="1">
        <f t="array" ref="N63">_xlfn.IFS(L63="No Pay Due", "No Pay Due", ISNUMBER(L63), CEILING(L63, 50))</f>
        <v>1000</v>
      </c>
      <c r="O63" s="50">
        <f t="shared" si="2"/>
        <v>37.5</v>
      </c>
      <c r="P63" s="56"/>
      <c r="Q63" s="16" cm="1">
        <f t="array" ref="Q63">IFERROR(_xlfn.IFS(C63="Achieved Excellence","3,000",C63="Exceeded Expectations",2000,C63="Meets Expectations",1000), "No pay due")</f>
        <v>2000</v>
      </c>
    </row>
    <row r="64" spans="1:17" x14ac:dyDescent="0.3">
      <c r="A64" t="s">
        <v>119</v>
      </c>
      <c r="B64">
        <v>2</v>
      </c>
      <c r="C64" t="str">
        <f>_xlfn.XLOOKUP(B64,Setup!A:A,Setup!B:B,"Unknown",0)</f>
        <v>Needs Improvement</v>
      </c>
      <c r="D64" s="19">
        <v>44815</v>
      </c>
      <c r="E64" s="18">
        <f ca="1">Parameters!C$5 - D64</f>
        <v>891</v>
      </c>
      <c r="F64" s="17" t="str">
        <f t="shared" ca="1" si="0"/>
        <v>Eligible</v>
      </c>
      <c r="G64" s="18">
        <v>5</v>
      </c>
      <c r="H64" s="18">
        <v>8</v>
      </c>
      <c r="I64" s="18" t="s">
        <v>1094</v>
      </c>
      <c r="J64" s="20" cm="1">
        <f t="array" ref="J64">INDEX('Pay Table DC 2025'!C$2:L$16,G64,H64)</f>
        <v>56911</v>
      </c>
      <c r="K64" s="51">
        <f>_xlfn.XLOOKUP(G64,'Pay Table DC 2025'!B:B,'Pay Table DC 2025'!L:L,"NA",0)</f>
        <v>59986</v>
      </c>
      <c r="L64" s="20" t="str" cm="1">
        <f t="array" ref="L64">IFERROR(_xlfn.IFS(C64="Achieved Excellence", J64*Parameters!B$13, C64="Exceeded Expectations", J64*Parameters!C$13,C64="Meets Expectations",J64*Parameters!D$13), "No Pay Due")</f>
        <v>No Pay Due</v>
      </c>
      <c r="M64" s="21">
        <f t="shared" si="1"/>
        <v>0.94873803887573771</v>
      </c>
      <c r="N64" s="49" t="str" cm="1">
        <f t="array" ref="N64">_xlfn.IFS(L64="No Pay Due", "No Pay Due", ISNUMBER(L64), CEILING(L64, 50))</f>
        <v>No Pay Due</v>
      </c>
      <c r="O64" s="50" t="str">
        <f t="shared" si="2"/>
        <v>No Pay Due</v>
      </c>
      <c r="P64" s="56"/>
      <c r="Q64" s="16" t="str" cm="1">
        <f t="array" ref="Q64">IFERROR(_xlfn.IFS(C64="Achieved Excellence","3,000",C64="Exceeded Expectations",2000,C64="Meets Expectations",1000), "No pay due")</f>
        <v>No pay due</v>
      </c>
    </row>
    <row r="65" spans="1:17" x14ac:dyDescent="0.3">
      <c r="A65" t="s">
        <v>120</v>
      </c>
      <c r="B65">
        <v>4</v>
      </c>
      <c r="C65" t="str">
        <f>_xlfn.XLOOKUP(B65,Setup!A:A,Setup!B:B,"Unknown",0)</f>
        <v>Exceeded Expectations</v>
      </c>
      <c r="D65" s="19">
        <v>45722</v>
      </c>
      <c r="E65" s="18">
        <f ca="1">Parameters!C$5 - D65</f>
        <v>-16</v>
      </c>
      <c r="F65" s="17" t="str">
        <f t="shared" ca="1" si="0"/>
        <v>Tenure Ineligible</v>
      </c>
      <c r="G65" s="18">
        <v>8</v>
      </c>
      <c r="H65" s="18">
        <v>2</v>
      </c>
      <c r="I65" s="18" t="s">
        <v>1091</v>
      </c>
      <c r="J65" s="20" cm="1">
        <f t="array" ref="J65">INDEX('Pay Table DC 2025'!C$2:L$16,G65,H65)</f>
        <v>65418</v>
      </c>
      <c r="K65" s="51">
        <f>_xlfn.XLOOKUP(G65,'Pay Table DC 2025'!B:B,'Pay Table DC 2025'!L:L,"NA",0)</f>
        <v>82305</v>
      </c>
      <c r="L65" s="20" cm="1">
        <f t="array" ref="L65">IFERROR(_xlfn.IFS(C65="Achieved Excellence", J65*Parameters!B$13, C65="Exceeded Expectations", J65*Parameters!C$13,C65="Meets Expectations",J65*Parameters!D$13), "No Pay Due")</f>
        <v>1308.3600000000001</v>
      </c>
      <c r="M65" s="21">
        <f t="shared" si="1"/>
        <v>0.79482412976125383</v>
      </c>
      <c r="N65" s="49" cm="1">
        <f t="array" ref="N65">_xlfn.IFS(L65="No Pay Due", "No Pay Due", ISNUMBER(L65), CEILING(L65, 50))</f>
        <v>1350</v>
      </c>
      <c r="O65" s="50">
        <f t="shared" si="2"/>
        <v>41.639999999999873</v>
      </c>
      <c r="P65" s="56"/>
      <c r="Q65" s="16" cm="1">
        <f t="array" ref="Q65">IFERROR(_xlfn.IFS(C65="Achieved Excellence","3,000",C65="Exceeded Expectations",2000,C65="Meets Expectations",1000), "No pay due")</f>
        <v>2000</v>
      </c>
    </row>
    <row r="66" spans="1:17" x14ac:dyDescent="0.3">
      <c r="A66" t="s">
        <v>121</v>
      </c>
      <c r="B66">
        <v>3</v>
      </c>
      <c r="C66" t="str">
        <f>_xlfn.XLOOKUP(B66,Setup!A:A,Setup!B:B,"Unknown",0)</f>
        <v>Meets Expectations</v>
      </c>
      <c r="D66" s="19">
        <v>44904</v>
      </c>
      <c r="E66" s="18">
        <f ca="1">Parameters!C$5 - D66</f>
        <v>802</v>
      </c>
      <c r="F66" s="17" t="str">
        <f t="shared" ref="F66:F129" ca="1" si="3">IF(E66&lt;180,"Tenure Ineligible","Eligible")</f>
        <v>Eligible</v>
      </c>
      <c r="G66" s="18">
        <v>11</v>
      </c>
      <c r="H66" s="18">
        <v>1</v>
      </c>
      <c r="I66" s="18" t="s">
        <v>1093</v>
      </c>
      <c r="J66" s="20" cm="1">
        <f t="array" ref="J66">INDEX('Pay Table DC 2025'!C$2:L$16,G66,H66)</f>
        <v>84601</v>
      </c>
      <c r="K66" s="51">
        <f>_xlfn.XLOOKUP(G66,'Pay Table DC 2025'!B:B,'Pay Table DC 2025'!L:L,"NA",0)</f>
        <v>109975</v>
      </c>
      <c r="L66" s="20" cm="1">
        <f t="array" ref="L66">IFERROR(_xlfn.IFS(C66="Achieved Excellence", J66*Parameters!B$13, C66="Exceeded Expectations", J66*Parameters!C$13,C66="Meets Expectations",J66*Parameters!D$13), "No Pay Due")</f>
        <v>846.01</v>
      </c>
      <c r="M66" s="21">
        <f t="shared" ref="M66:M129" si="4">J66/K66</f>
        <v>0.76927483518981588</v>
      </c>
      <c r="N66" s="49" cm="1">
        <f t="array" ref="N66">_xlfn.IFS(L66="No Pay Due", "No Pay Due", ISNUMBER(L66), CEILING(L66, 50))</f>
        <v>850</v>
      </c>
      <c r="O66" s="50">
        <f t="shared" si="2"/>
        <v>3.9900000000000091</v>
      </c>
      <c r="P66" s="56"/>
      <c r="Q66" s="16" cm="1">
        <f t="array" ref="Q66">IFERROR(_xlfn.IFS(C66="Achieved Excellence","3,000",C66="Exceeded Expectations",2000,C66="Meets Expectations",1000), "No pay due")</f>
        <v>1000</v>
      </c>
    </row>
    <row r="67" spans="1:17" x14ac:dyDescent="0.3">
      <c r="A67" t="s">
        <v>122</v>
      </c>
      <c r="B67">
        <v>4</v>
      </c>
      <c r="C67" t="str">
        <f>_xlfn.XLOOKUP(B67,Setup!A:A,Setup!B:B,"Unknown",0)</f>
        <v>Exceeded Expectations</v>
      </c>
      <c r="D67" s="19">
        <v>45404</v>
      </c>
      <c r="E67" s="18">
        <f ca="1">Parameters!C$5 - D67</f>
        <v>302</v>
      </c>
      <c r="F67" s="17" t="str">
        <f t="shared" ca="1" si="3"/>
        <v>Eligible</v>
      </c>
      <c r="G67" s="18">
        <v>12</v>
      </c>
      <c r="H67" s="18">
        <v>4</v>
      </c>
      <c r="I67" s="18" t="s">
        <v>1093</v>
      </c>
      <c r="J67" s="20" cm="1">
        <f t="array" ref="J67">INDEX('Pay Table DC 2025'!C$2:L$16,G67,H67)</f>
        <v>111543</v>
      </c>
      <c r="K67" s="51">
        <f>_xlfn.XLOOKUP(G67,'Pay Table DC 2025'!B:B,'Pay Table DC 2025'!L:L,"NA",0)</f>
        <v>131826</v>
      </c>
      <c r="L67" s="20" cm="1">
        <f t="array" ref="L67">IFERROR(_xlfn.IFS(C67="Achieved Excellence", J67*Parameters!B$13, C67="Exceeded Expectations", J67*Parameters!C$13,C67="Meets Expectations",J67*Parameters!D$13), "No Pay Due")</f>
        <v>2230.86</v>
      </c>
      <c r="M67" s="21">
        <f t="shared" si="4"/>
        <v>0.84613809112011285</v>
      </c>
      <c r="N67" s="49" cm="1">
        <f t="array" ref="N67">_xlfn.IFS(L67="No Pay Due", "No Pay Due", ISNUMBER(L67), CEILING(L67, 50))</f>
        <v>2250</v>
      </c>
      <c r="O67" s="50">
        <f t="shared" ref="O67:O130" si="5">IF(ISNUMBER(N67), N67 - L67, "No Pay Due")</f>
        <v>19.139999999999873</v>
      </c>
      <c r="P67" s="56"/>
      <c r="Q67" s="16" cm="1">
        <f t="array" ref="Q67">IFERROR(_xlfn.IFS(C67="Achieved Excellence","3,000",C67="Exceeded Expectations",2000,C67="Meets Expectations",1000), "No pay due")</f>
        <v>2000</v>
      </c>
    </row>
    <row r="68" spans="1:17" x14ac:dyDescent="0.3">
      <c r="A68" t="s">
        <v>123</v>
      </c>
      <c r="B68">
        <v>4</v>
      </c>
      <c r="C68" t="str">
        <f>_xlfn.XLOOKUP(B68,Setup!A:A,Setup!B:B,"Unknown",0)</f>
        <v>Exceeded Expectations</v>
      </c>
      <c r="D68" s="19">
        <v>44349</v>
      </c>
      <c r="E68" s="18">
        <f ca="1">Parameters!C$5 - D68</f>
        <v>1357</v>
      </c>
      <c r="F68" s="17" t="str">
        <f t="shared" ca="1" si="3"/>
        <v>Eligible</v>
      </c>
      <c r="G68" s="18">
        <v>5</v>
      </c>
      <c r="H68" s="18">
        <v>7</v>
      </c>
      <c r="I68" s="18" t="s">
        <v>1091</v>
      </c>
      <c r="J68" s="20" cm="1">
        <f t="array" ref="J68">INDEX('Pay Table DC 2025'!C$2:L$16,G68,H68)</f>
        <v>55373</v>
      </c>
      <c r="K68" s="51">
        <f>_xlfn.XLOOKUP(G68,'Pay Table DC 2025'!B:B,'Pay Table DC 2025'!L:L,"NA",0)</f>
        <v>59986</v>
      </c>
      <c r="L68" s="20" cm="1">
        <f t="array" ref="L68">IFERROR(_xlfn.IFS(C68="Achieved Excellence", J68*Parameters!B$13, C68="Exceeded Expectations", J68*Parameters!C$13,C68="Meets Expectations",J68*Parameters!D$13), "No Pay Due")</f>
        <v>1107.46</v>
      </c>
      <c r="M68" s="21">
        <f t="shared" si="4"/>
        <v>0.92309872303537488</v>
      </c>
      <c r="N68" s="49" cm="1">
        <f t="array" ref="N68">_xlfn.IFS(L68="No Pay Due", "No Pay Due", ISNUMBER(L68), CEILING(L68, 50))</f>
        <v>1150</v>
      </c>
      <c r="O68" s="50">
        <f t="shared" si="5"/>
        <v>42.539999999999964</v>
      </c>
      <c r="P68" s="56"/>
      <c r="Q68" s="16" cm="1">
        <f t="array" ref="Q68">IFERROR(_xlfn.IFS(C68="Achieved Excellence","3,000",C68="Exceeded Expectations",2000,C68="Meets Expectations",1000), "No pay due")</f>
        <v>2000</v>
      </c>
    </row>
    <row r="69" spans="1:17" x14ac:dyDescent="0.3">
      <c r="A69" t="s">
        <v>124</v>
      </c>
      <c r="B69">
        <v>1</v>
      </c>
      <c r="C69" t="str">
        <f>_xlfn.XLOOKUP(B69,Setup!A:A,Setup!B:B,"Unknown",0)</f>
        <v>Did not meet Expectations</v>
      </c>
      <c r="D69" s="19">
        <v>44101</v>
      </c>
      <c r="E69" s="18">
        <f ca="1">Parameters!C$5 - D69</f>
        <v>1605</v>
      </c>
      <c r="F69" s="17" t="str">
        <f t="shared" ca="1" si="3"/>
        <v>Eligible</v>
      </c>
      <c r="G69" s="18">
        <v>9</v>
      </c>
      <c r="H69" s="18">
        <v>6</v>
      </c>
      <c r="I69" s="18" t="s">
        <v>1093</v>
      </c>
      <c r="J69" s="20" cm="1">
        <f t="array" ref="J69">INDEX('Pay Table DC 2025'!C$2:L$16,G69,H69)</f>
        <v>81576</v>
      </c>
      <c r="K69" s="51">
        <f>_xlfn.XLOOKUP(G69,'Pay Table DC 2025'!B:B,'Pay Table DC 2025'!L:L,"NA",0)</f>
        <v>90898</v>
      </c>
      <c r="L69" s="20" t="str" cm="1">
        <f t="array" ref="L69">IFERROR(_xlfn.IFS(C69="Achieved Excellence", J69*Parameters!B$13, C69="Exceeded Expectations", J69*Parameters!C$13,C69="Meets Expectations",J69*Parameters!D$13), "No Pay Due")</f>
        <v>No Pay Due</v>
      </c>
      <c r="M69" s="21">
        <f t="shared" si="4"/>
        <v>0.8974454883495786</v>
      </c>
      <c r="N69" s="49" t="str" cm="1">
        <f t="array" ref="N69">_xlfn.IFS(L69="No Pay Due", "No Pay Due", ISNUMBER(L69), CEILING(L69, 50))</f>
        <v>No Pay Due</v>
      </c>
      <c r="O69" s="50" t="str">
        <f t="shared" si="5"/>
        <v>No Pay Due</v>
      </c>
      <c r="P69" s="56"/>
      <c r="Q69" s="16" t="str" cm="1">
        <f t="array" ref="Q69">IFERROR(_xlfn.IFS(C69="Achieved Excellence","3,000",C69="Exceeded Expectations",2000,C69="Meets Expectations",1000), "No pay due")</f>
        <v>No pay due</v>
      </c>
    </row>
    <row r="70" spans="1:17" x14ac:dyDescent="0.3">
      <c r="A70" t="s">
        <v>125</v>
      </c>
      <c r="B70">
        <v>4</v>
      </c>
      <c r="C70" t="str">
        <f>_xlfn.XLOOKUP(B70,Setup!A:A,Setup!B:B,"Unknown",0)</f>
        <v>Exceeded Expectations</v>
      </c>
      <c r="D70" s="19">
        <v>44382</v>
      </c>
      <c r="E70" s="18">
        <f ca="1">Parameters!C$5 - D70</f>
        <v>1324</v>
      </c>
      <c r="F70" s="17" t="str">
        <f t="shared" ca="1" si="3"/>
        <v>Eligible</v>
      </c>
      <c r="G70" s="18">
        <v>2</v>
      </c>
      <c r="H70" s="18">
        <v>7</v>
      </c>
      <c r="I70" s="18" t="s">
        <v>1092</v>
      </c>
      <c r="J70" s="20" cm="1">
        <f t="array" ref="J70">INDEX('Pay Table DC 2025'!C$2:L$16,G70,H70)</f>
        <v>39117</v>
      </c>
      <c r="K70" s="51">
        <f>_xlfn.XLOOKUP(G70,'Pay Table DC 2025'!B:B,'Pay Table DC 2025'!L:L,"NA",0)</f>
        <v>42376</v>
      </c>
      <c r="L70" s="20" cm="1">
        <f t="array" ref="L70">IFERROR(_xlfn.IFS(C70="Achieved Excellence", J70*Parameters!B$13, C70="Exceeded Expectations", J70*Parameters!C$13,C70="Meets Expectations",J70*Parameters!D$13), "No Pay Due")</f>
        <v>782.34</v>
      </c>
      <c r="M70" s="21">
        <f t="shared" si="4"/>
        <v>0.92309326033603922</v>
      </c>
      <c r="N70" s="49" cm="1">
        <f t="array" ref="N70">_xlfn.IFS(L70="No Pay Due", "No Pay Due", ISNUMBER(L70), CEILING(L70, 50))</f>
        <v>800</v>
      </c>
      <c r="O70" s="50">
        <f t="shared" si="5"/>
        <v>17.659999999999968</v>
      </c>
      <c r="P70" s="56"/>
      <c r="Q70" s="16" cm="1">
        <f t="array" ref="Q70">IFERROR(_xlfn.IFS(C70="Achieved Excellence","3,000",C70="Exceeded Expectations",2000,C70="Meets Expectations",1000), "No pay due")</f>
        <v>2000</v>
      </c>
    </row>
    <row r="71" spans="1:17" x14ac:dyDescent="0.3">
      <c r="A71" t="s">
        <v>126</v>
      </c>
      <c r="B71">
        <v>2</v>
      </c>
      <c r="C71" t="str">
        <f>_xlfn.XLOOKUP(B71,Setup!A:A,Setup!B:B,"Unknown",0)</f>
        <v>Needs Improvement</v>
      </c>
      <c r="D71" s="19">
        <v>45558</v>
      </c>
      <c r="E71" s="18">
        <f ca="1">Parameters!C$5 - D71</f>
        <v>148</v>
      </c>
      <c r="F71" s="17" t="str">
        <f t="shared" ca="1" si="3"/>
        <v>Tenure Ineligible</v>
      </c>
      <c r="G71" s="18">
        <v>14</v>
      </c>
      <c r="H71" s="18">
        <v>9</v>
      </c>
      <c r="I71" s="18" t="s">
        <v>1095</v>
      </c>
      <c r="J71" s="20" cm="1">
        <f t="array" ref="J71">INDEX('Pay Table DC 2025'!C$2:L$16,G71,H71)</f>
        <v>180484</v>
      </c>
      <c r="K71" s="51">
        <f>_xlfn.XLOOKUP(G71,'Pay Table DC 2025'!B:B,'Pay Table DC 2025'!L:L,"NA",0)</f>
        <v>185234</v>
      </c>
      <c r="L71" s="20" t="str" cm="1">
        <f t="array" ref="L71">IFERROR(_xlfn.IFS(C71="Achieved Excellence", J71*Parameters!B$13, C71="Exceeded Expectations", J71*Parameters!C$13,C71="Meets Expectations",J71*Parameters!D$13), "No Pay Due")</f>
        <v>No Pay Due</v>
      </c>
      <c r="M71" s="21">
        <f t="shared" si="4"/>
        <v>0.97435675955818046</v>
      </c>
      <c r="N71" s="49" t="str" cm="1">
        <f t="array" ref="N71">_xlfn.IFS(L71="No Pay Due", "No Pay Due", ISNUMBER(L71), CEILING(L71, 50))</f>
        <v>No Pay Due</v>
      </c>
      <c r="O71" s="50" t="str">
        <f t="shared" si="5"/>
        <v>No Pay Due</v>
      </c>
      <c r="P71" s="56"/>
      <c r="Q71" s="16" t="str" cm="1">
        <f t="array" ref="Q71">IFERROR(_xlfn.IFS(C71="Achieved Excellence","3,000",C71="Exceeded Expectations",2000,C71="Meets Expectations",1000), "No pay due")</f>
        <v>No pay due</v>
      </c>
    </row>
    <row r="72" spans="1:17" x14ac:dyDescent="0.3">
      <c r="A72" t="s">
        <v>127</v>
      </c>
      <c r="B72">
        <v>2</v>
      </c>
      <c r="C72" t="str">
        <f>_xlfn.XLOOKUP(B72,Setup!A:A,Setup!B:B,"Unknown",0)</f>
        <v>Needs Improvement</v>
      </c>
      <c r="D72" s="19">
        <v>45464</v>
      </c>
      <c r="E72" s="18">
        <f ca="1">Parameters!C$5 - D72</f>
        <v>242</v>
      </c>
      <c r="F72" s="17" t="str">
        <f t="shared" ca="1" si="3"/>
        <v>Eligible</v>
      </c>
      <c r="G72" s="18">
        <v>7</v>
      </c>
      <c r="H72" s="18">
        <v>4</v>
      </c>
      <c r="I72" s="18" t="s">
        <v>1092</v>
      </c>
      <c r="J72" s="20" cm="1">
        <f t="array" ref="J72">INDEX('Pay Table DC 2025'!C$2:L$16,G72,H72)</f>
        <v>62882</v>
      </c>
      <c r="K72" s="51">
        <f>_xlfn.XLOOKUP(G72,'Pay Table DC 2025'!B:B,'Pay Table DC 2025'!L:L,"NA",0)</f>
        <v>74318</v>
      </c>
      <c r="L72" s="20" t="str" cm="1">
        <f t="array" ref="L72">IFERROR(_xlfn.IFS(C72="Achieved Excellence", J72*Parameters!B$13, C72="Exceeded Expectations", J72*Parameters!C$13,C72="Meets Expectations",J72*Parameters!D$13), "No Pay Due")</f>
        <v>No Pay Due</v>
      </c>
      <c r="M72" s="21">
        <f t="shared" si="4"/>
        <v>0.84612072445437181</v>
      </c>
      <c r="N72" s="49" t="str" cm="1">
        <f t="array" ref="N72">_xlfn.IFS(L72="No Pay Due", "No Pay Due", ISNUMBER(L72), CEILING(L72, 50))</f>
        <v>No Pay Due</v>
      </c>
      <c r="O72" s="50" t="str">
        <f t="shared" si="5"/>
        <v>No Pay Due</v>
      </c>
      <c r="P72" s="56"/>
      <c r="Q72" s="16" t="str" cm="1">
        <f t="array" ref="Q72">IFERROR(_xlfn.IFS(C72="Achieved Excellence","3,000",C72="Exceeded Expectations",2000,C72="Meets Expectations",1000), "No pay due")</f>
        <v>No pay due</v>
      </c>
    </row>
    <row r="73" spans="1:17" x14ac:dyDescent="0.3">
      <c r="A73" t="s">
        <v>128</v>
      </c>
      <c r="B73">
        <v>3</v>
      </c>
      <c r="C73" t="str">
        <f>_xlfn.XLOOKUP(B73,Setup!A:A,Setup!B:B,"Unknown",0)</f>
        <v>Meets Expectations</v>
      </c>
      <c r="D73" s="19">
        <v>45023</v>
      </c>
      <c r="E73" s="18">
        <f ca="1">Parameters!C$5 - D73</f>
        <v>683</v>
      </c>
      <c r="F73" s="17" t="str">
        <f t="shared" ca="1" si="3"/>
        <v>Eligible</v>
      </c>
      <c r="G73" s="18">
        <v>5</v>
      </c>
      <c r="H73" s="18">
        <v>2</v>
      </c>
      <c r="I73" s="18" t="s">
        <v>1093</v>
      </c>
      <c r="J73" s="20" cm="1">
        <f t="array" ref="J73">INDEX('Pay Table DC 2025'!C$2:L$16,G73,H73)</f>
        <v>47685</v>
      </c>
      <c r="K73" s="51">
        <f>_xlfn.XLOOKUP(G73,'Pay Table DC 2025'!B:B,'Pay Table DC 2025'!L:L,"NA",0)</f>
        <v>59986</v>
      </c>
      <c r="L73" s="20" cm="1">
        <f t="array" ref="L73">IFERROR(_xlfn.IFS(C73="Achieved Excellence", J73*Parameters!B$13, C73="Exceeded Expectations", J73*Parameters!C$13,C73="Meets Expectations",J73*Parameters!D$13), "No Pay Due")</f>
        <v>476.85</v>
      </c>
      <c r="M73" s="21">
        <f t="shared" si="4"/>
        <v>0.79493548494648747</v>
      </c>
      <c r="N73" s="49" cm="1">
        <f t="array" ref="N73">_xlfn.IFS(L73="No Pay Due", "No Pay Due", ISNUMBER(L73), CEILING(L73, 50))</f>
        <v>500</v>
      </c>
      <c r="O73" s="50">
        <f t="shared" si="5"/>
        <v>23.149999999999977</v>
      </c>
      <c r="P73" s="56"/>
      <c r="Q73" s="16" cm="1">
        <f t="array" ref="Q73">IFERROR(_xlfn.IFS(C73="Achieved Excellence","3,000",C73="Exceeded Expectations",2000,C73="Meets Expectations",1000), "No pay due")</f>
        <v>1000</v>
      </c>
    </row>
    <row r="74" spans="1:17" x14ac:dyDescent="0.3">
      <c r="A74" t="s">
        <v>129</v>
      </c>
      <c r="B74">
        <v>3</v>
      </c>
      <c r="C74" t="str">
        <f>_xlfn.XLOOKUP(B74,Setup!A:A,Setup!B:B,"Unknown",0)</f>
        <v>Meets Expectations</v>
      </c>
      <c r="D74" s="19">
        <v>44562</v>
      </c>
      <c r="E74" s="18">
        <f ca="1">Parameters!C$5 - D74</f>
        <v>1144</v>
      </c>
      <c r="F74" s="17" t="str">
        <f t="shared" ca="1" si="3"/>
        <v>Eligible</v>
      </c>
      <c r="G74" s="18">
        <v>5</v>
      </c>
      <c r="H74" s="18">
        <v>9</v>
      </c>
      <c r="I74" s="18" t="s">
        <v>1095</v>
      </c>
      <c r="J74" s="20" cm="1">
        <f t="array" ref="J74">INDEX('Pay Table DC 2025'!C$2:L$16,G74,H74)</f>
        <v>58449</v>
      </c>
      <c r="K74" s="51">
        <f>_xlfn.XLOOKUP(G74,'Pay Table DC 2025'!B:B,'Pay Table DC 2025'!L:L,"NA",0)</f>
        <v>59986</v>
      </c>
      <c r="L74" s="20" cm="1">
        <f t="array" ref="L74">IFERROR(_xlfn.IFS(C74="Achieved Excellence", J74*Parameters!B$13, C74="Exceeded Expectations", J74*Parameters!C$13,C74="Meets Expectations",J74*Parameters!D$13), "No Pay Due")</f>
        <v>584.49</v>
      </c>
      <c r="M74" s="21">
        <f t="shared" si="4"/>
        <v>0.97437735471610043</v>
      </c>
      <c r="N74" s="49" cm="1">
        <f t="array" ref="N74">_xlfn.IFS(L74="No Pay Due", "No Pay Due", ISNUMBER(L74), CEILING(L74, 50))</f>
        <v>600</v>
      </c>
      <c r="O74" s="50">
        <f t="shared" si="5"/>
        <v>15.509999999999991</v>
      </c>
      <c r="P74" s="56"/>
      <c r="Q74" s="16" cm="1">
        <f t="array" ref="Q74">IFERROR(_xlfn.IFS(C74="Achieved Excellence","3,000",C74="Exceeded Expectations",2000,C74="Meets Expectations",1000), "No pay due")</f>
        <v>1000</v>
      </c>
    </row>
    <row r="75" spans="1:17" x14ac:dyDescent="0.3">
      <c r="A75" t="s">
        <v>130</v>
      </c>
      <c r="B75">
        <v>3</v>
      </c>
      <c r="C75" t="str">
        <f>_xlfn.XLOOKUP(B75,Setup!A:A,Setup!B:B,"Unknown",0)</f>
        <v>Meets Expectations</v>
      </c>
      <c r="D75" s="19">
        <v>45329</v>
      </c>
      <c r="E75" s="18">
        <f ca="1">Parameters!C$5 - D75</f>
        <v>377</v>
      </c>
      <c r="F75" s="17" t="str">
        <f t="shared" ca="1" si="3"/>
        <v>Eligible</v>
      </c>
      <c r="G75" s="18">
        <v>13</v>
      </c>
      <c r="H75" s="18">
        <v>2</v>
      </c>
      <c r="I75" s="18" t="s">
        <v>1094</v>
      </c>
      <c r="J75" s="20" cm="1">
        <f t="array" ref="J75">INDEX('Pay Table DC 2025'!C$2:L$16,G75,H75)</f>
        <v>124599</v>
      </c>
      <c r="K75" s="51">
        <f>_xlfn.XLOOKUP(G75,'Pay Table DC 2025'!B:B,'Pay Table DC 2025'!L:L,"NA",0)</f>
        <v>156755</v>
      </c>
      <c r="L75" s="20" cm="1">
        <f t="array" ref="L75">IFERROR(_xlfn.IFS(C75="Achieved Excellence", J75*Parameters!B$13, C75="Exceeded Expectations", J75*Parameters!C$13,C75="Meets Expectations",J75*Parameters!D$13), "No Pay Due")</f>
        <v>1245.99</v>
      </c>
      <c r="M75" s="21">
        <f t="shared" si="4"/>
        <v>0.79486459762049055</v>
      </c>
      <c r="N75" s="49" cm="1">
        <f t="array" ref="N75">_xlfn.IFS(L75="No Pay Due", "No Pay Due", ISNUMBER(L75), CEILING(L75, 50))</f>
        <v>1250</v>
      </c>
      <c r="O75" s="50">
        <f t="shared" si="5"/>
        <v>4.0099999999999909</v>
      </c>
      <c r="P75" s="56"/>
      <c r="Q75" s="16" cm="1">
        <f t="array" ref="Q75">IFERROR(_xlfn.IFS(C75="Achieved Excellence","3,000",C75="Exceeded Expectations",2000,C75="Meets Expectations",1000), "No pay due")</f>
        <v>1000</v>
      </c>
    </row>
    <row r="76" spans="1:17" x14ac:dyDescent="0.3">
      <c r="A76" t="s">
        <v>131</v>
      </c>
      <c r="B76">
        <v>2</v>
      </c>
      <c r="C76" t="str">
        <f>_xlfn.XLOOKUP(B76,Setup!A:A,Setup!B:B,"Unknown",0)</f>
        <v>Needs Improvement</v>
      </c>
      <c r="D76" s="19">
        <v>44377</v>
      </c>
      <c r="E76" s="18">
        <f ca="1">Parameters!C$5 - D76</f>
        <v>1329</v>
      </c>
      <c r="F76" s="17" t="str">
        <f t="shared" ca="1" si="3"/>
        <v>Eligible</v>
      </c>
      <c r="G76" s="18">
        <v>5</v>
      </c>
      <c r="H76" s="18">
        <v>9</v>
      </c>
      <c r="I76" s="18" t="s">
        <v>1092</v>
      </c>
      <c r="J76" s="20" cm="1">
        <f t="array" ref="J76">INDEX('Pay Table DC 2025'!C$2:L$16,G76,H76)</f>
        <v>58449</v>
      </c>
      <c r="K76" s="51">
        <f>_xlfn.XLOOKUP(G76,'Pay Table DC 2025'!B:B,'Pay Table DC 2025'!L:L,"NA",0)</f>
        <v>59986</v>
      </c>
      <c r="L76" s="20" t="str" cm="1">
        <f t="array" ref="L76">IFERROR(_xlfn.IFS(C76="Achieved Excellence", J76*Parameters!B$13, C76="Exceeded Expectations", J76*Parameters!C$13,C76="Meets Expectations",J76*Parameters!D$13), "No Pay Due")</f>
        <v>No Pay Due</v>
      </c>
      <c r="M76" s="21">
        <f t="shared" si="4"/>
        <v>0.97437735471610043</v>
      </c>
      <c r="N76" s="49" t="str" cm="1">
        <f t="array" ref="N76">_xlfn.IFS(L76="No Pay Due", "No Pay Due", ISNUMBER(L76), CEILING(L76, 50))</f>
        <v>No Pay Due</v>
      </c>
      <c r="O76" s="50" t="str">
        <f t="shared" si="5"/>
        <v>No Pay Due</v>
      </c>
      <c r="P76" s="56"/>
      <c r="Q76" s="16" t="str" cm="1">
        <f t="array" ref="Q76">IFERROR(_xlfn.IFS(C76="Achieved Excellence","3,000",C76="Exceeded Expectations",2000,C76="Meets Expectations",1000), "No pay due")</f>
        <v>No pay due</v>
      </c>
    </row>
    <row r="77" spans="1:17" x14ac:dyDescent="0.3">
      <c r="A77" t="s">
        <v>132</v>
      </c>
      <c r="B77">
        <v>1</v>
      </c>
      <c r="C77" t="str">
        <f>_xlfn.XLOOKUP(B77,Setup!A:A,Setup!B:B,"Unknown",0)</f>
        <v>Did not meet Expectations</v>
      </c>
      <c r="D77" s="19">
        <v>45729</v>
      </c>
      <c r="E77" s="18">
        <f ca="1">Parameters!C$5 - D77</f>
        <v>-23</v>
      </c>
      <c r="F77" s="17" t="str">
        <f t="shared" ca="1" si="3"/>
        <v>Tenure Ineligible</v>
      </c>
      <c r="G77" s="18">
        <v>5</v>
      </c>
      <c r="H77" s="18">
        <v>8</v>
      </c>
      <c r="I77" s="18" t="s">
        <v>1092</v>
      </c>
      <c r="J77" s="20" cm="1">
        <f t="array" ref="J77">INDEX('Pay Table DC 2025'!C$2:L$16,G77,H77)</f>
        <v>56911</v>
      </c>
      <c r="K77" s="51">
        <f>_xlfn.XLOOKUP(G77,'Pay Table DC 2025'!B:B,'Pay Table DC 2025'!L:L,"NA",0)</f>
        <v>59986</v>
      </c>
      <c r="L77" s="20" t="str" cm="1">
        <f t="array" ref="L77">IFERROR(_xlfn.IFS(C77="Achieved Excellence", J77*Parameters!B$13, C77="Exceeded Expectations", J77*Parameters!C$13,C77="Meets Expectations",J77*Parameters!D$13), "No Pay Due")</f>
        <v>No Pay Due</v>
      </c>
      <c r="M77" s="21">
        <f t="shared" si="4"/>
        <v>0.94873803887573771</v>
      </c>
      <c r="N77" s="49" t="str" cm="1">
        <f t="array" ref="N77">_xlfn.IFS(L77="No Pay Due", "No Pay Due", ISNUMBER(L77), CEILING(L77, 50))</f>
        <v>No Pay Due</v>
      </c>
      <c r="O77" s="50" t="str">
        <f t="shared" si="5"/>
        <v>No Pay Due</v>
      </c>
      <c r="P77" s="56"/>
      <c r="Q77" s="16" t="str" cm="1">
        <f t="array" ref="Q77">IFERROR(_xlfn.IFS(C77="Achieved Excellence","3,000",C77="Exceeded Expectations",2000,C77="Meets Expectations",1000), "No pay due")</f>
        <v>No pay due</v>
      </c>
    </row>
    <row r="78" spans="1:17" x14ac:dyDescent="0.3">
      <c r="A78" t="s">
        <v>133</v>
      </c>
      <c r="B78">
        <v>1</v>
      </c>
      <c r="C78" t="str">
        <f>_xlfn.XLOOKUP(B78,Setup!A:A,Setup!B:B,"Unknown",0)</f>
        <v>Did not meet Expectations</v>
      </c>
      <c r="D78" s="19">
        <v>45353</v>
      </c>
      <c r="E78" s="18">
        <f ca="1">Parameters!C$5 - D78</f>
        <v>353</v>
      </c>
      <c r="F78" s="17" t="str">
        <f t="shared" ca="1" si="3"/>
        <v>Eligible</v>
      </c>
      <c r="G78" s="18">
        <v>12</v>
      </c>
      <c r="H78" s="18">
        <v>9</v>
      </c>
      <c r="I78" s="18" t="s">
        <v>1094</v>
      </c>
      <c r="J78" s="20" cm="1">
        <f t="array" ref="J78">INDEX('Pay Table DC 2025'!C$2:L$16,G78,H78)</f>
        <v>128446</v>
      </c>
      <c r="K78" s="51">
        <f>_xlfn.XLOOKUP(G78,'Pay Table DC 2025'!B:B,'Pay Table DC 2025'!L:L,"NA",0)</f>
        <v>131826</v>
      </c>
      <c r="L78" s="20" t="str" cm="1">
        <f t="array" ref="L78">IFERROR(_xlfn.IFS(C78="Achieved Excellence", J78*Parameters!B$13, C78="Exceeded Expectations", J78*Parameters!C$13,C78="Meets Expectations",J78*Parameters!D$13), "No Pay Due")</f>
        <v>No Pay Due</v>
      </c>
      <c r="M78" s="21">
        <f t="shared" si="4"/>
        <v>0.97436014139851013</v>
      </c>
      <c r="N78" s="49" t="str" cm="1">
        <f t="array" ref="N78">_xlfn.IFS(L78="No Pay Due", "No Pay Due", ISNUMBER(L78), CEILING(L78, 50))</f>
        <v>No Pay Due</v>
      </c>
      <c r="O78" s="50" t="str">
        <f t="shared" si="5"/>
        <v>No Pay Due</v>
      </c>
      <c r="P78" s="56"/>
      <c r="Q78" s="16" t="str" cm="1">
        <f t="array" ref="Q78">IFERROR(_xlfn.IFS(C78="Achieved Excellence","3,000",C78="Exceeded Expectations",2000,C78="Meets Expectations",1000), "No pay due")</f>
        <v>No pay due</v>
      </c>
    </row>
    <row r="79" spans="1:17" x14ac:dyDescent="0.3">
      <c r="A79" t="s">
        <v>134</v>
      </c>
      <c r="B79">
        <v>3</v>
      </c>
      <c r="C79" t="str">
        <f>_xlfn.XLOOKUP(B79,Setup!A:A,Setup!B:B,"Unknown",0)</f>
        <v>Meets Expectations</v>
      </c>
      <c r="D79" s="19">
        <v>45246</v>
      </c>
      <c r="E79" s="18">
        <f ca="1">Parameters!C$5 - D79</f>
        <v>460</v>
      </c>
      <c r="F79" s="17" t="str">
        <f t="shared" ca="1" si="3"/>
        <v>Eligible</v>
      </c>
      <c r="G79" s="18">
        <v>4</v>
      </c>
      <c r="H79" s="18">
        <v>8</v>
      </c>
      <c r="I79" s="18" t="s">
        <v>1092</v>
      </c>
      <c r="J79" s="20" cm="1">
        <f t="array" ref="J79">INDEX('Pay Table DC 2025'!C$2:L$16,G79,H79)</f>
        <v>50876</v>
      </c>
      <c r="K79" s="51">
        <f>_xlfn.XLOOKUP(G79,'Pay Table DC 2025'!B:B,'Pay Table DC 2025'!L:L,"NA",0)</f>
        <v>53627</v>
      </c>
      <c r="L79" s="20" cm="1">
        <f t="array" ref="L79">IFERROR(_xlfn.IFS(C79="Achieved Excellence", J79*Parameters!B$13, C79="Exceeded Expectations", J79*Parameters!C$13,C79="Meets Expectations",J79*Parameters!D$13), "No Pay Due")</f>
        <v>508.76</v>
      </c>
      <c r="M79" s="21">
        <f t="shared" si="4"/>
        <v>0.94870121394073881</v>
      </c>
      <c r="N79" s="49" cm="1">
        <f t="array" ref="N79">_xlfn.IFS(L79="No Pay Due", "No Pay Due", ISNUMBER(L79), CEILING(L79, 50))</f>
        <v>550</v>
      </c>
      <c r="O79" s="50">
        <f t="shared" si="5"/>
        <v>41.240000000000009</v>
      </c>
      <c r="P79" s="56"/>
      <c r="Q79" s="16" cm="1">
        <f t="array" ref="Q79">IFERROR(_xlfn.IFS(C79="Achieved Excellence","3,000",C79="Exceeded Expectations",2000,C79="Meets Expectations",1000), "No pay due")</f>
        <v>1000</v>
      </c>
    </row>
    <row r="80" spans="1:17" x14ac:dyDescent="0.3">
      <c r="A80" t="s">
        <v>135</v>
      </c>
      <c r="B80">
        <v>2</v>
      </c>
      <c r="C80" t="str">
        <f>_xlfn.XLOOKUP(B80,Setup!A:A,Setup!B:B,"Unknown",0)</f>
        <v>Needs Improvement</v>
      </c>
      <c r="D80" s="19">
        <v>45610</v>
      </c>
      <c r="E80" s="18">
        <f ca="1">Parameters!C$5 - D80</f>
        <v>96</v>
      </c>
      <c r="F80" s="17" t="str">
        <f t="shared" ca="1" si="3"/>
        <v>Tenure Ineligible</v>
      </c>
      <c r="G80" s="18">
        <v>11</v>
      </c>
      <c r="H80" s="18">
        <v>7</v>
      </c>
      <c r="I80" s="18" t="s">
        <v>1094</v>
      </c>
      <c r="J80" s="20" cm="1">
        <f t="array" ref="J80">INDEX('Pay Table DC 2025'!C$2:L$16,G80,H80)</f>
        <v>101517</v>
      </c>
      <c r="K80" s="51">
        <f>_xlfn.XLOOKUP(G80,'Pay Table DC 2025'!B:B,'Pay Table DC 2025'!L:L,"NA",0)</f>
        <v>109975</v>
      </c>
      <c r="L80" s="20" t="str" cm="1">
        <f t="array" ref="L80">IFERROR(_xlfn.IFS(C80="Achieved Excellence", J80*Parameters!B$13, C80="Exceeded Expectations", J80*Parameters!C$13,C80="Meets Expectations",J80*Parameters!D$13), "No Pay Due")</f>
        <v>No Pay Due</v>
      </c>
      <c r="M80" s="21">
        <f t="shared" si="4"/>
        <v>0.92309161172993859</v>
      </c>
      <c r="N80" s="49" t="str" cm="1">
        <f t="array" ref="N80">_xlfn.IFS(L80="No Pay Due", "No Pay Due", ISNUMBER(L80), CEILING(L80, 50))</f>
        <v>No Pay Due</v>
      </c>
      <c r="O80" s="50" t="str">
        <f t="shared" si="5"/>
        <v>No Pay Due</v>
      </c>
      <c r="P80" s="56"/>
      <c r="Q80" s="16" t="str" cm="1">
        <f t="array" ref="Q80">IFERROR(_xlfn.IFS(C80="Achieved Excellence","3,000",C80="Exceeded Expectations",2000,C80="Meets Expectations",1000), "No pay due")</f>
        <v>No pay due</v>
      </c>
    </row>
    <row r="81" spans="1:17" x14ac:dyDescent="0.3">
      <c r="A81" t="s">
        <v>136</v>
      </c>
      <c r="B81">
        <v>1</v>
      </c>
      <c r="C81" t="str">
        <f>_xlfn.XLOOKUP(B81,Setup!A:A,Setup!B:B,"Unknown",0)</f>
        <v>Did not meet Expectations</v>
      </c>
      <c r="D81" s="19">
        <v>45346</v>
      </c>
      <c r="E81" s="18">
        <f ca="1">Parameters!C$5 - D81</f>
        <v>360</v>
      </c>
      <c r="F81" s="17" t="str">
        <f t="shared" ca="1" si="3"/>
        <v>Eligible</v>
      </c>
      <c r="G81" s="18">
        <v>8</v>
      </c>
      <c r="H81" s="18">
        <v>2</v>
      </c>
      <c r="I81" s="18" t="s">
        <v>1092</v>
      </c>
      <c r="J81" s="20" cm="1">
        <f t="array" ref="J81">INDEX('Pay Table DC 2025'!C$2:L$16,G81,H81)</f>
        <v>65418</v>
      </c>
      <c r="K81" s="51">
        <f>_xlfn.XLOOKUP(G81,'Pay Table DC 2025'!B:B,'Pay Table DC 2025'!L:L,"NA",0)</f>
        <v>82305</v>
      </c>
      <c r="L81" s="20" t="str" cm="1">
        <f t="array" ref="L81">IFERROR(_xlfn.IFS(C81="Achieved Excellence", J81*Parameters!B$13, C81="Exceeded Expectations", J81*Parameters!C$13,C81="Meets Expectations",J81*Parameters!D$13), "No Pay Due")</f>
        <v>No Pay Due</v>
      </c>
      <c r="M81" s="21">
        <f t="shared" si="4"/>
        <v>0.79482412976125383</v>
      </c>
      <c r="N81" s="49" t="str" cm="1">
        <f t="array" ref="N81">_xlfn.IFS(L81="No Pay Due", "No Pay Due", ISNUMBER(L81), CEILING(L81, 50))</f>
        <v>No Pay Due</v>
      </c>
      <c r="O81" s="50" t="str">
        <f t="shared" si="5"/>
        <v>No Pay Due</v>
      </c>
      <c r="P81" s="56"/>
      <c r="Q81" s="16" t="str" cm="1">
        <f t="array" ref="Q81">IFERROR(_xlfn.IFS(C81="Achieved Excellence","3,000",C81="Exceeded Expectations",2000,C81="Meets Expectations",1000), "No pay due")</f>
        <v>No pay due</v>
      </c>
    </row>
    <row r="82" spans="1:17" x14ac:dyDescent="0.3">
      <c r="A82" t="s">
        <v>137</v>
      </c>
      <c r="B82">
        <v>4</v>
      </c>
      <c r="C82" t="str">
        <f>_xlfn.XLOOKUP(B82,Setup!A:A,Setup!B:B,"Unknown",0)</f>
        <v>Exceeded Expectations</v>
      </c>
      <c r="D82" s="19">
        <v>43986</v>
      </c>
      <c r="E82" s="18">
        <f ca="1">Parameters!C$5 - D82</f>
        <v>1720</v>
      </c>
      <c r="F82" s="17" t="str">
        <f t="shared" ca="1" si="3"/>
        <v>Eligible</v>
      </c>
      <c r="G82" s="18">
        <v>13</v>
      </c>
      <c r="H82" s="18">
        <v>10</v>
      </c>
      <c r="I82" s="18" t="s">
        <v>1093</v>
      </c>
      <c r="J82" s="20" cm="1">
        <f t="array" ref="J82">INDEX('Pay Table DC 2025'!C$2:L$16,G82,H82)</f>
        <v>156755</v>
      </c>
      <c r="K82" s="51">
        <f>_xlfn.XLOOKUP(G82,'Pay Table DC 2025'!B:B,'Pay Table DC 2025'!L:L,"NA",0)</f>
        <v>156755</v>
      </c>
      <c r="L82" s="20" cm="1">
        <f t="array" ref="L82">IFERROR(_xlfn.IFS(C82="Achieved Excellence", J82*Parameters!B$13, C82="Exceeded Expectations", J82*Parameters!C$13,C82="Meets Expectations",J82*Parameters!D$13), "No Pay Due")</f>
        <v>3135.1</v>
      </c>
      <c r="M82" s="21">
        <f t="shared" si="4"/>
        <v>1</v>
      </c>
      <c r="N82" s="49" cm="1">
        <f t="array" ref="N82">_xlfn.IFS(L82="No Pay Due", "No Pay Due", ISNUMBER(L82), CEILING(L82, 50))</f>
        <v>3150</v>
      </c>
      <c r="O82" s="50">
        <f t="shared" si="5"/>
        <v>14.900000000000091</v>
      </c>
      <c r="P82" s="56"/>
      <c r="Q82" s="16" cm="1">
        <f t="array" ref="Q82">IFERROR(_xlfn.IFS(C82="Achieved Excellence","3,000",C82="Exceeded Expectations",2000,C82="Meets Expectations",1000), "No pay due")</f>
        <v>2000</v>
      </c>
    </row>
    <row r="83" spans="1:17" x14ac:dyDescent="0.3">
      <c r="A83" t="s">
        <v>138</v>
      </c>
      <c r="B83">
        <v>5</v>
      </c>
      <c r="C83" t="str">
        <f>_xlfn.XLOOKUP(B83,Setup!A:A,Setup!B:B,"Unknown",0)</f>
        <v>Achieved Excellence</v>
      </c>
      <c r="D83" s="19">
        <v>44129</v>
      </c>
      <c r="E83" s="18">
        <f ca="1">Parameters!C$5 - D83</f>
        <v>1577</v>
      </c>
      <c r="F83" s="17" t="str">
        <f t="shared" ca="1" si="3"/>
        <v>Eligible</v>
      </c>
      <c r="G83" s="18">
        <v>8</v>
      </c>
      <c r="H83" s="18">
        <v>9</v>
      </c>
      <c r="I83" s="18" t="s">
        <v>1094</v>
      </c>
      <c r="J83" s="20" cm="1">
        <f t="array" ref="J83">INDEX('Pay Table DC 2025'!C$2:L$16,G83,H83)</f>
        <v>80194</v>
      </c>
      <c r="K83" s="51">
        <f>_xlfn.XLOOKUP(G83,'Pay Table DC 2025'!B:B,'Pay Table DC 2025'!L:L,"NA",0)</f>
        <v>82305</v>
      </c>
      <c r="L83" s="20" cm="1">
        <f t="array" ref="L83">IFERROR(_xlfn.IFS(C83="Achieved Excellence", J83*Parameters!B$13, C83="Exceeded Expectations", J83*Parameters!C$13,C83="Meets Expectations",J83*Parameters!D$13), "No Pay Due")</f>
        <v>2405.8199999999997</v>
      </c>
      <c r="M83" s="21">
        <f t="shared" si="4"/>
        <v>0.97435149747888949</v>
      </c>
      <c r="N83" s="49" cm="1">
        <f t="array" ref="N83">_xlfn.IFS(L83="No Pay Due", "No Pay Due", ISNUMBER(L83), CEILING(L83, 50))</f>
        <v>2450</v>
      </c>
      <c r="O83" s="50">
        <f t="shared" si="5"/>
        <v>44.180000000000291</v>
      </c>
      <c r="P83" s="56"/>
      <c r="Q83" s="16" t="str" cm="1">
        <f t="array" ref="Q83">IFERROR(_xlfn.IFS(C83="Achieved Excellence","3,000",C83="Exceeded Expectations",2000,C83="Meets Expectations",1000), "No pay due")</f>
        <v>3,000</v>
      </c>
    </row>
    <row r="84" spans="1:17" x14ac:dyDescent="0.3">
      <c r="A84" t="s">
        <v>139</v>
      </c>
      <c r="B84">
        <v>3</v>
      </c>
      <c r="C84" t="str">
        <f>_xlfn.XLOOKUP(B84,Setup!A:A,Setup!B:B,"Unknown",0)</f>
        <v>Meets Expectations</v>
      </c>
      <c r="D84" s="19">
        <v>44716</v>
      </c>
      <c r="E84" s="18">
        <f ca="1">Parameters!C$5 - D84</f>
        <v>990</v>
      </c>
      <c r="F84" s="17" t="str">
        <f t="shared" ca="1" si="3"/>
        <v>Eligible</v>
      </c>
      <c r="G84" s="18">
        <v>11</v>
      </c>
      <c r="H84" s="18">
        <v>1</v>
      </c>
      <c r="I84" s="18" t="s">
        <v>1091</v>
      </c>
      <c r="J84" s="20" cm="1">
        <f t="array" ref="J84">INDEX('Pay Table DC 2025'!C$2:L$16,G84,H84)</f>
        <v>84601</v>
      </c>
      <c r="K84" s="51">
        <f>_xlfn.XLOOKUP(G84,'Pay Table DC 2025'!B:B,'Pay Table DC 2025'!L:L,"NA",0)</f>
        <v>109975</v>
      </c>
      <c r="L84" s="20" cm="1">
        <f t="array" ref="L84">IFERROR(_xlfn.IFS(C84="Achieved Excellence", J84*Parameters!B$13, C84="Exceeded Expectations", J84*Parameters!C$13,C84="Meets Expectations",J84*Parameters!D$13), "No Pay Due")</f>
        <v>846.01</v>
      </c>
      <c r="M84" s="21">
        <f t="shared" si="4"/>
        <v>0.76927483518981588</v>
      </c>
      <c r="N84" s="49" cm="1">
        <f t="array" ref="N84">_xlfn.IFS(L84="No Pay Due", "No Pay Due", ISNUMBER(L84), CEILING(L84, 50))</f>
        <v>850</v>
      </c>
      <c r="O84" s="50">
        <f t="shared" si="5"/>
        <v>3.9900000000000091</v>
      </c>
      <c r="P84" s="56"/>
      <c r="Q84" s="16" cm="1">
        <f t="array" ref="Q84">IFERROR(_xlfn.IFS(C84="Achieved Excellence","3,000",C84="Exceeded Expectations",2000,C84="Meets Expectations",1000), "No pay due")</f>
        <v>1000</v>
      </c>
    </row>
    <row r="85" spans="1:17" x14ac:dyDescent="0.3">
      <c r="A85" t="s">
        <v>140</v>
      </c>
      <c r="B85">
        <v>5</v>
      </c>
      <c r="C85" t="str">
        <f>_xlfn.XLOOKUP(B85,Setup!A:A,Setup!B:B,"Unknown",0)</f>
        <v>Achieved Excellence</v>
      </c>
      <c r="D85" s="19">
        <v>44973</v>
      </c>
      <c r="E85" s="18">
        <f ca="1">Parameters!C$5 - D85</f>
        <v>733</v>
      </c>
      <c r="F85" s="17" t="str">
        <f t="shared" ca="1" si="3"/>
        <v>Eligible</v>
      </c>
      <c r="G85" s="18">
        <v>11</v>
      </c>
      <c r="H85" s="18">
        <v>4</v>
      </c>
      <c r="I85" s="18" t="s">
        <v>1094</v>
      </c>
      <c r="J85" s="20" cm="1">
        <f t="array" ref="J85">INDEX('Pay Table DC 2025'!C$2:L$16,G85,H85)</f>
        <v>93059</v>
      </c>
      <c r="K85" s="51">
        <f>_xlfn.XLOOKUP(G85,'Pay Table DC 2025'!B:B,'Pay Table DC 2025'!L:L,"NA",0)</f>
        <v>109975</v>
      </c>
      <c r="L85" s="20" cm="1">
        <f t="array" ref="L85">IFERROR(_xlfn.IFS(C85="Achieved Excellence", J85*Parameters!B$13, C85="Exceeded Expectations", J85*Parameters!C$13,C85="Meets Expectations",J85*Parameters!D$13), "No Pay Due")</f>
        <v>2791.77</v>
      </c>
      <c r="M85" s="21">
        <f t="shared" si="4"/>
        <v>0.84618322345987729</v>
      </c>
      <c r="N85" s="49" cm="1">
        <f t="array" ref="N85">_xlfn.IFS(L85="No Pay Due", "No Pay Due", ISNUMBER(L85), CEILING(L85, 50))</f>
        <v>2800</v>
      </c>
      <c r="O85" s="50">
        <f t="shared" si="5"/>
        <v>8.2300000000000182</v>
      </c>
      <c r="P85" s="56"/>
      <c r="Q85" s="16" t="str" cm="1">
        <f t="array" ref="Q85">IFERROR(_xlfn.IFS(C85="Achieved Excellence","3,000",C85="Exceeded Expectations",2000,C85="Meets Expectations",1000), "No pay due")</f>
        <v>3,000</v>
      </c>
    </row>
    <row r="86" spans="1:17" x14ac:dyDescent="0.3">
      <c r="A86" t="s">
        <v>141</v>
      </c>
      <c r="B86">
        <v>1</v>
      </c>
      <c r="C86" t="str">
        <f>_xlfn.XLOOKUP(B86,Setup!A:A,Setup!B:B,"Unknown",0)</f>
        <v>Did not meet Expectations</v>
      </c>
      <c r="D86" s="19">
        <v>45032</v>
      </c>
      <c r="E86" s="18">
        <f ca="1">Parameters!C$5 - D86</f>
        <v>674</v>
      </c>
      <c r="F86" s="17" t="str">
        <f t="shared" ca="1" si="3"/>
        <v>Eligible</v>
      </c>
      <c r="G86" s="18">
        <v>4</v>
      </c>
      <c r="H86" s="18">
        <v>3</v>
      </c>
      <c r="I86" s="18" t="s">
        <v>1092</v>
      </c>
      <c r="J86" s="20" cm="1">
        <f t="array" ref="J86">INDEX('Pay Table DC 2025'!C$2:L$16,G86,H86)</f>
        <v>43998</v>
      </c>
      <c r="K86" s="51">
        <f>_xlfn.XLOOKUP(G86,'Pay Table DC 2025'!B:B,'Pay Table DC 2025'!L:L,"NA",0)</f>
        <v>53627</v>
      </c>
      <c r="L86" s="20" t="str" cm="1">
        <f t="array" ref="L86">IFERROR(_xlfn.IFS(C86="Achieved Excellence", J86*Parameters!B$13, C86="Exceeded Expectations", J86*Parameters!C$13,C86="Meets Expectations",J86*Parameters!D$13), "No Pay Due")</f>
        <v>No Pay Due</v>
      </c>
      <c r="M86" s="21">
        <f t="shared" si="4"/>
        <v>0.82044492513099743</v>
      </c>
      <c r="N86" s="49" t="str" cm="1">
        <f t="array" ref="N86">_xlfn.IFS(L86="No Pay Due", "No Pay Due", ISNUMBER(L86), CEILING(L86, 50))</f>
        <v>No Pay Due</v>
      </c>
      <c r="O86" s="50" t="str">
        <f t="shared" si="5"/>
        <v>No Pay Due</v>
      </c>
      <c r="P86" s="56"/>
      <c r="Q86" s="16" t="str" cm="1">
        <f t="array" ref="Q86">IFERROR(_xlfn.IFS(C86="Achieved Excellence","3,000",C86="Exceeded Expectations",2000,C86="Meets Expectations",1000), "No pay due")</f>
        <v>No pay due</v>
      </c>
    </row>
    <row r="87" spans="1:17" x14ac:dyDescent="0.3">
      <c r="A87" t="s">
        <v>142</v>
      </c>
      <c r="B87">
        <v>2</v>
      </c>
      <c r="C87" t="str">
        <f>_xlfn.XLOOKUP(B87,Setup!A:A,Setup!B:B,"Unknown",0)</f>
        <v>Needs Improvement</v>
      </c>
      <c r="D87" s="19">
        <v>45420</v>
      </c>
      <c r="E87" s="18">
        <f ca="1">Parameters!C$5 - D87</f>
        <v>286</v>
      </c>
      <c r="F87" s="17" t="str">
        <f t="shared" ca="1" si="3"/>
        <v>Eligible</v>
      </c>
      <c r="G87" s="18">
        <v>15</v>
      </c>
      <c r="H87" s="18">
        <v>10</v>
      </c>
      <c r="I87" s="18" t="s">
        <v>1095</v>
      </c>
      <c r="J87" s="20" cm="1">
        <f t="array" ref="J87">INDEX('Pay Table DC 2025'!C$2:L$16,G87,H87)</f>
        <v>195200</v>
      </c>
      <c r="K87" s="51">
        <f>_xlfn.XLOOKUP(G87,'Pay Table DC 2025'!B:B,'Pay Table DC 2025'!L:L,"NA",0)</f>
        <v>195200</v>
      </c>
      <c r="L87" s="20" t="str" cm="1">
        <f t="array" ref="L87">IFERROR(_xlfn.IFS(C87="Achieved Excellence", J87*Parameters!B$13, C87="Exceeded Expectations", J87*Parameters!C$13,C87="Meets Expectations",J87*Parameters!D$13), "No Pay Due")</f>
        <v>No Pay Due</v>
      </c>
      <c r="M87" s="21">
        <f t="shared" si="4"/>
        <v>1</v>
      </c>
      <c r="N87" s="49" t="str" cm="1">
        <f t="array" ref="N87">_xlfn.IFS(L87="No Pay Due", "No Pay Due", ISNUMBER(L87), CEILING(L87, 50))</f>
        <v>No Pay Due</v>
      </c>
      <c r="O87" s="50" t="str">
        <f t="shared" si="5"/>
        <v>No Pay Due</v>
      </c>
      <c r="P87" s="56"/>
      <c r="Q87" s="16" t="str" cm="1">
        <f t="array" ref="Q87">IFERROR(_xlfn.IFS(C87="Achieved Excellence","3,000",C87="Exceeded Expectations",2000,C87="Meets Expectations",1000), "No pay due")</f>
        <v>No pay due</v>
      </c>
    </row>
    <row r="88" spans="1:17" x14ac:dyDescent="0.3">
      <c r="A88" t="s">
        <v>143</v>
      </c>
      <c r="B88">
        <v>3</v>
      </c>
      <c r="C88" t="str">
        <f>_xlfn.XLOOKUP(B88,Setup!A:A,Setup!B:B,"Unknown",0)</f>
        <v>Meets Expectations</v>
      </c>
      <c r="D88" s="19">
        <v>44613</v>
      </c>
      <c r="E88" s="18">
        <f ca="1">Parameters!C$5 - D88</f>
        <v>1093</v>
      </c>
      <c r="F88" s="17" t="str">
        <f t="shared" ca="1" si="3"/>
        <v>Eligible</v>
      </c>
      <c r="G88" s="18">
        <v>7</v>
      </c>
      <c r="H88" s="18">
        <v>1</v>
      </c>
      <c r="I88" s="18" t="s">
        <v>1093</v>
      </c>
      <c r="J88" s="20" cm="1">
        <f t="array" ref="J88">INDEX('Pay Table DC 2025'!C$2:L$16,G88,H88)</f>
        <v>57164</v>
      </c>
      <c r="K88" s="51">
        <f>_xlfn.XLOOKUP(G88,'Pay Table DC 2025'!B:B,'Pay Table DC 2025'!L:L,"NA",0)</f>
        <v>74318</v>
      </c>
      <c r="L88" s="20" cm="1">
        <f t="array" ref="L88">IFERROR(_xlfn.IFS(C88="Achieved Excellence", J88*Parameters!B$13, C88="Exceeded Expectations", J88*Parameters!C$13,C88="Meets Expectations",J88*Parameters!D$13), "No Pay Due")</f>
        <v>571.64</v>
      </c>
      <c r="M88" s="21">
        <f t="shared" si="4"/>
        <v>0.7691810866815576</v>
      </c>
      <c r="N88" s="49" cm="1">
        <f t="array" ref="N88">_xlfn.IFS(L88="No Pay Due", "No Pay Due", ISNUMBER(L88), CEILING(L88, 50))</f>
        <v>600</v>
      </c>
      <c r="O88" s="50">
        <f t="shared" si="5"/>
        <v>28.360000000000014</v>
      </c>
      <c r="P88" s="56"/>
      <c r="Q88" s="16" cm="1">
        <f t="array" ref="Q88">IFERROR(_xlfn.IFS(C88="Achieved Excellence","3,000",C88="Exceeded Expectations",2000,C88="Meets Expectations",1000), "No pay due")</f>
        <v>1000</v>
      </c>
    </row>
    <row r="89" spans="1:17" x14ac:dyDescent="0.3">
      <c r="A89" t="s">
        <v>144</v>
      </c>
      <c r="B89">
        <v>5</v>
      </c>
      <c r="C89" t="str">
        <f>_xlfn.XLOOKUP(B89,Setup!A:A,Setup!B:B,"Unknown",0)</f>
        <v>Achieved Excellence</v>
      </c>
      <c r="D89" s="19">
        <v>44963</v>
      </c>
      <c r="E89" s="18">
        <f ca="1">Parameters!C$5 - D89</f>
        <v>743</v>
      </c>
      <c r="F89" s="17" t="str">
        <f t="shared" ca="1" si="3"/>
        <v>Eligible</v>
      </c>
      <c r="G89" s="18">
        <v>7</v>
      </c>
      <c r="H89" s="18">
        <v>7</v>
      </c>
      <c r="I89" s="18" t="s">
        <v>1091</v>
      </c>
      <c r="J89" s="20" cm="1">
        <f t="array" ref="J89">INDEX('Pay Table DC 2025'!C$2:L$16,G89,H89)</f>
        <v>68600</v>
      </c>
      <c r="K89" s="51">
        <f>_xlfn.XLOOKUP(G89,'Pay Table DC 2025'!B:B,'Pay Table DC 2025'!L:L,"NA",0)</f>
        <v>74318</v>
      </c>
      <c r="L89" s="20" cm="1">
        <f t="array" ref="L89">IFERROR(_xlfn.IFS(C89="Achieved Excellence", J89*Parameters!B$13, C89="Exceeded Expectations", J89*Parameters!C$13,C89="Meets Expectations",J89*Parameters!D$13), "No Pay Due")</f>
        <v>2058</v>
      </c>
      <c r="M89" s="21">
        <f t="shared" si="4"/>
        <v>0.9230603622271859</v>
      </c>
      <c r="N89" s="49" cm="1">
        <f t="array" ref="N89">_xlfn.IFS(L89="No Pay Due", "No Pay Due", ISNUMBER(L89), CEILING(L89, 50))</f>
        <v>2100</v>
      </c>
      <c r="O89" s="50">
        <f t="shared" si="5"/>
        <v>42</v>
      </c>
      <c r="P89" s="56"/>
      <c r="Q89" s="16" t="str" cm="1">
        <f t="array" ref="Q89">IFERROR(_xlfn.IFS(C89="Achieved Excellence","3,000",C89="Exceeded Expectations",2000,C89="Meets Expectations",1000), "No pay due")</f>
        <v>3,000</v>
      </c>
    </row>
    <row r="90" spans="1:17" x14ac:dyDescent="0.3">
      <c r="A90" t="s">
        <v>145</v>
      </c>
      <c r="B90">
        <v>3</v>
      </c>
      <c r="C90" t="str">
        <f>_xlfn.XLOOKUP(B90,Setup!A:A,Setup!B:B,"Unknown",0)</f>
        <v>Meets Expectations</v>
      </c>
      <c r="D90" s="19">
        <v>45393</v>
      </c>
      <c r="E90" s="18">
        <f ca="1">Parameters!C$5 - D90</f>
        <v>313</v>
      </c>
      <c r="F90" s="17" t="str">
        <f t="shared" ca="1" si="3"/>
        <v>Eligible</v>
      </c>
      <c r="G90" s="18">
        <v>12</v>
      </c>
      <c r="H90" s="18">
        <v>10</v>
      </c>
      <c r="I90" s="18" t="s">
        <v>1094</v>
      </c>
      <c r="J90" s="20" cm="1">
        <f t="array" ref="J90">INDEX('Pay Table DC 2025'!C$2:L$16,G90,H90)</f>
        <v>131826</v>
      </c>
      <c r="K90" s="51">
        <f>_xlfn.XLOOKUP(G90,'Pay Table DC 2025'!B:B,'Pay Table DC 2025'!L:L,"NA",0)</f>
        <v>131826</v>
      </c>
      <c r="L90" s="20" cm="1">
        <f t="array" ref="L90">IFERROR(_xlfn.IFS(C90="Achieved Excellence", J90*Parameters!B$13, C90="Exceeded Expectations", J90*Parameters!C$13,C90="Meets Expectations",J90*Parameters!D$13), "No Pay Due")</f>
        <v>1318.26</v>
      </c>
      <c r="M90" s="21">
        <f t="shared" si="4"/>
        <v>1</v>
      </c>
      <c r="N90" s="49" cm="1">
        <f t="array" ref="N90">_xlfn.IFS(L90="No Pay Due", "No Pay Due", ISNUMBER(L90), CEILING(L90, 50))</f>
        <v>1350</v>
      </c>
      <c r="O90" s="50">
        <f t="shared" si="5"/>
        <v>31.740000000000009</v>
      </c>
      <c r="P90" s="56"/>
      <c r="Q90" s="16" cm="1">
        <f t="array" ref="Q90">IFERROR(_xlfn.IFS(C90="Achieved Excellence","3,000",C90="Exceeded Expectations",2000,C90="Meets Expectations",1000), "No pay due")</f>
        <v>1000</v>
      </c>
    </row>
    <row r="91" spans="1:17" x14ac:dyDescent="0.3">
      <c r="A91" t="s">
        <v>146</v>
      </c>
      <c r="B91">
        <v>5</v>
      </c>
      <c r="C91" t="str">
        <f>_xlfn.XLOOKUP(B91,Setup!A:A,Setup!B:B,"Unknown",0)</f>
        <v>Achieved Excellence</v>
      </c>
      <c r="D91" s="19">
        <v>44912</v>
      </c>
      <c r="E91" s="18">
        <f ca="1">Parameters!C$5 - D91</f>
        <v>794</v>
      </c>
      <c r="F91" s="17" t="str">
        <f t="shared" ca="1" si="3"/>
        <v>Eligible</v>
      </c>
      <c r="G91" s="18">
        <v>4</v>
      </c>
      <c r="H91" s="18">
        <v>8</v>
      </c>
      <c r="I91" s="18" t="s">
        <v>1091</v>
      </c>
      <c r="J91" s="20" cm="1">
        <f t="array" ref="J91">INDEX('Pay Table DC 2025'!C$2:L$16,G91,H91)</f>
        <v>50876</v>
      </c>
      <c r="K91" s="51">
        <f>_xlfn.XLOOKUP(G91,'Pay Table DC 2025'!B:B,'Pay Table DC 2025'!L:L,"NA",0)</f>
        <v>53627</v>
      </c>
      <c r="L91" s="20" cm="1">
        <f t="array" ref="L91">IFERROR(_xlfn.IFS(C91="Achieved Excellence", J91*Parameters!B$13, C91="Exceeded Expectations", J91*Parameters!C$13,C91="Meets Expectations",J91*Parameters!D$13), "No Pay Due")</f>
        <v>1526.28</v>
      </c>
      <c r="M91" s="21">
        <f t="shared" si="4"/>
        <v>0.94870121394073881</v>
      </c>
      <c r="N91" s="49" cm="1">
        <f t="array" ref="N91">_xlfn.IFS(L91="No Pay Due", "No Pay Due", ISNUMBER(L91), CEILING(L91, 50))</f>
        <v>1550</v>
      </c>
      <c r="O91" s="50">
        <f t="shared" si="5"/>
        <v>23.720000000000027</v>
      </c>
      <c r="P91" s="56"/>
      <c r="Q91" s="16" t="str" cm="1">
        <f t="array" ref="Q91">IFERROR(_xlfn.IFS(C91="Achieved Excellence","3,000",C91="Exceeded Expectations",2000,C91="Meets Expectations",1000), "No pay due")</f>
        <v>3,000</v>
      </c>
    </row>
    <row r="92" spans="1:17" x14ac:dyDescent="0.3">
      <c r="A92" t="s">
        <v>147</v>
      </c>
      <c r="B92">
        <v>4</v>
      </c>
      <c r="C92" t="str">
        <f>_xlfn.XLOOKUP(B92,Setup!A:A,Setup!B:B,"Unknown",0)</f>
        <v>Exceeded Expectations</v>
      </c>
      <c r="D92" s="19">
        <v>45488</v>
      </c>
      <c r="E92" s="18">
        <f ca="1">Parameters!C$5 - D92</f>
        <v>218</v>
      </c>
      <c r="F92" s="17" t="str">
        <f t="shared" ca="1" si="3"/>
        <v>Eligible</v>
      </c>
      <c r="G92" s="18">
        <v>9</v>
      </c>
      <c r="H92" s="18">
        <v>4</v>
      </c>
      <c r="I92" s="18" t="s">
        <v>1093</v>
      </c>
      <c r="J92" s="20" cm="1">
        <f t="array" ref="J92">INDEX('Pay Table DC 2025'!C$2:L$16,G92,H92)</f>
        <v>76915</v>
      </c>
      <c r="K92" s="51">
        <f>_xlfn.XLOOKUP(G92,'Pay Table DC 2025'!B:B,'Pay Table DC 2025'!L:L,"NA",0)</f>
        <v>90898</v>
      </c>
      <c r="L92" s="20" cm="1">
        <f t="array" ref="L92">IFERROR(_xlfn.IFS(C92="Achieved Excellence", J92*Parameters!B$13, C92="Exceeded Expectations", J92*Parameters!C$13,C92="Meets Expectations",J92*Parameters!D$13), "No Pay Due")</f>
        <v>1538.3</v>
      </c>
      <c r="M92" s="21">
        <f t="shared" si="4"/>
        <v>0.84616823252436801</v>
      </c>
      <c r="N92" s="49" cm="1">
        <f t="array" ref="N92">_xlfn.IFS(L92="No Pay Due", "No Pay Due", ISNUMBER(L92), CEILING(L92, 50))</f>
        <v>1550</v>
      </c>
      <c r="O92" s="50">
        <f t="shared" si="5"/>
        <v>11.700000000000045</v>
      </c>
      <c r="P92" s="56"/>
      <c r="Q92" s="16" cm="1">
        <f t="array" ref="Q92">IFERROR(_xlfn.IFS(C92="Achieved Excellence","3,000",C92="Exceeded Expectations",2000,C92="Meets Expectations",1000), "No pay due")</f>
        <v>2000</v>
      </c>
    </row>
    <row r="93" spans="1:17" x14ac:dyDescent="0.3">
      <c r="A93" t="s">
        <v>148</v>
      </c>
      <c r="B93">
        <v>4</v>
      </c>
      <c r="C93" t="str">
        <f>_xlfn.XLOOKUP(B93,Setup!A:A,Setup!B:B,"Unknown",0)</f>
        <v>Exceeded Expectations</v>
      </c>
      <c r="D93" s="19">
        <v>43842</v>
      </c>
      <c r="E93" s="18">
        <f ca="1">Parameters!C$5 - D93</f>
        <v>1864</v>
      </c>
      <c r="F93" s="17" t="str">
        <f t="shared" ca="1" si="3"/>
        <v>Eligible</v>
      </c>
      <c r="G93" s="18">
        <v>6</v>
      </c>
      <c r="H93" s="18">
        <v>4</v>
      </c>
      <c r="I93" s="18" t="s">
        <v>1094</v>
      </c>
      <c r="J93" s="20" cm="1">
        <f t="array" ref="J93">INDEX('Pay Table DC 2025'!C$2:L$16,G93,H93)</f>
        <v>56586</v>
      </c>
      <c r="K93" s="51">
        <f>_xlfn.XLOOKUP(G93,'Pay Table DC 2025'!B:B,'Pay Table DC 2025'!L:L,"NA",0)</f>
        <v>66872</v>
      </c>
      <c r="L93" s="20" cm="1">
        <f t="array" ref="L93">IFERROR(_xlfn.IFS(C93="Achieved Excellence", J93*Parameters!B$13, C93="Exceeded Expectations", J93*Parameters!C$13,C93="Meets Expectations",J93*Parameters!D$13), "No Pay Due")</f>
        <v>1131.72</v>
      </c>
      <c r="M93" s="21">
        <f t="shared" si="4"/>
        <v>0.8461837540375643</v>
      </c>
      <c r="N93" s="49" cm="1">
        <f t="array" ref="N93">_xlfn.IFS(L93="No Pay Due", "No Pay Due", ISNUMBER(L93), CEILING(L93, 50))</f>
        <v>1150</v>
      </c>
      <c r="O93" s="50">
        <f t="shared" si="5"/>
        <v>18.279999999999973</v>
      </c>
      <c r="P93" s="56"/>
      <c r="Q93" s="16" cm="1">
        <f t="array" ref="Q93">IFERROR(_xlfn.IFS(C93="Achieved Excellence","3,000",C93="Exceeded Expectations",2000,C93="Meets Expectations",1000), "No pay due")</f>
        <v>2000</v>
      </c>
    </row>
    <row r="94" spans="1:17" x14ac:dyDescent="0.3">
      <c r="A94" t="s">
        <v>149</v>
      </c>
      <c r="B94">
        <v>4</v>
      </c>
      <c r="C94" t="str">
        <f>_xlfn.XLOOKUP(B94,Setup!A:A,Setup!B:B,"Unknown",0)</f>
        <v>Exceeded Expectations</v>
      </c>
      <c r="D94" s="19">
        <v>44915</v>
      </c>
      <c r="E94" s="18">
        <f ca="1">Parameters!C$5 - D94</f>
        <v>791</v>
      </c>
      <c r="F94" s="17" t="str">
        <f t="shared" ca="1" si="3"/>
        <v>Eligible</v>
      </c>
      <c r="G94" s="18">
        <v>13</v>
      </c>
      <c r="H94" s="18">
        <v>6</v>
      </c>
      <c r="I94" s="18" t="s">
        <v>1093</v>
      </c>
      <c r="J94" s="20" cm="1">
        <f t="array" ref="J94">INDEX('Pay Table DC 2025'!C$2:L$16,G94,H94)</f>
        <v>140677</v>
      </c>
      <c r="K94" s="51">
        <f>_xlfn.XLOOKUP(G94,'Pay Table DC 2025'!B:B,'Pay Table DC 2025'!L:L,"NA",0)</f>
        <v>156755</v>
      </c>
      <c r="L94" s="20" cm="1">
        <f t="array" ref="L94">IFERROR(_xlfn.IFS(C94="Achieved Excellence", J94*Parameters!B$13, C94="Exceeded Expectations", J94*Parameters!C$13,C94="Meets Expectations",J94*Parameters!D$13), "No Pay Due")</f>
        <v>2813.54</v>
      </c>
      <c r="M94" s="21">
        <f t="shared" si="4"/>
        <v>0.89743229881024533</v>
      </c>
      <c r="N94" s="49" cm="1">
        <f t="array" ref="N94">_xlfn.IFS(L94="No Pay Due", "No Pay Due", ISNUMBER(L94), CEILING(L94, 50))</f>
        <v>2850</v>
      </c>
      <c r="O94" s="50">
        <f t="shared" si="5"/>
        <v>36.460000000000036</v>
      </c>
      <c r="P94" s="56"/>
      <c r="Q94" s="16" cm="1">
        <f t="array" ref="Q94">IFERROR(_xlfn.IFS(C94="Achieved Excellence","3,000",C94="Exceeded Expectations",2000,C94="Meets Expectations",1000), "No pay due")</f>
        <v>2000</v>
      </c>
    </row>
    <row r="95" spans="1:17" x14ac:dyDescent="0.3">
      <c r="A95" t="s">
        <v>150</v>
      </c>
      <c r="B95">
        <v>5</v>
      </c>
      <c r="C95" t="str">
        <f>_xlfn.XLOOKUP(B95,Setup!A:A,Setup!B:B,"Unknown",0)</f>
        <v>Achieved Excellence</v>
      </c>
      <c r="D95" s="19">
        <v>44684</v>
      </c>
      <c r="E95" s="18">
        <f ca="1">Parameters!C$5 - D95</f>
        <v>1022</v>
      </c>
      <c r="F95" s="17" t="str">
        <f t="shared" ca="1" si="3"/>
        <v>Eligible</v>
      </c>
      <c r="G95" s="18">
        <v>15</v>
      </c>
      <c r="H95" s="18">
        <v>5</v>
      </c>
      <c r="I95" s="18" t="s">
        <v>1093</v>
      </c>
      <c r="J95" s="20" cm="1">
        <f t="array" ref="J95">INDEX('Pay Table DC 2025'!C$2:L$16,G95,H95)</f>
        <v>189950</v>
      </c>
      <c r="K95" s="51">
        <f>_xlfn.XLOOKUP(G95,'Pay Table DC 2025'!B:B,'Pay Table DC 2025'!L:L,"NA",0)</f>
        <v>195200</v>
      </c>
      <c r="L95" s="20" cm="1">
        <f t="array" ref="L95">IFERROR(_xlfn.IFS(C95="Achieved Excellence", J95*Parameters!B$13, C95="Exceeded Expectations", J95*Parameters!C$13,C95="Meets Expectations",J95*Parameters!D$13), "No Pay Due")</f>
        <v>5698.5</v>
      </c>
      <c r="M95" s="21">
        <f t="shared" si="4"/>
        <v>0.97310450819672134</v>
      </c>
      <c r="N95" s="49" cm="1">
        <f t="array" ref="N95">_xlfn.IFS(L95="No Pay Due", "No Pay Due", ISNUMBER(L95), CEILING(L95, 50))</f>
        <v>5700</v>
      </c>
      <c r="O95" s="50">
        <f t="shared" si="5"/>
        <v>1.5</v>
      </c>
      <c r="P95" s="56"/>
      <c r="Q95" s="16" t="str" cm="1">
        <f t="array" ref="Q95">IFERROR(_xlfn.IFS(C95="Achieved Excellence","3,000",C95="Exceeded Expectations",2000,C95="Meets Expectations",1000), "No pay due")</f>
        <v>3,000</v>
      </c>
    </row>
    <row r="96" spans="1:17" x14ac:dyDescent="0.3">
      <c r="A96" t="s">
        <v>151</v>
      </c>
      <c r="B96">
        <v>1</v>
      </c>
      <c r="C96" t="str">
        <f>_xlfn.XLOOKUP(B96,Setup!A:A,Setup!B:B,"Unknown",0)</f>
        <v>Did not meet Expectations</v>
      </c>
      <c r="D96" s="19">
        <v>44685</v>
      </c>
      <c r="E96" s="18">
        <f ca="1">Parameters!C$5 - D96</f>
        <v>1021</v>
      </c>
      <c r="F96" s="17" t="str">
        <f t="shared" ca="1" si="3"/>
        <v>Eligible</v>
      </c>
      <c r="G96" s="18">
        <v>15</v>
      </c>
      <c r="H96" s="18">
        <v>9</v>
      </c>
      <c r="I96" s="18" t="s">
        <v>1094</v>
      </c>
      <c r="J96" s="20" cm="1">
        <f t="array" ref="J96">INDEX('Pay Table DC 2025'!C$2:L$16,G96,H96)</f>
        <v>195200</v>
      </c>
      <c r="K96" s="51">
        <f>_xlfn.XLOOKUP(G96,'Pay Table DC 2025'!B:B,'Pay Table DC 2025'!L:L,"NA",0)</f>
        <v>195200</v>
      </c>
      <c r="L96" s="20" t="str" cm="1">
        <f t="array" ref="L96">IFERROR(_xlfn.IFS(C96="Achieved Excellence", J96*Parameters!B$13, C96="Exceeded Expectations", J96*Parameters!C$13,C96="Meets Expectations",J96*Parameters!D$13), "No Pay Due")</f>
        <v>No Pay Due</v>
      </c>
      <c r="M96" s="21">
        <f t="shared" si="4"/>
        <v>1</v>
      </c>
      <c r="N96" s="49" t="str" cm="1">
        <f t="array" ref="N96">_xlfn.IFS(L96="No Pay Due", "No Pay Due", ISNUMBER(L96), CEILING(L96, 50))</f>
        <v>No Pay Due</v>
      </c>
      <c r="O96" s="50" t="str">
        <f t="shared" si="5"/>
        <v>No Pay Due</v>
      </c>
      <c r="P96" s="56"/>
      <c r="Q96" s="16" t="str" cm="1">
        <f t="array" ref="Q96">IFERROR(_xlfn.IFS(C96="Achieved Excellence","3,000",C96="Exceeded Expectations",2000,C96="Meets Expectations",1000), "No pay due")</f>
        <v>No pay due</v>
      </c>
    </row>
    <row r="97" spans="1:17" x14ac:dyDescent="0.3">
      <c r="A97" t="s">
        <v>152</v>
      </c>
      <c r="B97">
        <v>5</v>
      </c>
      <c r="C97" t="str">
        <f>_xlfn.XLOOKUP(B97,Setup!A:A,Setup!B:B,"Unknown",0)</f>
        <v>Achieved Excellence</v>
      </c>
      <c r="D97" s="19">
        <v>44864</v>
      </c>
      <c r="E97" s="18">
        <f ca="1">Parameters!C$5 - D97</f>
        <v>842</v>
      </c>
      <c r="F97" s="17" t="str">
        <f t="shared" ca="1" si="3"/>
        <v>Eligible</v>
      </c>
      <c r="G97" s="18">
        <v>6</v>
      </c>
      <c r="H97" s="18">
        <v>4</v>
      </c>
      <c r="I97" s="18" t="s">
        <v>1095</v>
      </c>
      <c r="J97" s="20" cm="1">
        <f t="array" ref="J97">INDEX('Pay Table DC 2025'!C$2:L$16,G97,H97)</f>
        <v>56586</v>
      </c>
      <c r="K97" s="51">
        <f>_xlfn.XLOOKUP(G97,'Pay Table DC 2025'!B:B,'Pay Table DC 2025'!L:L,"NA",0)</f>
        <v>66872</v>
      </c>
      <c r="L97" s="20" cm="1">
        <f t="array" ref="L97">IFERROR(_xlfn.IFS(C97="Achieved Excellence", J97*Parameters!B$13, C97="Exceeded Expectations", J97*Parameters!C$13,C97="Meets Expectations",J97*Parameters!D$13), "No Pay Due")</f>
        <v>1697.58</v>
      </c>
      <c r="M97" s="21">
        <f t="shared" si="4"/>
        <v>0.8461837540375643</v>
      </c>
      <c r="N97" s="49" cm="1">
        <f t="array" ref="N97">_xlfn.IFS(L97="No Pay Due", "No Pay Due", ISNUMBER(L97), CEILING(L97, 50))</f>
        <v>1700</v>
      </c>
      <c r="O97" s="50">
        <f t="shared" si="5"/>
        <v>2.4200000000000728</v>
      </c>
      <c r="P97" s="56"/>
      <c r="Q97" s="16" t="str" cm="1">
        <f t="array" ref="Q97">IFERROR(_xlfn.IFS(C97="Achieved Excellence","3,000",C97="Exceeded Expectations",2000,C97="Meets Expectations",1000), "No pay due")</f>
        <v>3,000</v>
      </c>
    </row>
    <row r="98" spans="1:17" x14ac:dyDescent="0.3">
      <c r="A98" t="s">
        <v>153</v>
      </c>
      <c r="B98">
        <v>4</v>
      </c>
      <c r="C98" t="str">
        <f>_xlfn.XLOOKUP(B98,Setup!A:A,Setup!B:B,"Unknown",0)</f>
        <v>Exceeded Expectations</v>
      </c>
      <c r="D98" s="19">
        <v>44649</v>
      </c>
      <c r="E98" s="18">
        <f ca="1">Parameters!C$5 - D98</f>
        <v>1057</v>
      </c>
      <c r="F98" s="17" t="str">
        <f t="shared" ca="1" si="3"/>
        <v>Eligible</v>
      </c>
      <c r="G98" s="18">
        <v>15</v>
      </c>
      <c r="H98" s="18">
        <v>6</v>
      </c>
      <c r="I98" s="18" t="s">
        <v>1093</v>
      </c>
      <c r="J98" s="20" cm="1">
        <f t="array" ref="J98">INDEX('Pay Table DC 2025'!C$2:L$16,G98,H98)</f>
        <v>195200</v>
      </c>
      <c r="K98" s="51">
        <f>_xlfn.XLOOKUP(G98,'Pay Table DC 2025'!B:B,'Pay Table DC 2025'!L:L,"NA",0)</f>
        <v>195200</v>
      </c>
      <c r="L98" s="20" cm="1">
        <f t="array" ref="L98">IFERROR(_xlfn.IFS(C98="Achieved Excellence", J98*Parameters!B$13, C98="Exceeded Expectations", J98*Parameters!C$13,C98="Meets Expectations",J98*Parameters!D$13), "No Pay Due")</f>
        <v>3904</v>
      </c>
      <c r="M98" s="21">
        <f t="shared" si="4"/>
        <v>1</v>
      </c>
      <c r="N98" s="49" cm="1">
        <f t="array" ref="N98">_xlfn.IFS(L98="No Pay Due", "No Pay Due", ISNUMBER(L98), CEILING(L98, 50))</f>
        <v>3950</v>
      </c>
      <c r="O98" s="50">
        <f t="shared" si="5"/>
        <v>46</v>
      </c>
      <c r="P98" s="56"/>
      <c r="Q98" s="16" cm="1">
        <f t="array" ref="Q98">IFERROR(_xlfn.IFS(C98="Achieved Excellence","3,000",C98="Exceeded Expectations",2000,C98="Meets Expectations",1000), "No pay due")</f>
        <v>2000</v>
      </c>
    </row>
    <row r="99" spans="1:17" x14ac:dyDescent="0.3">
      <c r="A99" t="s">
        <v>154</v>
      </c>
      <c r="B99">
        <v>2</v>
      </c>
      <c r="C99" t="str">
        <f>_xlfn.XLOOKUP(B99,Setup!A:A,Setup!B:B,"Unknown",0)</f>
        <v>Needs Improvement</v>
      </c>
      <c r="D99" s="19">
        <v>45453</v>
      </c>
      <c r="E99" s="18">
        <f ca="1">Parameters!C$5 - D99</f>
        <v>253</v>
      </c>
      <c r="F99" s="17" t="str">
        <f t="shared" ca="1" si="3"/>
        <v>Eligible</v>
      </c>
      <c r="G99" s="18">
        <v>14</v>
      </c>
      <c r="H99" s="18">
        <v>6</v>
      </c>
      <c r="I99" s="18" t="s">
        <v>1092</v>
      </c>
      <c r="J99" s="20" cm="1">
        <f t="array" ref="J99">INDEX('Pay Table DC 2025'!C$2:L$16,G99,H99)</f>
        <v>166236</v>
      </c>
      <c r="K99" s="51">
        <f>_xlfn.XLOOKUP(G99,'Pay Table DC 2025'!B:B,'Pay Table DC 2025'!L:L,"NA",0)</f>
        <v>185234</v>
      </c>
      <c r="L99" s="20" t="str" cm="1">
        <f t="array" ref="L99">IFERROR(_xlfn.IFS(C99="Achieved Excellence", J99*Parameters!B$13, C99="Exceeded Expectations", J99*Parameters!C$13,C99="Meets Expectations",J99*Parameters!D$13), "No Pay Due")</f>
        <v>No Pay Due</v>
      </c>
      <c r="M99" s="21">
        <f t="shared" si="4"/>
        <v>0.89743783538659205</v>
      </c>
      <c r="N99" s="49" t="str" cm="1">
        <f t="array" ref="N99">_xlfn.IFS(L99="No Pay Due", "No Pay Due", ISNUMBER(L99), CEILING(L99, 50))</f>
        <v>No Pay Due</v>
      </c>
      <c r="O99" s="50" t="str">
        <f t="shared" si="5"/>
        <v>No Pay Due</v>
      </c>
      <c r="P99" s="56"/>
      <c r="Q99" s="16" t="str" cm="1">
        <f t="array" ref="Q99">IFERROR(_xlfn.IFS(C99="Achieved Excellence","3,000",C99="Exceeded Expectations",2000,C99="Meets Expectations",1000), "No pay due")</f>
        <v>No pay due</v>
      </c>
    </row>
    <row r="100" spans="1:17" x14ac:dyDescent="0.3">
      <c r="A100" t="s">
        <v>155</v>
      </c>
      <c r="B100">
        <v>4</v>
      </c>
      <c r="C100" t="str">
        <f>_xlfn.XLOOKUP(B100,Setup!A:A,Setup!B:B,"Unknown",0)</f>
        <v>Exceeded Expectations</v>
      </c>
      <c r="D100" s="19">
        <v>45258</v>
      </c>
      <c r="E100" s="18">
        <f ca="1">Parameters!C$5 - D100</f>
        <v>448</v>
      </c>
      <c r="F100" s="17" t="str">
        <f t="shared" ca="1" si="3"/>
        <v>Eligible</v>
      </c>
      <c r="G100" s="18">
        <v>8</v>
      </c>
      <c r="H100" s="18">
        <v>6</v>
      </c>
      <c r="I100" s="18" t="s">
        <v>1093</v>
      </c>
      <c r="J100" s="20" cm="1">
        <f t="array" ref="J100">INDEX('Pay Table DC 2025'!C$2:L$16,G100,H100)</f>
        <v>73861</v>
      </c>
      <c r="K100" s="51">
        <f>_xlfn.XLOOKUP(G100,'Pay Table DC 2025'!B:B,'Pay Table DC 2025'!L:L,"NA",0)</f>
        <v>82305</v>
      </c>
      <c r="L100" s="20" cm="1">
        <f t="array" ref="L100">IFERROR(_xlfn.IFS(C100="Achieved Excellence", J100*Parameters!B$13, C100="Exceeded Expectations", J100*Parameters!C$13,C100="Meets Expectations",J100*Parameters!D$13), "No Pay Due")</f>
        <v>1477.22</v>
      </c>
      <c r="M100" s="21">
        <f t="shared" si="4"/>
        <v>0.89740598991555798</v>
      </c>
      <c r="N100" s="49" cm="1">
        <f t="array" ref="N100">_xlfn.IFS(L100="No Pay Due", "No Pay Due", ISNUMBER(L100), CEILING(L100, 50))</f>
        <v>1500</v>
      </c>
      <c r="O100" s="50">
        <f t="shared" si="5"/>
        <v>22.779999999999973</v>
      </c>
      <c r="P100" s="56"/>
      <c r="Q100" s="16" cm="1">
        <f t="array" ref="Q100">IFERROR(_xlfn.IFS(C100="Achieved Excellence","3,000",C100="Exceeded Expectations",2000,C100="Meets Expectations",1000), "No pay due")</f>
        <v>2000</v>
      </c>
    </row>
    <row r="101" spans="1:17" x14ac:dyDescent="0.3">
      <c r="A101" t="s">
        <v>156</v>
      </c>
      <c r="B101">
        <v>2</v>
      </c>
      <c r="C101" t="str">
        <f>_xlfn.XLOOKUP(B101,Setup!A:A,Setup!B:B,"Unknown",0)</f>
        <v>Needs Improvement</v>
      </c>
      <c r="D101" s="19">
        <v>44169</v>
      </c>
      <c r="E101" s="18">
        <f ca="1">Parameters!C$5 - D101</f>
        <v>1537</v>
      </c>
      <c r="F101" s="17" t="str">
        <f t="shared" ca="1" si="3"/>
        <v>Eligible</v>
      </c>
      <c r="G101" s="18">
        <v>2</v>
      </c>
      <c r="H101" s="18">
        <v>3</v>
      </c>
      <c r="I101" s="18" t="s">
        <v>1091</v>
      </c>
      <c r="J101" s="20" cm="1">
        <f t="array" ref="J101">INDEX('Pay Table DC 2025'!C$2:L$16,G101,H101)</f>
        <v>35592</v>
      </c>
      <c r="K101" s="51">
        <f>_xlfn.XLOOKUP(G101,'Pay Table DC 2025'!B:B,'Pay Table DC 2025'!L:L,"NA",0)</f>
        <v>42376</v>
      </c>
      <c r="L101" s="20" t="str" cm="1">
        <f t="array" ref="L101">IFERROR(_xlfn.IFS(C101="Achieved Excellence", J101*Parameters!B$13, C101="Exceeded Expectations", J101*Parameters!C$13,C101="Meets Expectations",J101*Parameters!D$13), "No Pay Due")</f>
        <v>No Pay Due</v>
      </c>
      <c r="M101" s="21">
        <f t="shared" si="4"/>
        <v>0.83990938266943549</v>
      </c>
      <c r="N101" s="49" t="str" cm="1">
        <f t="array" ref="N101">_xlfn.IFS(L101="No Pay Due", "No Pay Due", ISNUMBER(L101), CEILING(L101, 50))</f>
        <v>No Pay Due</v>
      </c>
      <c r="O101" s="50" t="str">
        <f t="shared" si="5"/>
        <v>No Pay Due</v>
      </c>
      <c r="P101" s="56"/>
      <c r="Q101" s="16" t="str" cm="1">
        <f t="array" ref="Q101">IFERROR(_xlfn.IFS(C101="Achieved Excellence","3,000",C101="Exceeded Expectations",2000,C101="Meets Expectations",1000), "No pay due")</f>
        <v>No pay due</v>
      </c>
    </row>
    <row r="102" spans="1:17" x14ac:dyDescent="0.3">
      <c r="A102" t="s">
        <v>157</v>
      </c>
      <c r="B102">
        <v>4</v>
      </c>
      <c r="C102" t="str">
        <f>_xlfn.XLOOKUP(B102,Setup!A:A,Setup!B:B,"Unknown",0)</f>
        <v>Exceeded Expectations</v>
      </c>
      <c r="D102" s="19">
        <v>44497</v>
      </c>
      <c r="E102" s="18">
        <f ca="1">Parameters!C$5 - D102</f>
        <v>1209</v>
      </c>
      <c r="F102" s="17" t="str">
        <f t="shared" ca="1" si="3"/>
        <v>Eligible</v>
      </c>
      <c r="G102" s="18">
        <v>5</v>
      </c>
      <c r="H102" s="18">
        <v>10</v>
      </c>
      <c r="I102" s="18" t="s">
        <v>1093</v>
      </c>
      <c r="J102" s="20" cm="1">
        <f t="array" ref="J102">INDEX('Pay Table DC 2025'!C$2:L$16,G102,H102)</f>
        <v>59986</v>
      </c>
      <c r="K102" s="51">
        <f>_xlfn.XLOOKUP(G102,'Pay Table DC 2025'!B:B,'Pay Table DC 2025'!L:L,"NA",0)</f>
        <v>59986</v>
      </c>
      <c r="L102" s="20" cm="1">
        <f t="array" ref="L102">IFERROR(_xlfn.IFS(C102="Achieved Excellence", J102*Parameters!B$13, C102="Exceeded Expectations", J102*Parameters!C$13,C102="Meets Expectations",J102*Parameters!D$13), "No Pay Due")</f>
        <v>1199.72</v>
      </c>
      <c r="M102" s="21">
        <f t="shared" si="4"/>
        <v>1</v>
      </c>
      <c r="N102" s="49" cm="1">
        <f t="array" ref="N102">_xlfn.IFS(L102="No Pay Due", "No Pay Due", ISNUMBER(L102), CEILING(L102, 50))</f>
        <v>1200</v>
      </c>
      <c r="O102" s="50">
        <f t="shared" si="5"/>
        <v>0.27999999999997272</v>
      </c>
      <c r="P102" s="56"/>
      <c r="Q102" s="16" cm="1">
        <f t="array" ref="Q102">IFERROR(_xlfn.IFS(C102="Achieved Excellence","3,000",C102="Exceeded Expectations",2000,C102="Meets Expectations",1000), "No pay due")</f>
        <v>2000</v>
      </c>
    </row>
    <row r="103" spans="1:17" x14ac:dyDescent="0.3">
      <c r="A103" t="s">
        <v>158</v>
      </c>
      <c r="B103">
        <v>5</v>
      </c>
      <c r="C103" t="str">
        <f>_xlfn.XLOOKUP(B103,Setup!A:A,Setup!B:B,"Unknown",0)</f>
        <v>Achieved Excellence</v>
      </c>
      <c r="D103" s="19">
        <v>44787</v>
      </c>
      <c r="E103" s="18">
        <f ca="1">Parameters!C$5 - D103</f>
        <v>919</v>
      </c>
      <c r="F103" s="17" t="str">
        <f t="shared" ca="1" si="3"/>
        <v>Eligible</v>
      </c>
      <c r="G103" s="18">
        <v>12</v>
      </c>
      <c r="H103" s="18">
        <v>3</v>
      </c>
      <c r="I103" s="18" t="s">
        <v>1091</v>
      </c>
      <c r="J103" s="20" cm="1">
        <f t="array" ref="J103">INDEX('Pay Table DC 2025'!C$2:L$16,G103,H103)</f>
        <v>108162</v>
      </c>
      <c r="K103" s="51">
        <f>_xlfn.XLOOKUP(G103,'Pay Table DC 2025'!B:B,'Pay Table DC 2025'!L:L,"NA",0)</f>
        <v>131826</v>
      </c>
      <c r="L103" s="20" cm="1">
        <f t="array" ref="L103">IFERROR(_xlfn.IFS(C103="Achieved Excellence", J103*Parameters!B$13, C103="Exceeded Expectations", J103*Parameters!C$13,C103="Meets Expectations",J103*Parameters!D$13), "No Pay Due")</f>
        <v>3244.8599999999997</v>
      </c>
      <c r="M103" s="21">
        <f t="shared" si="4"/>
        <v>0.8204906467616403</v>
      </c>
      <c r="N103" s="49" cm="1">
        <f t="array" ref="N103">_xlfn.IFS(L103="No Pay Due", "No Pay Due", ISNUMBER(L103), CEILING(L103, 50))</f>
        <v>3250</v>
      </c>
      <c r="O103" s="50">
        <f t="shared" si="5"/>
        <v>5.1400000000003274</v>
      </c>
      <c r="P103" s="56"/>
      <c r="Q103" s="16" t="str" cm="1">
        <f t="array" ref="Q103">IFERROR(_xlfn.IFS(C103="Achieved Excellence","3,000",C103="Exceeded Expectations",2000,C103="Meets Expectations",1000), "No pay due")</f>
        <v>3,000</v>
      </c>
    </row>
    <row r="104" spans="1:17" x14ac:dyDescent="0.3">
      <c r="A104" t="s">
        <v>159</v>
      </c>
      <c r="B104">
        <v>3</v>
      </c>
      <c r="C104" t="str">
        <f>_xlfn.XLOOKUP(B104,Setup!A:A,Setup!B:B,"Unknown",0)</f>
        <v>Meets Expectations</v>
      </c>
      <c r="D104" s="19">
        <v>44563</v>
      </c>
      <c r="E104" s="18">
        <f ca="1">Parameters!C$5 - D104</f>
        <v>1143</v>
      </c>
      <c r="F104" s="17" t="str">
        <f t="shared" ca="1" si="3"/>
        <v>Eligible</v>
      </c>
      <c r="G104" s="18">
        <v>3</v>
      </c>
      <c r="H104" s="18">
        <v>9</v>
      </c>
      <c r="I104" s="18" t="s">
        <v>1092</v>
      </c>
      <c r="J104" s="20" cm="1">
        <f t="array" ref="J104">INDEX('Pay Table DC 2025'!C$2:L$16,G104,H104)</f>
        <v>46539</v>
      </c>
      <c r="K104" s="51">
        <f>_xlfn.XLOOKUP(G104,'Pay Table DC 2025'!B:B,'Pay Table DC 2025'!L:L,"NA",0)</f>
        <v>47763</v>
      </c>
      <c r="L104" s="20" cm="1">
        <f t="array" ref="L104">IFERROR(_xlfn.IFS(C104="Achieved Excellence", J104*Parameters!B$13, C104="Exceeded Expectations", J104*Parameters!C$13,C104="Meets Expectations",J104*Parameters!D$13), "No Pay Due")</f>
        <v>465.39</v>
      </c>
      <c r="M104" s="21">
        <f t="shared" si="4"/>
        <v>0.97437346900320332</v>
      </c>
      <c r="N104" s="49" cm="1">
        <f t="array" ref="N104">_xlfn.IFS(L104="No Pay Due", "No Pay Due", ISNUMBER(L104), CEILING(L104, 50))</f>
        <v>500</v>
      </c>
      <c r="O104" s="50">
        <f t="shared" si="5"/>
        <v>34.610000000000014</v>
      </c>
      <c r="P104" s="56"/>
      <c r="Q104" s="16" cm="1">
        <f t="array" ref="Q104">IFERROR(_xlfn.IFS(C104="Achieved Excellence","3,000",C104="Exceeded Expectations",2000,C104="Meets Expectations",1000), "No pay due")</f>
        <v>1000</v>
      </c>
    </row>
    <row r="105" spans="1:17" x14ac:dyDescent="0.3">
      <c r="A105" t="s">
        <v>160</v>
      </c>
      <c r="B105">
        <v>5</v>
      </c>
      <c r="C105" t="str">
        <f>_xlfn.XLOOKUP(B105,Setup!A:A,Setup!B:B,"Unknown",0)</f>
        <v>Achieved Excellence</v>
      </c>
      <c r="D105" s="19">
        <v>44757</v>
      </c>
      <c r="E105" s="18">
        <f ca="1">Parameters!C$5 - D105</f>
        <v>949</v>
      </c>
      <c r="F105" s="17" t="str">
        <f t="shared" ca="1" si="3"/>
        <v>Eligible</v>
      </c>
      <c r="G105" s="18">
        <v>1</v>
      </c>
      <c r="H105" s="18">
        <v>7</v>
      </c>
      <c r="I105" s="18" t="s">
        <v>1094</v>
      </c>
      <c r="J105" s="20" cm="1">
        <f t="array" ref="J105">INDEX('Pay Table DC 2025'!C$2:L$16,G105,H105)</f>
        <v>35502</v>
      </c>
      <c r="K105" s="51">
        <f>_xlfn.XLOOKUP(G105,'Pay Table DC 2025'!B:B,'Pay Table DC 2025'!L:L,"NA",0)</f>
        <v>37463</v>
      </c>
      <c r="L105" s="20" cm="1">
        <f t="array" ref="L105">IFERROR(_xlfn.IFS(C105="Achieved Excellence", J105*Parameters!B$13, C105="Exceeded Expectations", J105*Parameters!C$13,C105="Meets Expectations",J105*Parameters!D$13), "No Pay Due")</f>
        <v>1065.06</v>
      </c>
      <c r="M105" s="21">
        <f t="shared" si="4"/>
        <v>0.94765501961935772</v>
      </c>
      <c r="N105" s="49" cm="1">
        <f t="array" ref="N105">_xlfn.IFS(L105="No Pay Due", "No Pay Due", ISNUMBER(L105), CEILING(L105, 50))</f>
        <v>1100</v>
      </c>
      <c r="O105" s="50">
        <f t="shared" si="5"/>
        <v>34.940000000000055</v>
      </c>
      <c r="P105" s="56"/>
      <c r="Q105" s="16" t="str" cm="1">
        <f t="array" ref="Q105">IFERROR(_xlfn.IFS(C105="Achieved Excellence","3,000",C105="Exceeded Expectations",2000,C105="Meets Expectations",1000), "No pay due")</f>
        <v>3,000</v>
      </c>
    </row>
    <row r="106" spans="1:17" x14ac:dyDescent="0.3">
      <c r="A106" t="s">
        <v>161</v>
      </c>
      <c r="B106">
        <v>5</v>
      </c>
      <c r="C106" t="str">
        <f>_xlfn.XLOOKUP(B106,Setup!A:A,Setup!B:B,"Unknown",0)</f>
        <v>Achieved Excellence</v>
      </c>
      <c r="D106" s="19">
        <v>45343</v>
      </c>
      <c r="E106" s="18">
        <f ca="1">Parameters!C$5 - D106</f>
        <v>363</v>
      </c>
      <c r="F106" s="17" t="str">
        <f t="shared" ca="1" si="3"/>
        <v>Eligible</v>
      </c>
      <c r="G106" s="18">
        <v>14</v>
      </c>
      <c r="H106" s="18">
        <v>8</v>
      </c>
      <c r="I106" s="18" t="s">
        <v>1091</v>
      </c>
      <c r="J106" s="20" cm="1">
        <f t="array" ref="J106">INDEX('Pay Table DC 2025'!C$2:L$16,G106,H106)</f>
        <v>175735</v>
      </c>
      <c r="K106" s="51">
        <f>_xlfn.XLOOKUP(G106,'Pay Table DC 2025'!B:B,'Pay Table DC 2025'!L:L,"NA",0)</f>
        <v>185234</v>
      </c>
      <c r="L106" s="20" cm="1">
        <f t="array" ref="L106">IFERROR(_xlfn.IFS(C106="Achieved Excellence", J106*Parameters!B$13, C106="Exceeded Expectations", J106*Parameters!C$13,C106="Meets Expectations",J106*Parameters!D$13), "No Pay Due")</f>
        <v>5272.05</v>
      </c>
      <c r="M106" s="21">
        <f t="shared" si="4"/>
        <v>0.94871891769329608</v>
      </c>
      <c r="N106" s="49" cm="1">
        <f t="array" ref="N106">_xlfn.IFS(L106="No Pay Due", "No Pay Due", ISNUMBER(L106), CEILING(L106, 50))</f>
        <v>5300</v>
      </c>
      <c r="O106" s="50">
        <f t="shared" si="5"/>
        <v>27.949999999999818</v>
      </c>
      <c r="P106" s="56"/>
      <c r="Q106" s="16" t="str" cm="1">
        <f t="array" ref="Q106">IFERROR(_xlfn.IFS(C106="Achieved Excellence","3,000",C106="Exceeded Expectations",2000,C106="Meets Expectations",1000), "No pay due")</f>
        <v>3,000</v>
      </c>
    </row>
    <row r="107" spans="1:17" x14ac:dyDescent="0.3">
      <c r="A107" t="s">
        <v>162</v>
      </c>
      <c r="B107">
        <v>2</v>
      </c>
      <c r="C107" t="str">
        <f>_xlfn.XLOOKUP(B107,Setup!A:A,Setup!B:B,"Unknown",0)</f>
        <v>Needs Improvement</v>
      </c>
      <c r="D107" s="19">
        <v>44837</v>
      </c>
      <c r="E107" s="18">
        <f ca="1">Parameters!C$5 - D107</f>
        <v>869</v>
      </c>
      <c r="F107" s="17" t="str">
        <f t="shared" ca="1" si="3"/>
        <v>Eligible</v>
      </c>
      <c r="G107" s="18">
        <v>1</v>
      </c>
      <c r="H107" s="18">
        <v>8</v>
      </c>
      <c r="I107" s="18" t="s">
        <v>1094</v>
      </c>
      <c r="J107" s="20" cm="1">
        <f t="array" ref="J107">INDEX('Pay Table DC 2025'!C$2:L$16,G107,H107)</f>
        <v>36495</v>
      </c>
      <c r="K107" s="51">
        <f>_xlfn.XLOOKUP(G107,'Pay Table DC 2025'!B:B,'Pay Table DC 2025'!L:L,"NA",0)</f>
        <v>37463</v>
      </c>
      <c r="L107" s="20" t="str" cm="1">
        <f t="array" ref="L107">IFERROR(_xlfn.IFS(C107="Achieved Excellence", J107*Parameters!B$13, C107="Exceeded Expectations", J107*Parameters!C$13,C107="Meets Expectations",J107*Parameters!D$13), "No Pay Due")</f>
        <v>No Pay Due</v>
      </c>
      <c r="M107" s="21">
        <f t="shared" si="4"/>
        <v>0.97416117235672528</v>
      </c>
      <c r="N107" s="49" t="str" cm="1">
        <f t="array" ref="N107">_xlfn.IFS(L107="No Pay Due", "No Pay Due", ISNUMBER(L107), CEILING(L107, 50))</f>
        <v>No Pay Due</v>
      </c>
      <c r="O107" s="50" t="str">
        <f t="shared" si="5"/>
        <v>No Pay Due</v>
      </c>
      <c r="P107" s="56"/>
      <c r="Q107" s="16" t="str" cm="1">
        <f t="array" ref="Q107">IFERROR(_xlfn.IFS(C107="Achieved Excellence","3,000",C107="Exceeded Expectations",2000,C107="Meets Expectations",1000), "No pay due")</f>
        <v>No pay due</v>
      </c>
    </row>
    <row r="108" spans="1:17" x14ac:dyDescent="0.3">
      <c r="A108" t="s">
        <v>163</v>
      </c>
      <c r="B108">
        <v>5</v>
      </c>
      <c r="C108" t="str">
        <f>_xlfn.XLOOKUP(B108,Setup!A:A,Setup!B:B,"Unknown",0)</f>
        <v>Achieved Excellence</v>
      </c>
      <c r="D108" s="19">
        <v>45350</v>
      </c>
      <c r="E108" s="18">
        <f ca="1">Parameters!C$5 - D108</f>
        <v>356</v>
      </c>
      <c r="F108" s="17" t="str">
        <f t="shared" ca="1" si="3"/>
        <v>Eligible</v>
      </c>
      <c r="G108" s="18">
        <v>13</v>
      </c>
      <c r="H108" s="18">
        <v>7</v>
      </c>
      <c r="I108" s="18" t="s">
        <v>1095</v>
      </c>
      <c r="J108" s="20" cm="1">
        <f t="array" ref="J108">INDEX('Pay Table DC 2025'!C$2:L$16,G108,H108)</f>
        <v>144697</v>
      </c>
      <c r="K108" s="51">
        <f>_xlfn.XLOOKUP(G108,'Pay Table DC 2025'!B:B,'Pay Table DC 2025'!L:L,"NA",0)</f>
        <v>156755</v>
      </c>
      <c r="L108" s="20" cm="1">
        <f t="array" ref="L108">IFERROR(_xlfn.IFS(C108="Achieved Excellence", J108*Parameters!B$13, C108="Exceeded Expectations", J108*Parameters!C$13,C108="Meets Expectations",J108*Parameters!D$13), "No Pay Due")</f>
        <v>4340.91</v>
      </c>
      <c r="M108" s="21">
        <f t="shared" si="4"/>
        <v>0.92307741379860286</v>
      </c>
      <c r="N108" s="49" cm="1">
        <f t="array" ref="N108">_xlfn.IFS(L108="No Pay Due", "No Pay Due", ISNUMBER(L108), CEILING(L108, 50))</f>
        <v>4350</v>
      </c>
      <c r="O108" s="50">
        <f t="shared" si="5"/>
        <v>9.0900000000001455</v>
      </c>
      <c r="P108" s="56"/>
      <c r="Q108" s="16" t="str" cm="1">
        <f t="array" ref="Q108">IFERROR(_xlfn.IFS(C108="Achieved Excellence","3,000",C108="Exceeded Expectations",2000,C108="Meets Expectations",1000), "No pay due")</f>
        <v>3,000</v>
      </c>
    </row>
    <row r="109" spans="1:17" x14ac:dyDescent="0.3">
      <c r="A109" t="s">
        <v>164</v>
      </c>
      <c r="B109">
        <v>3</v>
      </c>
      <c r="C109" t="str">
        <f>_xlfn.XLOOKUP(B109,Setup!A:A,Setup!B:B,"Unknown",0)</f>
        <v>Meets Expectations</v>
      </c>
      <c r="D109" s="19">
        <v>45536</v>
      </c>
      <c r="E109" s="18">
        <f ca="1">Parameters!C$5 - D109</f>
        <v>170</v>
      </c>
      <c r="F109" s="17" t="str">
        <f t="shared" ca="1" si="3"/>
        <v>Tenure Ineligible</v>
      </c>
      <c r="G109" s="18">
        <v>12</v>
      </c>
      <c r="H109" s="18">
        <v>3</v>
      </c>
      <c r="I109" s="18" t="s">
        <v>1094</v>
      </c>
      <c r="J109" s="20" cm="1">
        <f t="array" ref="J109">INDEX('Pay Table DC 2025'!C$2:L$16,G109,H109)</f>
        <v>108162</v>
      </c>
      <c r="K109" s="51">
        <f>_xlfn.XLOOKUP(G109,'Pay Table DC 2025'!B:B,'Pay Table DC 2025'!L:L,"NA",0)</f>
        <v>131826</v>
      </c>
      <c r="L109" s="20" cm="1">
        <f t="array" ref="L109">IFERROR(_xlfn.IFS(C109="Achieved Excellence", J109*Parameters!B$13, C109="Exceeded Expectations", J109*Parameters!C$13,C109="Meets Expectations",J109*Parameters!D$13), "No Pay Due")</f>
        <v>1081.6200000000001</v>
      </c>
      <c r="M109" s="21">
        <f t="shared" si="4"/>
        <v>0.8204906467616403</v>
      </c>
      <c r="N109" s="49" cm="1">
        <f t="array" ref="N109">_xlfn.IFS(L109="No Pay Due", "No Pay Due", ISNUMBER(L109), CEILING(L109, 50))</f>
        <v>1100</v>
      </c>
      <c r="O109" s="50">
        <f t="shared" si="5"/>
        <v>18.379999999999882</v>
      </c>
      <c r="P109" s="56"/>
      <c r="Q109" s="16" cm="1">
        <f t="array" ref="Q109">IFERROR(_xlfn.IFS(C109="Achieved Excellence","3,000",C109="Exceeded Expectations",2000,C109="Meets Expectations",1000), "No pay due")</f>
        <v>1000</v>
      </c>
    </row>
    <row r="110" spans="1:17" x14ac:dyDescent="0.3">
      <c r="A110" t="s">
        <v>165</v>
      </c>
      <c r="B110">
        <v>4</v>
      </c>
      <c r="C110" t="str">
        <f>_xlfn.XLOOKUP(B110,Setup!A:A,Setup!B:B,"Unknown",0)</f>
        <v>Exceeded Expectations</v>
      </c>
      <c r="D110" s="19">
        <v>44004</v>
      </c>
      <c r="E110" s="18">
        <f ca="1">Parameters!C$5 - D110</f>
        <v>1702</v>
      </c>
      <c r="F110" s="17" t="str">
        <f t="shared" ca="1" si="3"/>
        <v>Eligible</v>
      </c>
      <c r="G110" s="18">
        <v>14</v>
      </c>
      <c r="H110" s="18">
        <v>6</v>
      </c>
      <c r="I110" s="18" t="s">
        <v>1091</v>
      </c>
      <c r="J110" s="20" cm="1">
        <f t="array" ref="J110">INDEX('Pay Table DC 2025'!C$2:L$16,G110,H110)</f>
        <v>166236</v>
      </c>
      <c r="K110" s="51">
        <f>_xlfn.XLOOKUP(G110,'Pay Table DC 2025'!B:B,'Pay Table DC 2025'!L:L,"NA",0)</f>
        <v>185234</v>
      </c>
      <c r="L110" s="20" cm="1">
        <f t="array" ref="L110">IFERROR(_xlfn.IFS(C110="Achieved Excellence", J110*Parameters!B$13, C110="Exceeded Expectations", J110*Parameters!C$13,C110="Meets Expectations",J110*Parameters!D$13), "No Pay Due")</f>
        <v>3324.7200000000003</v>
      </c>
      <c r="M110" s="21">
        <f t="shared" si="4"/>
        <v>0.89743783538659205</v>
      </c>
      <c r="N110" s="49" cm="1">
        <f t="array" ref="N110">_xlfn.IFS(L110="No Pay Due", "No Pay Due", ISNUMBER(L110), CEILING(L110, 50))</f>
        <v>3350</v>
      </c>
      <c r="O110" s="50">
        <f t="shared" si="5"/>
        <v>25.279999999999745</v>
      </c>
      <c r="P110" s="56"/>
      <c r="Q110" s="16" cm="1">
        <f t="array" ref="Q110">IFERROR(_xlfn.IFS(C110="Achieved Excellence","3,000",C110="Exceeded Expectations",2000,C110="Meets Expectations",1000), "No pay due")</f>
        <v>2000</v>
      </c>
    </row>
    <row r="111" spans="1:17" x14ac:dyDescent="0.3">
      <c r="A111" t="s">
        <v>166</v>
      </c>
      <c r="B111">
        <v>1</v>
      </c>
      <c r="C111" t="str">
        <f>_xlfn.XLOOKUP(B111,Setup!A:A,Setup!B:B,"Unknown",0)</f>
        <v>Did not meet Expectations</v>
      </c>
      <c r="D111" s="19">
        <v>45150</v>
      </c>
      <c r="E111" s="18">
        <f ca="1">Parameters!C$5 - D111</f>
        <v>556</v>
      </c>
      <c r="F111" s="17" t="str">
        <f t="shared" ca="1" si="3"/>
        <v>Eligible</v>
      </c>
      <c r="G111" s="18">
        <v>12</v>
      </c>
      <c r="H111" s="18">
        <v>9</v>
      </c>
      <c r="I111" s="18" t="s">
        <v>1091</v>
      </c>
      <c r="J111" s="20" cm="1">
        <f t="array" ref="J111">INDEX('Pay Table DC 2025'!C$2:L$16,G111,H111)</f>
        <v>128446</v>
      </c>
      <c r="K111" s="51">
        <f>_xlfn.XLOOKUP(G111,'Pay Table DC 2025'!B:B,'Pay Table DC 2025'!L:L,"NA",0)</f>
        <v>131826</v>
      </c>
      <c r="L111" s="20" t="str" cm="1">
        <f t="array" ref="L111">IFERROR(_xlfn.IFS(C111="Achieved Excellence", J111*Parameters!B$13, C111="Exceeded Expectations", J111*Parameters!C$13,C111="Meets Expectations",J111*Parameters!D$13), "No Pay Due")</f>
        <v>No Pay Due</v>
      </c>
      <c r="M111" s="21">
        <f t="shared" si="4"/>
        <v>0.97436014139851013</v>
      </c>
      <c r="N111" s="49" t="str" cm="1">
        <f t="array" ref="N111">_xlfn.IFS(L111="No Pay Due", "No Pay Due", ISNUMBER(L111), CEILING(L111, 50))</f>
        <v>No Pay Due</v>
      </c>
      <c r="O111" s="50" t="str">
        <f t="shared" si="5"/>
        <v>No Pay Due</v>
      </c>
      <c r="P111" s="56"/>
      <c r="Q111" s="16" t="str" cm="1">
        <f t="array" ref="Q111">IFERROR(_xlfn.IFS(C111="Achieved Excellence","3,000",C111="Exceeded Expectations",2000,C111="Meets Expectations",1000), "No pay due")</f>
        <v>No pay due</v>
      </c>
    </row>
    <row r="112" spans="1:17" x14ac:dyDescent="0.3">
      <c r="A112" t="s">
        <v>167</v>
      </c>
      <c r="B112">
        <v>5</v>
      </c>
      <c r="C112" t="str">
        <f>_xlfn.XLOOKUP(B112,Setup!A:A,Setup!B:B,"Unknown",0)</f>
        <v>Achieved Excellence</v>
      </c>
      <c r="D112" s="19">
        <v>43976</v>
      </c>
      <c r="E112" s="18">
        <f ca="1">Parameters!C$5 - D112</f>
        <v>1730</v>
      </c>
      <c r="F112" s="17" t="str">
        <f t="shared" ca="1" si="3"/>
        <v>Eligible</v>
      </c>
      <c r="G112" s="18">
        <v>6</v>
      </c>
      <c r="H112" s="18">
        <v>10</v>
      </c>
      <c r="I112" s="18" t="s">
        <v>1095</v>
      </c>
      <c r="J112" s="20" cm="1">
        <f t="array" ref="J112">INDEX('Pay Table DC 2025'!C$2:L$16,G112,H112)</f>
        <v>66872</v>
      </c>
      <c r="K112" s="51">
        <f>_xlfn.XLOOKUP(G112,'Pay Table DC 2025'!B:B,'Pay Table DC 2025'!L:L,"NA",0)</f>
        <v>66872</v>
      </c>
      <c r="L112" s="20" cm="1">
        <f t="array" ref="L112">IFERROR(_xlfn.IFS(C112="Achieved Excellence", J112*Parameters!B$13, C112="Exceeded Expectations", J112*Parameters!C$13,C112="Meets Expectations",J112*Parameters!D$13), "No Pay Due")</f>
        <v>2006.1599999999999</v>
      </c>
      <c r="M112" s="21">
        <f t="shared" si="4"/>
        <v>1</v>
      </c>
      <c r="N112" s="49" cm="1">
        <f t="array" ref="N112">_xlfn.IFS(L112="No Pay Due", "No Pay Due", ISNUMBER(L112), CEILING(L112, 50))</f>
        <v>2050</v>
      </c>
      <c r="O112" s="50">
        <f t="shared" si="5"/>
        <v>43.840000000000146</v>
      </c>
      <c r="P112" s="56"/>
      <c r="Q112" s="16" t="str" cm="1">
        <f t="array" ref="Q112">IFERROR(_xlfn.IFS(C112="Achieved Excellence","3,000",C112="Exceeded Expectations",2000,C112="Meets Expectations",1000), "No pay due")</f>
        <v>3,000</v>
      </c>
    </row>
    <row r="113" spans="1:17" x14ac:dyDescent="0.3">
      <c r="A113" t="s">
        <v>168</v>
      </c>
      <c r="B113">
        <v>5</v>
      </c>
      <c r="C113" t="str">
        <f>_xlfn.XLOOKUP(B113,Setup!A:A,Setup!B:B,"Unknown",0)</f>
        <v>Achieved Excellence</v>
      </c>
      <c r="D113" s="19">
        <v>44058</v>
      </c>
      <c r="E113" s="18">
        <f ca="1">Parameters!C$5 - D113</f>
        <v>1648</v>
      </c>
      <c r="F113" s="17" t="str">
        <f t="shared" ca="1" si="3"/>
        <v>Eligible</v>
      </c>
      <c r="G113" s="18">
        <v>5</v>
      </c>
      <c r="H113" s="18">
        <v>9</v>
      </c>
      <c r="I113" s="18" t="s">
        <v>1091</v>
      </c>
      <c r="J113" s="20" cm="1">
        <f t="array" ref="J113">INDEX('Pay Table DC 2025'!C$2:L$16,G113,H113)</f>
        <v>58449</v>
      </c>
      <c r="K113" s="51">
        <f>_xlfn.XLOOKUP(G113,'Pay Table DC 2025'!B:B,'Pay Table DC 2025'!L:L,"NA",0)</f>
        <v>59986</v>
      </c>
      <c r="L113" s="20" cm="1">
        <f t="array" ref="L113">IFERROR(_xlfn.IFS(C113="Achieved Excellence", J113*Parameters!B$13, C113="Exceeded Expectations", J113*Parameters!C$13,C113="Meets Expectations",J113*Parameters!D$13), "No Pay Due")</f>
        <v>1753.47</v>
      </c>
      <c r="M113" s="21">
        <f t="shared" si="4"/>
        <v>0.97437735471610043</v>
      </c>
      <c r="N113" s="49" cm="1">
        <f t="array" ref="N113">_xlfn.IFS(L113="No Pay Due", "No Pay Due", ISNUMBER(L113), CEILING(L113, 50))</f>
        <v>1800</v>
      </c>
      <c r="O113" s="50">
        <f t="shared" si="5"/>
        <v>46.529999999999973</v>
      </c>
      <c r="P113" s="56"/>
      <c r="Q113" s="16" t="str" cm="1">
        <f t="array" ref="Q113">IFERROR(_xlfn.IFS(C113="Achieved Excellence","3,000",C113="Exceeded Expectations",2000,C113="Meets Expectations",1000), "No pay due")</f>
        <v>3,000</v>
      </c>
    </row>
    <row r="114" spans="1:17" x14ac:dyDescent="0.3">
      <c r="A114" t="s">
        <v>169</v>
      </c>
      <c r="B114">
        <v>4</v>
      </c>
      <c r="C114" t="str">
        <f>_xlfn.XLOOKUP(B114,Setup!A:A,Setup!B:B,"Unknown",0)</f>
        <v>Exceeded Expectations</v>
      </c>
      <c r="D114" s="19">
        <v>44757</v>
      </c>
      <c r="E114" s="18">
        <f ca="1">Parameters!C$5 - D114</f>
        <v>949</v>
      </c>
      <c r="F114" s="17" t="str">
        <f t="shared" ca="1" si="3"/>
        <v>Eligible</v>
      </c>
      <c r="G114" s="18">
        <v>8</v>
      </c>
      <c r="H114" s="18">
        <v>3</v>
      </c>
      <c r="I114" s="18" t="s">
        <v>1092</v>
      </c>
      <c r="J114" s="20" cm="1">
        <f t="array" ref="J114">INDEX('Pay Table DC 2025'!C$2:L$16,G114,H114)</f>
        <v>67529</v>
      </c>
      <c r="K114" s="51">
        <f>_xlfn.XLOOKUP(G114,'Pay Table DC 2025'!B:B,'Pay Table DC 2025'!L:L,"NA",0)</f>
        <v>82305</v>
      </c>
      <c r="L114" s="20" cm="1">
        <f t="array" ref="L114">IFERROR(_xlfn.IFS(C114="Achieved Excellence", J114*Parameters!B$13, C114="Exceeded Expectations", J114*Parameters!C$13,C114="Meets Expectations",J114*Parameters!D$13), "No Pay Due")</f>
        <v>1350.58</v>
      </c>
      <c r="M114" s="21">
        <f t="shared" si="4"/>
        <v>0.82047263228236433</v>
      </c>
      <c r="N114" s="49" cm="1">
        <f t="array" ref="N114">_xlfn.IFS(L114="No Pay Due", "No Pay Due", ISNUMBER(L114), CEILING(L114, 50))</f>
        <v>1400</v>
      </c>
      <c r="O114" s="50">
        <f t="shared" si="5"/>
        <v>49.420000000000073</v>
      </c>
      <c r="P114" s="56"/>
      <c r="Q114" s="16" cm="1">
        <f t="array" ref="Q114">IFERROR(_xlfn.IFS(C114="Achieved Excellence","3,000",C114="Exceeded Expectations",2000,C114="Meets Expectations",1000), "No pay due")</f>
        <v>2000</v>
      </c>
    </row>
    <row r="115" spans="1:17" x14ac:dyDescent="0.3">
      <c r="A115" t="s">
        <v>170</v>
      </c>
      <c r="B115">
        <v>3</v>
      </c>
      <c r="C115" t="str">
        <f>_xlfn.XLOOKUP(B115,Setup!A:A,Setup!B:B,"Unknown",0)</f>
        <v>Meets Expectations</v>
      </c>
      <c r="D115" s="19">
        <v>44451</v>
      </c>
      <c r="E115" s="18">
        <f ca="1">Parameters!C$5 - D115</f>
        <v>1255</v>
      </c>
      <c r="F115" s="17" t="str">
        <f t="shared" ca="1" si="3"/>
        <v>Eligible</v>
      </c>
      <c r="G115" s="18">
        <v>4</v>
      </c>
      <c r="H115" s="18">
        <v>1</v>
      </c>
      <c r="I115" s="18" t="s">
        <v>1095</v>
      </c>
      <c r="J115" s="20" cm="1">
        <f t="array" ref="J115">INDEX('Pay Table DC 2025'!C$2:L$16,G115,H115)</f>
        <v>41247</v>
      </c>
      <c r="K115" s="51">
        <f>_xlfn.XLOOKUP(G115,'Pay Table DC 2025'!B:B,'Pay Table DC 2025'!L:L,"NA",0)</f>
        <v>53627</v>
      </c>
      <c r="L115" s="20" cm="1">
        <f t="array" ref="L115">IFERROR(_xlfn.IFS(C115="Achieved Excellence", J115*Parameters!B$13, C115="Exceeded Expectations", J115*Parameters!C$13,C115="Meets Expectations",J115*Parameters!D$13), "No Pay Due")</f>
        <v>412.47</v>
      </c>
      <c r="M115" s="21">
        <f t="shared" si="4"/>
        <v>0.76914613907173623</v>
      </c>
      <c r="N115" s="49" cm="1">
        <f t="array" ref="N115">_xlfn.IFS(L115="No Pay Due", "No Pay Due", ISNUMBER(L115), CEILING(L115, 50))</f>
        <v>450</v>
      </c>
      <c r="O115" s="50">
        <f t="shared" si="5"/>
        <v>37.529999999999973</v>
      </c>
      <c r="P115" s="56"/>
      <c r="Q115" s="16" cm="1">
        <f t="array" ref="Q115">IFERROR(_xlfn.IFS(C115="Achieved Excellence","3,000",C115="Exceeded Expectations",2000,C115="Meets Expectations",1000), "No pay due")</f>
        <v>1000</v>
      </c>
    </row>
    <row r="116" spans="1:17" x14ac:dyDescent="0.3">
      <c r="A116" t="s">
        <v>171</v>
      </c>
      <c r="B116">
        <v>2</v>
      </c>
      <c r="C116" t="str">
        <f>_xlfn.XLOOKUP(B116,Setup!A:A,Setup!B:B,"Unknown",0)</f>
        <v>Needs Improvement</v>
      </c>
      <c r="D116" s="19">
        <v>43862</v>
      </c>
      <c r="E116" s="18">
        <f ca="1">Parameters!C$5 - D116</f>
        <v>1844</v>
      </c>
      <c r="F116" s="17" t="str">
        <f t="shared" ca="1" si="3"/>
        <v>Eligible</v>
      </c>
      <c r="G116" s="18">
        <v>10</v>
      </c>
      <c r="H116" s="18">
        <v>2</v>
      </c>
      <c r="I116" s="18" t="s">
        <v>1094</v>
      </c>
      <c r="J116" s="20" cm="1">
        <f t="array" ref="J116">INDEX('Pay Table DC 2025'!C$2:L$16,G116,H116)</f>
        <v>79567</v>
      </c>
      <c r="K116" s="51">
        <f>_xlfn.XLOOKUP(G116,'Pay Table DC 2025'!B:B,'Pay Table DC 2025'!L:L,"NA",0)</f>
        <v>100097</v>
      </c>
      <c r="L116" s="20" t="str" cm="1">
        <f t="array" ref="L116">IFERROR(_xlfn.IFS(C116="Achieved Excellence", J116*Parameters!B$13, C116="Exceeded Expectations", J116*Parameters!C$13,C116="Meets Expectations",J116*Parameters!D$13), "No Pay Due")</f>
        <v>No Pay Due</v>
      </c>
      <c r="M116" s="21">
        <f t="shared" si="4"/>
        <v>0.79489894802042016</v>
      </c>
      <c r="N116" s="49" t="str" cm="1">
        <f t="array" ref="N116">_xlfn.IFS(L116="No Pay Due", "No Pay Due", ISNUMBER(L116), CEILING(L116, 50))</f>
        <v>No Pay Due</v>
      </c>
      <c r="O116" s="50" t="str">
        <f t="shared" si="5"/>
        <v>No Pay Due</v>
      </c>
      <c r="P116" s="56"/>
      <c r="Q116" s="16" t="str" cm="1">
        <f t="array" ref="Q116">IFERROR(_xlfn.IFS(C116="Achieved Excellence","3,000",C116="Exceeded Expectations",2000,C116="Meets Expectations",1000), "No pay due")</f>
        <v>No pay due</v>
      </c>
    </row>
    <row r="117" spans="1:17" x14ac:dyDescent="0.3">
      <c r="A117" t="s">
        <v>172</v>
      </c>
      <c r="B117">
        <v>2</v>
      </c>
      <c r="C117" t="str">
        <f>_xlfn.XLOOKUP(B117,Setup!A:A,Setup!B:B,"Unknown",0)</f>
        <v>Needs Improvement</v>
      </c>
      <c r="D117" s="19">
        <v>44494</v>
      </c>
      <c r="E117" s="18">
        <f ca="1">Parameters!C$5 - D117</f>
        <v>1212</v>
      </c>
      <c r="F117" s="17" t="str">
        <f t="shared" ca="1" si="3"/>
        <v>Eligible</v>
      </c>
      <c r="G117" s="18">
        <v>2</v>
      </c>
      <c r="H117" s="18">
        <v>4</v>
      </c>
      <c r="I117" s="18" t="s">
        <v>1092</v>
      </c>
      <c r="J117" s="20" cm="1">
        <f t="array" ref="J117">INDEX('Pay Table DC 2025'!C$2:L$16,G117,H117)</f>
        <v>36535</v>
      </c>
      <c r="K117" s="51">
        <f>_xlfn.XLOOKUP(G117,'Pay Table DC 2025'!B:B,'Pay Table DC 2025'!L:L,"NA",0)</f>
        <v>42376</v>
      </c>
      <c r="L117" s="20" t="str" cm="1">
        <f t="array" ref="L117">IFERROR(_xlfn.IFS(C117="Achieved Excellence", J117*Parameters!B$13, C117="Exceeded Expectations", J117*Parameters!C$13,C117="Meets Expectations",J117*Parameters!D$13), "No Pay Due")</f>
        <v>No Pay Due</v>
      </c>
      <c r="M117" s="21">
        <f t="shared" si="4"/>
        <v>0.86216254483670007</v>
      </c>
      <c r="N117" s="49" t="str" cm="1">
        <f t="array" ref="N117">_xlfn.IFS(L117="No Pay Due", "No Pay Due", ISNUMBER(L117), CEILING(L117, 50))</f>
        <v>No Pay Due</v>
      </c>
      <c r="O117" s="50" t="str">
        <f t="shared" si="5"/>
        <v>No Pay Due</v>
      </c>
      <c r="P117" s="56"/>
      <c r="Q117" s="16" t="str" cm="1">
        <f t="array" ref="Q117">IFERROR(_xlfn.IFS(C117="Achieved Excellence","3,000",C117="Exceeded Expectations",2000,C117="Meets Expectations",1000), "No pay due")</f>
        <v>No pay due</v>
      </c>
    </row>
    <row r="118" spans="1:17" x14ac:dyDescent="0.3">
      <c r="A118" t="s">
        <v>173</v>
      </c>
      <c r="B118">
        <v>1</v>
      </c>
      <c r="C118" t="str">
        <f>_xlfn.XLOOKUP(B118,Setup!A:A,Setup!B:B,"Unknown",0)</f>
        <v>Did not meet Expectations</v>
      </c>
      <c r="D118" s="19">
        <v>44670</v>
      </c>
      <c r="E118" s="18">
        <f ca="1">Parameters!C$5 - D118</f>
        <v>1036</v>
      </c>
      <c r="F118" s="17" t="str">
        <f t="shared" ca="1" si="3"/>
        <v>Eligible</v>
      </c>
      <c r="G118" s="18">
        <v>14</v>
      </c>
      <c r="H118" s="18">
        <v>2</v>
      </c>
      <c r="I118" s="18" t="s">
        <v>1095</v>
      </c>
      <c r="J118" s="20" cm="1">
        <f t="array" ref="J118">INDEX('Pay Table DC 2025'!C$2:L$16,G118,H118)</f>
        <v>147238</v>
      </c>
      <c r="K118" s="51">
        <f>_xlfn.XLOOKUP(G118,'Pay Table DC 2025'!B:B,'Pay Table DC 2025'!L:L,"NA",0)</f>
        <v>185234</v>
      </c>
      <c r="L118" s="20" t="str" cm="1">
        <f t="array" ref="L118">IFERROR(_xlfn.IFS(C118="Achieved Excellence", J118*Parameters!B$13, C118="Exceeded Expectations", J118*Parameters!C$13,C118="Meets Expectations",J118*Parameters!D$13), "No Pay Due")</f>
        <v>No Pay Due</v>
      </c>
      <c r="M118" s="21">
        <f t="shared" si="4"/>
        <v>0.79487567077318422</v>
      </c>
      <c r="N118" s="49" t="str" cm="1">
        <f t="array" ref="N118">_xlfn.IFS(L118="No Pay Due", "No Pay Due", ISNUMBER(L118), CEILING(L118, 50))</f>
        <v>No Pay Due</v>
      </c>
      <c r="O118" s="50" t="str">
        <f t="shared" si="5"/>
        <v>No Pay Due</v>
      </c>
      <c r="P118" s="56"/>
      <c r="Q118" s="16" t="str" cm="1">
        <f t="array" ref="Q118">IFERROR(_xlfn.IFS(C118="Achieved Excellence","3,000",C118="Exceeded Expectations",2000,C118="Meets Expectations",1000), "No pay due")</f>
        <v>No pay due</v>
      </c>
    </row>
    <row r="119" spans="1:17" x14ac:dyDescent="0.3">
      <c r="A119" t="s">
        <v>174</v>
      </c>
      <c r="B119">
        <v>1</v>
      </c>
      <c r="C119" t="str">
        <f>_xlfn.XLOOKUP(B119,Setup!A:A,Setup!B:B,"Unknown",0)</f>
        <v>Did not meet Expectations</v>
      </c>
      <c r="D119" s="19">
        <v>44959</v>
      </c>
      <c r="E119" s="18">
        <f ca="1">Parameters!C$5 - D119</f>
        <v>747</v>
      </c>
      <c r="F119" s="17" t="str">
        <f t="shared" ca="1" si="3"/>
        <v>Eligible</v>
      </c>
      <c r="G119" s="18">
        <v>7</v>
      </c>
      <c r="H119" s="18">
        <v>2</v>
      </c>
      <c r="I119" s="18" t="s">
        <v>1091</v>
      </c>
      <c r="J119" s="20" cm="1">
        <f t="array" ref="J119">INDEX('Pay Table DC 2025'!C$2:L$16,G119,H119)</f>
        <v>59070</v>
      </c>
      <c r="K119" s="51">
        <f>_xlfn.XLOOKUP(G119,'Pay Table DC 2025'!B:B,'Pay Table DC 2025'!L:L,"NA",0)</f>
        <v>74318</v>
      </c>
      <c r="L119" s="20" t="str" cm="1">
        <f t="array" ref="L119">IFERROR(_xlfn.IFS(C119="Achieved Excellence", J119*Parameters!B$13, C119="Exceeded Expectations", J119*Parameters!C$13,C119="Meets Expectations",J119*Parameters!D$13), "No Pay Due")</f>
        <v>No Pay Due</v>
      </c>
      <c r="M119" s="21">
        <f t="shared" si="4"/>
        <v>0.794827632605829</v>
      </c>
      <c r="N119" s="49" t="str" cm="1">
        <f t="array" ref="N119">_xlfn.IFS(L119="No Pay Due", "No Pay Due", ISNUMBER(L119), CEILING(L119, 50))</f>
        <v>No Pay Due</v>
      </c>
      <c r="O119" s="50" t="str">
        <f t="shared" si="5"/>
        <v>No Pay Due</v>
      </c>
      <c r="P119" s="56"/>
      <c r="Q119" s="16" t="str" cm="1">
        <f t="array" ref="Q119">IFERROR(_xlfn.IFS(C119="Achieved Excellence","3,000",C119="Exceeded Expectations",2000,C119="Meets Expectations",1000), "No pay due")</f>
        <v>No pay due</v>
      </c>
    </row>
    <row r="120" spans="1:17" x14ac:dyDescent="0.3">
      <c r="A120" t="s">
        <v>175</v>
      </c>
      <c r="B120">
        <v>2</v>
      </c>
      <c r="C120" t="str">
        <f>_xlfn.XLOOKUP(B120,Setup!A:A,Setup!B:B,"Unknown",0)</f>
        <v>Needs Improvement</v>
      </c>
      <c r="D120" s="19">
        <v>45683</v>
      </c>
      <c r="E120" s="18">
        <f ca="1">Parameters!C$5 - D120</f>
        <v>23</v>
      </c>
      <c r="F120" s="17" t="str">
        <f t="shared" ca="1" si="3"/>
        <v>Tenure Ineligible</v>
      </c>
      <c r="G120" s="18">
        <v>4</v>
      </c>
      <c r="H120" s="18">
        <v>4</v>
      </c>
      <c r="I120" s="18" t="s">
        <v>1092</v>
      </c>
      <c r="J120" s="20" cm="1">
        <f t="array" ref="J120">INDEX('Pay Table DC 2025'!C$2:L$16,G120,H120)</f>
        <v>45374</v>
      </c>
      <c r="K120" s="51">
        <f>_xlfn.XLOOKUP(G120,'Pay Table DC 2025'!B:B,'Pay Table DC 2025'!L:L,"NA",0)</f>
        <v>53627</v>
      </c>
      <c r="L120" s="20" t="str" cm="1">
        <f t="array" ref="L120">IFERROR(_xlfn.IFS(C120="Achieved Excellence", J120*Parameters!B$13, C120="Exceeded Expectations", J120*Parameters!C$13,C120="Meets Expectations",J120*Parameters!D$13), "No Pay Due")</f>
        <v>No Pay Due</v>
      </c>
      <c r="M120" s="21">
        <f t="shared" si="4"/>
        <v>0.84610364182221642</v>
      </c>
      <c r="N120" s="49" t="str" cm="1">
        <f t="array" ref="N120">_xlfn.IFS(L120="No Pay Due", "No Pay Due", ISNUMBER(L120), CEILING(L120, 50))</f>
        <v>No Pay Due</v>
      </c>
      <c r="O120" s="50" t="str">
        <f t="shared" si="5"/>
        <v>No Pay Due</v>
      </c>
      <c r="P120" s="56"/>
      <c r="Q120" s="16" t="str" cm="1">
        <f t="array" ref="Q120">IFERROR(_xlfn.IFS(C120="Achieved Excellence","3,000",C120="Exceeded Expectations",2000,C120="Meets Expectations",1000), "No pay due")</f>
        <v>No pay due</v>
      </c>
    </row>
    <row r="121" spans="1:17" x14ac:dyDescent="0.3">
      <c r="A121" t="s">
        <v>176</v>
      </c>
      <c r="B121">
        <v>3</v>
      </c>
      <c r="C121" t="str">
        <f>_xlfn.XLOOKUP(B121,Setup!A:A,Setup!B:B,"Unknown",0)</f>
        <v>Meets Expectations</v>
      </c>
      <c r="D121" s="19">
        <v>44240</v>
      </c>
      <c r="E121" s="18">
        <f ca="1">Parameters!C$5 - D121</f>
        <v>1466</v>
      </c>
      <c r="F121" s="17" t="str">
        <f t="shared" ca="1" si="3"/>
        <v>Eligible</v>
      </c>
      <c r="G121" s="18">
        <v>1</v>
      </c>
      <c r="H121" s="18">
        <v>10</v>
      </c>
      <c r="I121" s="18" t="s">
        <v>1092</v>
      </c>
      <c r="J121" s="20" cm="1">
        <f t="array" ref="J121">INDEX('Pay Table DC 2025'!C$2:L$16,G121,H121)</f>
        <v>37463</v>
      </c>
      <c r="K121" s="51">
        <f>_xlfn.XLOOKUP(G121,'Pay Table DC 2025'!B:B,'Pay Table DC 2025'!L:L,"NA",0)</f>
        <v>37463</v>
      </c>
      <c r="L121" s="20" cm="1">
        <f t="array" ref="L121">IFERROR(_xlfn.IFS(C121="Achieved Excellence", J121*Parameters!B$13, C121="Exceeded Expectations", J121*Parameters!C$13,C121="Meets Expectations",J121*Parameters!D$13), "No Pay Due")</f>
        <v>374.63</v>
      </c>
      <c r="M121" s="21">
        <f t="shared" si="4"/>
        <v>1</v>
      </c>
      <c r="N121" s="49" cm="1">
        <f t="array" ref="N121">_xlfn.IFS(L121="No Pay Due", "No Pay Due", ISNUMBER(L121), CEILING(L121, 50))</f>
        <v>400</v>
      </c>
      <c r="O121" s="50">
        <f t="shared" si="5"/>
        <v>25.370000000000005</v>
      </c>
      <c r="P121" s="56"/>
      <c r="Q121" s="16" cm="1">
        <f t="array" ref="Q121">IFERROR(_xlfn.IFS(C121="Achieved Excellence","3,000",C121="Exceeded Expectations",2000,C121="Meets Expectations",1000), "No pay due")</f>
        <v>1000</v>
      </c>
    </row>
    <row r="122" spans="1:17" x14ac:dyDescent="0.3">
      <c r="A122" t="s">
        <v>177</v>
      </c>
      <c r="B122">
        <v>1</v>
      </c>
      <c r="C122" t="str">
        <f>_xlfn.XLOOKUP(B122,Setup!A:A,Setup!B:B,"Unknown",0)</f>
        <v>Did not meet Expectations</v>
      </c>
      <c r="D122" s="19">
        <v>45385</v>
      </c>
      <c r="E122" s="18">
        <f ca="1">Parameters!C$5 - D122</f>
        <v>321</v>
      </c>
      <c r="F122" s="17" t="str">
        <f t="shared" ca="1" si="3"/>
        <v>Eligible</v>
      </c>
      <c r="G122" s="18">
        <v>15</v>
      </c>
      <c r="H122" s="18">
        <v>8</v>
      </c>
      <c r="I122" s="18" t="s">
        <v>1093</v>
      </c>
      <c r="J122" s="20" cm="1">
        <f t="array" ref="J122">INDEX('Pay Table DC 2025'!C$2:L$16,G122,H122)</f>
        <v>195200</v>
      </c>
      <c r="K122" s="51">
        <f>_xlfn.XLOOKUP(G122,'Pay Table DC 2025'!B:B,'Pay Table DC 2025'!L:L,"NA",0)</f>
        <v>195200</v>
      </c>
      <c r="L122" s="20" t="str" cm="1">
        <f t="array" ref="L122">IFERROR(_xlfn.IFS(C122="Achieved Excellence", J122*Parameters!B$13, C122="Exceeded Expectations", J122*Parameters!C$13,C122="Meets Expectations",J122*Parameters!D$13), "No Pay Due")</f>
        <v>No Pay Due</v>
      </c>
      <c r="M122" s="21">
        <f t="shared" si="4"/>
        <v>1</v>
      </c>
      <c r="N122" s="49" t="str" cm="1">
        <f t="array" ref="N122">_xlfn.IFS(L122="No Pay Due", "No Pay Due", ISNUMBER(L122), CEILING(L122, 50))</f>
        <v>No Pay Due</v>
      </c>
      <c r="O122" s="50" t="str">
        <f t="shared" si="5"/>
        <v>No Pay Due</v>
      </c>
      <c r="P122" s="56"/>
      <c r="Q122" s="16" t="str" cm="1">
        <f t="array" ref="Q122">IFERROR(_xlfn.IFS(C122="Achieved Excellence","3,000",C122="Exceeded Expectations",2000,C122="Meets Expectations",1000), "No pay due")</f>
        <v>No pay due</v>
      </c>
    </row>
    <row r="123" spans="1:17" x14ac:dyDescent="0.3">
      <c r="A123" t="s">
        <v>178</v>
      </c>
      <c r="B123">
        <v>4</v>
      </c>
      <c r="C123" t="str">
        <f>_xlfn.XLOOKUP(B123,Setup!A:A,Setup!B:B,"Unknown",0)</f>
        <v>Exceeded Expectations</v>
      </c>
      <c r="D123" s="19">
        <v>44229</v>
      </c>
      <c r="E123" s="18">
        <f ca="1">Parameters!C$5 - D123</f>
        <v>1477</v>
      </c>
      <c r="F123" s="17" t="str">
        <f t="shared" ca="1" si="3"/>
        <v>Eligible</v>
      </c>
      <c r="G123" s="18">
        <v>8</v>
      </c>
      <c r="H123" s="18">
        <v>1</v>
      </c>
      <c r="I123" s="18" t="s">
        <v>1091</v>
      </c>
      <c r="J123" s="20" cm="1">
        <f t="array" ref="J123">INDEX('Pay Table DC 2025'!C$2:L$16,G123,H123)</f>
        <v>63307</v>
      </c>
      <c r="K123" s="51">
        <f>_xlfn.XLOOKUP(G123,'Pay Table DC 2025'!B:B,'Pay Table DC 2025'!L:L,"NA",0)</f>
        <v>82305</v>
      </c>
      <c r="L123" s="20" cm="1">
        <f t="array" ref="L123">IFERROR(_xlfn.IFS(C123="Achieved Excellence", J123*Parameters!B$13, C123="Exceeded Expectations", J123*Parameters!C$13,C123="Meets Expectations",J123*Parameters!D$13), "No Pay Due")</f>
        <v>1266.1400000000001</v>
      </c>
      <c r="M123" s="21">
        <f t="shared" si="4"/>
        <v>0.76917562724014332</v>
      </c>
      <c r="N123" s="49" cm="1">
        <f t="array" ref="N123">_xlfn.IFS(L123="No Pay Due", "No Pay Due", ISNUMBER(L123), CEILING(L123, 50))</f>
        <v>1300</v>
      </c>
      <c r="O123" s="50">
        <f t="shared" si="5"/>
        <v>33.8599999999999</v>
      </c>
      <c r="P123" s="56"/>
      <c r="Q123" s="16" cm="1">
        <f t="array" ref="Q123">IFERROR(_xlfn.IFS(C123="Achieved Excellence","3,000",C123="Exceeded Expectations",2000,C123="Meets Expectations",1000), "No pay due")</f>
        <v>2000</v>
      </c>
    </row>
    <row r="124" spans="1:17" x14ac:dyDescent="0.3">
      <c r="A124" t="s">
        <v>179</v>
      </c>
      <c r="B124">
        <v>4</v>
      </c>
      <c r="C124" t="str">
        <f>_xlfn.XLOOKUP(B124,Setup!A:A,Setup!B:B,"Unknown",0)</f>
        <v>Exceeded Expectations</v>
      </c>
      <c r="D124" s="19">
        <v>44320</v>
      </c>
      <c r="E124" s="18">
        <f ca="1">Parameters!C$5 - D124</f>
        <v>1386</v>
      </c>
      <c r="F124" s="17" t="str">
        <f t="shared" ca="1" si="3"/>
        <v>Eligible</v>
      </c>
      <c r="G124" s="18">
        <v>15</v>
      </c>
      <c r="H124" s="18">
        <v>9</v>
      </c>
      <c r="I124" s="18" t="s">
        <v>1091</v>
      </c>
      <c r="J124" s="20" cm="1">
        <f t="array" ref="J124">INDEX('Pay Table DC 2025'!C$2:L$16,G124,H124)</f>
        <v>195200</v>
      </c>
      <c r="K124" s="51">
        <f>_xlfn.XLOOKUP(G124,'Pay Table DC 2025'!B:B,'Pay Table DC 2025'!L:L,"NA",0)</f>
        <v>195200</v>
      </c>
      <c r="L124" s="20" cm="1">
        <f t="array" ref="L124">IFERROR(_xlfn.IFS(C124="Achieved Excellence", J124*Parameters!B$13, C124="Exceeded Expectations", J124*Parameters!C$13,C124="Meets Expectations",J124*Parameters!D$13), "No Pay Due")</f>
        <v>3904</v>
      </c>
      <c r="M124" s="21">
        <f t="shared" si="4"/>
        <v>1</v>
      </c>
      <c r="N124" s="49" cm="1">
        <f t="array" ref="N124">_xlfn.IFS(L124="No Pay Due", "No Pay Due", ISNUMBER(L124), CEILING(L124, 50))</f>
        <v>3950</v>
      </c>
      <c r="O124" s="50">
        <f t="shared" si="5"/>
        <v>46</v>
      </c>
      <c r="P124" s="56"/>
      <c r="Q124" s="16" cm="1">
        <f t="array" ref="Q124">IFERROR(_xlfn.IFS(C124="Achieved Excellence","3,000",C124="Exceeded Expectations",2000,C124="Meets Expectations",1000), "No pay due")</f>
        <v>2000</v>
      </c>
    </row>
    <row r="125" spans="1:17" x14ac:dyDescent="0.3">
      <c r="A125" t="s">
        <v>180</v>
      </c>
      <c r="B125">
        <v>3</v>
      </c>
      <c r="C125" t="str">
        <f>_xlfn.XLOOKUP(B125,Setup!A:A,Setup!B:B,"Unknown",0)</f>
        <v>Meets Expectations</v>
      </c>
      <c r="D125" s="19">
        <v>43914</v>
      </c>
      <c r="E125" s="18">
        <f ca="1">Parameters!C$5 - D125</f>
        <v>1792</v>
      </c>
      <c r="F125" s="17" t="str">
        <f t="shared" ca="1" si="3"/>
        <v>Eligible</v>
      </c>
      <c r="G125" s="18">
        <v>14</v>
      </c>
      <c r="H125" s="18">
        <v>8</v>
      </c>
      <c r="I125" s="18" t="s">
        <v>1095</v>
      </c>
      <c r="J125" s="20" cm="1">
        <f t="array" ref="J125">INDEX('Pay Table DC 2025'!C$2:L$16,G125,H125)</f>
        <v>175735</v>
      </c>
      <c r="K125" s="51">
        <f>_xlfn.XLOOKUP(G125,'Pay Table DC 2025'!B:B,'Pay Table DC 2025'!L:L,"NA",0)</f>
        <v>185234</v>
      </c>
      <c r="L125" s="20" cm="1">
        <f t="array" ref="L125">IFERROR(_xlfn.IFS(C125="Achieved Excellence", J125*Parameters!B$13, C125="Exceeded Expectations", J125*Parameters!C$13,C125="Meets Expectations",J125*Parameters!D$13), "No Pay Due")</f>
        <v>1757.3500000000001</v>
      </c>
      <c r="M125" s="21">
        <f t="shared" si="4"/>
        <v>0.94871891769329608</v>
      </c>
      <c r="N125" s="49" cm="1">
        <f t="array" ref="N125">_xlfn.IFS(L125="No Pay Due", "No Pay Due", ISNUMBER(L125), CEILING(L125, 50))</f>
        <v>1800</v>
      </c>
      <c r="O125" s="50">
        <f t="shared" si="5"/>
        <v>42.649999999999864</v>
      </c>
      <c r="P125" s="56"/>
      <c r="Q125" s="16" cm="1">
        <f t="array" ref="Q125">IFERROR(_xlfn.IFS(C125="Achieved Excellence","3,000",C125="Exceeded Expectations",2000,C125="Meets Expectations",1000), "No pay due")</f>
        <v>1000</v>
      </c>
    </row>
    <row r="126" spans="1:17" x14ac:dyDescent="0.3">
      <c r="A126" t="s">
        <v>181</v>
      </c>
      <c r="B126">
        <v>4</v>
      </c>
      <c r="C126" t="str">
        <f>_xlfn.XLOOKUP(B126,Setup!A:A,Setup!B:B,"Unknown",0)</f>
        <v>Exceeded Expectations</v>
      </c>
      <c r="D126" s="19">
        <v>44484</v>
      </c>
      <c r="E126" s="18">
        <f ca="1">Parameters!C$5 - D126</f>
        <v>1222</v>
      </c>
      <c r="F126" s="17" t="str">
        <f t="shared" ca="1" si="3"/>
        <v>Eligible</v>
      </c>
      <c r="G126" s="18">
        <v>12</v>
      </c>
      <c r="H126" s="18">
        <v>7</v>
      </c>
      <c r="I126" s="18" t="s">
        <v>1093</v>
      </c>
      <c r="J126" s="20" cm="1">
        <f t="array" ref="J126">INDEX('Pay Table DC 2025'!C$2:L$16,G126,H126)</f>
        <v>121684</v>
      </c>
      <c r="K126" s="51">
        <f>_xlfn.XLOOKUP(G126,'Pay Table DC 2025'!B:B,'Pay Table DC 2025'!L:L,"NA",0)</f>
        <v>131826</v>
      </c>
      <c r="L126" s="20" cm="1">
        <f t="array" ref="L126">IFERROR(_xlfn.IFS(C126="Achieved Excellence", J126*Parameters!B$13, C126="Exceeded Expectations", J126*Parameters!C$13,C126="Meets Expectations",J126*Parameters!D$13), "No Pay Due")</f>
        <v>2433.6799999999998</v>
      </c>
      <c r="M126" s="21">
        <f t="shared" si="4"/>
        <v>0.92306525268156514</v>
      </c>
      <c r="N126" s="49" cm="1">
        <f t="array" ref="N126">_xlfn.IFS(L126="No Pay Due", "No Pay Due", ISNUMBER(L126), CEILING(L126, 50))</f>
        <v>2450</v>
      </c>
      <c r="O126" s="50">
        <f t="shared" si="5"/>
        <v>16.320000000000164</v>
      </c>
      <c r="P126" s="56"/>
      <c r="Q126" s="16" cm="1">
        <f t="array" ref="Q126">IFERROR(_xlfn.IFS(C126="Achieved Excellence","3,000",C126="Exceeded Expectations",2000,C126="Meets Expectations",1000), "No pay due")</f>
        <v>2000</v>
      </c>
    </row>
    <row r="127" spans="1:17" x14ac:dyDescent="0.3">
      <c r="A127" t="s">
        <v>182</v>
      </c>
      <c r="B127">
        <v>4</v>
      </c>
      <c r="C127" t="str">
        <f>_xlfn.XLOOKUP(B127,Setup!A:A,Setup!B:B,"Unknown",0)</f>
        <v>Exceeded Expectations</v>
      </c>
      <c r="D127" s="19">
        <v>44152</v>
      </c>
      <c r="E127" s="18">
        <f ca="1">Parameters!C$5 - D127</f>
        <v>1554</v>
      </c>
      <c r="F127" s="17" t="str">
        <f t="shared" ca="1" si="3"/>
        <v>Eligible</v>
      </c>
      <c r="G127" s="18">
        <v>14</v>
      </c>
      <c r="H127" s="18">
        <v>7</v>
      </c>
      <c r="I127" s="18" t="s">
        <v>1091</v>
      </c>
      <c r="J127" s="20" cm="1">
        <f t="array" ref="J127">INDEX('Pay Table DC 2025'!C$2:L$16,G127,H127)</f>
        <v>170985</v>
      </c>
      <c r="K127" s="51">
        <f>_xlfn.XLOOKUP(G127,'Pay Table DC 2025'!B:B,'Pay Table DC 2025'!L:L,"NA",0)</f>
        <v>185234</v>
      </c>
      <c r="L127" s="20" cm="1">
        <f t="array" ref="L127">IFERROR(_xlfn.IFS(C127="Achieved Excellence", J127*Parameters!B$13, C127="Exceeded Expectations", J127*Parameters!C$13,C127="Meets Expectations",J127*Parameters!D$13), "No Pay Due")</f>
        <v>3419.7000000000003</v>
      </c>
      <c r="M127" s="21">
        <f t="shared" si="4"/>
        <v>0.92307567725147655</v>
      </c>
      <c r="N127" s="49" cm="1">
        <f t="array" ref="N127">_xlfn.IFS(L127="No Pay Due", "No Pay Due", ISNUMBER(L127), CEILING(L127, 50))</f>
        <v>3450</v>
      </c>
      <c r="O127" s="50">
        <f t="shared" si="5"/>
        <v>30.299999999999727</v>
      </c>
      <c r="P127" s="56"/>
      <c r="Q127" s="16" cm="1">
        <f t="array" ref="Q127">IFERROR(_xlfn.IFS(C127="Achieved Excellence","3,000",C127="Exceeded Expectations",2000,C127="Meets Expectations",1000), "No pay due")</f>
        <v>2000</v>
      </c>
    </row>
    <row r="128" spans="1:17" x14ac:dyDescent="0.3">
      <c r="A128" t="s">
        <v>183</v>
      </c>
      <c r="B128">
        <v>1</v>
      </c>
      <c r="C128" t="str">
        <f>_xlfn.XLOOKUP(B128,Setup!A:A,Setup!B:B,"Unknown",0)</f>
        <v>Did not meet Expectations</v>
      </c>
      <c r="D128" s="19">
        <v>44117</v>
      </c>
      <c r="E128" s="18">
        <f ca="1">Parameters!C$5 - D128</f>
        <v>1589</v>
      </c>
      <c r="F128" s="17" t="str">
        <f t="shared" ca="1" si="3"/>
        <v>Eligible</v>
      </c>
      <c r="G128" s="18">
        <v>9</v>
      </c>
      <c r="H128" s="18">
        <v>8</v>
      </c>
      <c r="I128" s="18" t="s">
        <v>1093</v>
      </c>
      <c r="J128" s="20" cm="1">
        <f t="array" ref="J128">INDEX('Pay Table DC 2025'!C$2:L$16,G128,H128)</f>
        <v>86237</v>
      </c>
      <c r="K128" s="51">
        <f>_xlfn.XLOOKUP(G128,'Pay Table DC 2025'!B:B,'Pay Table DC 2025'!L:L,"NA",0)</f>
        <v>90898</v>
      </c>
      <c r="L128" s="20" t="str" cm="1">
        <f t="array" ref="L128">IFERROR(_xlfn.IFS(C128="Achieved Excellence", J128*Parameters!B$13, C128="Exceeded Expectations", J128*Parameters!C$13,C128="Meets Expectations",J128*Parameters!D$13), "No Pay Due")</f>
        <v>No Pay Due</v>
      </c>
      <c r="M128" s="21">
        <f t="shared" si="4"/>
        <v>0.9487227441747893</v>
      </c>
      <c r="N128" s="49" t="str" cm="1">
        <f t="array" ref="N128">_xlfn.IFS(L128="No Pay Due", "No Pay Due", ISNUMBER(L128), CEILING(L128, 50))</f>
        <v>No Pay Due</v>
      </c>
      <c r="O128" s="50" t="str">
        <f t="shared" si="5"/>
        <v>No Pay Due</v>
      </c>
      <c r="P128" s="56"/>
      <c r="Q128" s="16" t="str" cm="1">
        <f t="array" ref="Q128">IFERROR(_xlfn.IFS(C128="Achieved Excellence","3,000",C128="Exceeded Expectations",2000,C128="Meets Expectations",1000), "No pay due")</f>
        <v>No pay due</v>
      </c>
    </row>
    <row r="129" spans="1:17" x14ac:dyDescent="0.3">
      <c r="A129" t="s">
        <v>184</v>
      </c>
      <c r="B129">
        <v>3</v>
      </c>
      <c r="C129" t="str">
        <f>_xlfn.XLOOKUP(B129,Setup!A:A,Setup!B:B,"Unknown",0)</f>
        <v>Meets Expectations</v>
      </c>
      <c r="D129" s="19">
        <v>45544</v>
      </c>
      <c r="E129" s="18">
        <f ca="1">Parameters!C$5 - D129</f>
        <v>162</v>
      </c>
      <c r="F129" s="17" t="str">
        <f t="shared" ca="1" si="3"/>
        <v>Tenure Ineligible</v>
      </c>
      <c r="G129" s="18">
        <v>7</v>
      </c>
      <c r="H129" s="18">
        <v>6</v>
      </c>
      <c r="I129" s="18" t="s">
        <v>1091</v>
      </c>
      <c r="J129" s="20" cm="1">
        <f t="array" ref="J129">INDEX('Pay Table DC 2025'!C$2:L$16,G129,H129)</f>
        <v>66694</v>
      </c>
      <c r="K129" s="51">
        <f>_xlfn.XLOOKUP(G129,'Pay Table DC 2025'!B:B,'Pay Table DC 2025'!L:L,"NA",0)</f>
        <v>74318</v>
      </c>
      <c r="L129" s="20" cm="1">
        <f t="array" ref="L129">IFERROR(_xlfn.IFS(C129="Achieved Excellence", J129*Parameters!B$13, C129="Exceeded Expectations", J129*Parameters!C$13,C129="Meets Expectations",J129*Parameters!D$13), "No Pay Due")</f>
        <v>666.94</v>
      </c>
      <c r="M129" s="21">
        <f t="shared" si="4"/>
        <v>0.8974138163029145</v>
      </c>
      <c r="N129" s="49" cm="1">
        <f t="array" ref="N129">_xlfn.IFS(L129="No Pay Due", "No Pay Due", ISNUMBER(L129), CEILING(L129, 50))</f>
        <v>700</v>
      </c>
      <c r="O129" s="50">
        <f t="shared" si="5"/>
        <v>33.059999999999945</v>
      </c>
      <c r="P129" s="56"/>
      <c r="Q129" s="16" cm="1">
        <f t="array" ref="Q129">IFERROR(_xlfn.IFS(C129="Achieved Excellence","3,000",C129="Exceeded Expectations",2000,C129="Meets Expectations",1000), "No pay due")</f>
        <v>1000</v>
      </c>
    </row>
    <row r="130" spans="1:17" x14ac:dyDescent="0.3">
      <c r="A130" t="s">
        <v>185</v>
      </c>
      <c r="B130">
        <v>4</v>
      </c>
      <c r="C130" t="str">
        <f>_xlfn.XLOOKUP(B130,Setup!A:A,Setup!B:B,"Unknown",0)</f>
        <v>Exceeded Expectations</v>
      </c>
      <c r="D130" s="19">
        <v>44389</v>
      </c>
      <c r="E130" s="18">
        <f ca="1">Parameters!C$5 - D130</f>
        <v>1317</v>
      </c>
      <c r="F130" s="17" t="str">
        <f t="shared" ref="F130:F193" ca="1" si="6">IF(E130&lt;180,"Tenure Ineligible","Eligible")</f>
        <v>Eligible</v>
      </c>
      <c r="G130" s="18">
        <v>10</v>
      </c>
      <c r="H130" s="18">
        <v>8</v>
      </c>
      <c r="I130" s="18" t="s">
        <v>1091</v>
      </c>
      <c r="J130" s="20" cm="1">
        <f t="array" ref="J130">INDEX('Pay Table DC 2025'!C$2:L$16,G130,H130)</f>
        <v>94965</v>
      </c>
      <c r="K130" s="51">
        <f>_xlfn.XLOOKUP(G130,'Pay Table DC 2025'!B:B,'Pay Table DC 2025'!L:L,"NA",0)</f>
        <v>100097</v>
      </c>
      <c r="L130" s="20" cm="1">
        <f t="array" ref="L130">IFERROR(_xlfn.IFS(C130="Achieved Excellence", J130*Parameters!B$13, C130="Exceeded Expectations", J130*Parameters!C$13,C130="Meets Expectations",J130*Parameters!D$13), "No Pay Due")</f>
        <v>1899.3</v>
      </c>
      <c r="M130" s="21">
        <f t="shared" ref="M130:M193" si="7">J130/K130</f>
        <v>0.94872973215980494</v>
      </c>
      <c r="N130" s="49" cm="1">
        <f t="array" ref="N130">_xlfn.IFS(L130="No Pay Due", "No Pay Due", ISNUMBER(L130), CEILING(L130, 50))</f>
        <v>1900</v>
      </c>
      <c r="O130" s="50">
        <f t="shared" si="5"/>
        <v>0.70000000000004547</v>
      </c>
      <c r="P130" s="56"/>
      <c r="Q130" s="16" cm="1">
        <f t="array" ref="Q130">IFERROR(_xlfn.IFS(C130="Achieved Excellence","3,000",C130="Exceeded Expectations",2000,C130="Meets Expectations",1000), "No pay due")</f>
        <v>2000</v>
      </c>
    </row>
    <row r="131" spans="1:17" x14ac:dyDescent="0.3">
      <c r="A131" t="s">
        <v>186</v>
      </c>
      <c r="B131">
        <v>4</v>
      </c>
      <c r="C131" t="str">
        <f>_xlfn.XLOOKUP(B131,Setup!A:A,Setup!B:B,"Unknown",0)</f>
        <v>Exceeded Expectations</v>
      </c>
      <c r="D131" s="19">
        <v>44954</v>
      </c>
      <c r="E131" s="18">
        <f ca="1">Parameters!C$5 - D131</f>
        <v>752</v>
      </c>
      <c r="F131" s="17" t="str">
        <f t="shared" ca="1" si="6"/>
        <v>Eligible</v>
      </c>
      <c r="G131" s="18">
        <v>3</v>
      </c>
      <c r="H131" s="18">
        <v>5</v>
      </c>
      <c r="I131" s="18" t="s">
        <v>1095</v>
      </c>
      <c r="J131" s="20" cm="1">
        <f t="array" ref="J131">INDEX('Pay Table DC 2025'!C$2:L$16,G131,H131)</f>
        <v>41642</v>
      </c>
      <c r="K131" s="51">
        <f>_xlfn.XLOOKUP(G131,'Pay Table DC 2025'!B:B,'Pay Table DC 2025'!L:L,"NA",0)</f>
        <v>47763</v>
      </c>
      <c r="L131" s="20" cm="1">
        <f t="array" ref="L131">IFERROR(_xlfn.IFS(C131="Achieved Excellence", J131*Parameters!B$13, C131="Exceeded Expectations", J131*Parameters!C$13,C131="Meets Expectations",J131*Parameters!D$13), "No Pay Due")</f>
        <v>832.84</v>
      </c>
      <c r="M131" s="21">
        <f t="shared" si="7"/>
        <v>0.87184640830768589</v>
      </c>
      <c r="N131" s="49" cm="1">
        <f t="array" ref="N131">_xlfn.IFS(L131="No Pay Due", "No Pay Due", ISNUMBER(L131), CEILING(L131, 50))</f>
        <v>850</v>
      </c>
      <c r="O131" s="50">
        <f t="shared" ref="O131:O194" si="8">IF(ISNUMBER(N131), N131 - L131, "No Pay Due")</f>
        <v>17.159999999999968</v>
      </c>
      <c r="P131" s="56"/>
      <c r="Q131" s="16" cm="1">
        <f t="array" ref="Q131">IFERROR(_xlfn.IFS(C131="Achieved Excellence","3,000",C131="Exceeded Expectations",2000,C131="Meets Expectations",1000), "No pay due")</f>
        <v>2000</v>
      </c>
    </row>
    <row r="132" spans="1:17" x14ac:dyDescent="0.3">
      <c r="A132" t="s">
        <v>187</v>
      </c>
      <c r="B132">
        <v>3</v>
      </c>
      <c r="C132" t="str">
        <f>_xlfn.XLOOKUP(B132,Setup!A:A,Setup!B:B,"Unknown",0)</f>
        <v>Meets Expectations</v>
      </c>
      <c r="D132" s="19">
        <v>44353</v>
      </c>
      <c r="E132" s="18">
        <f ca="1">Parameters!C$5 - D132</f>
        <v>1353</v>
      </c>
      <c r="F132" s="17" t="str">
        <f t="shared" ca="1" si="6"/>
        <v>Eligible</v>
      </c>
      <c r="G132" s="18">
        <v>8</v>
      </c>
      <c r="H132" s="18">
        <v>8</v>
      </c>
      <c r="I132" s="18" t="s">
        <v>1093</v>
      </c>
      <c r="J132" s="20" cm="1">
        <f t="array" ref="J132">INDEX('Pay Table DC 2025'!C$2:L$16,G132,H132)</f>
        <v>78083</v>
      </c>
      <c r="K132" s="51">
        <f>_xlfn.XLOOKUP(G132,'Pay Table DC 2025'!B:B,'Pay Table DC 2025'!L:L,"NA",0)</f>
        <v>82305</v>
      </c>
      <c r="L132" s="20" cm="1">
        <f t="array" ref="L132">IFERROR(_xlfn.IFS(C132="Achieved Excellence", J132*Parameters!B$13, C132="Exceeded Expectations", J132*Parameters!C$13,C132="Meets Expectations",J132*Parameters!D$13), "No Pay Due")</f>
        <v>780.83</v>
      </c>
      <c r="M132" s="21">
        <f t="shared" si="7"/>
        <v>0.94870299495777899</v>
      </c>
      <c r="N132" s="49" cm="1">
        <f t="array" ref="N132">_xlfn.IFS(L132="No Pay Due", "No Pay Due", ISNUMBER(L132), CEILING(L132, 50))</f>
        <v>800</v>
      </c>
      <c r="O132" s="50">
        <f t="shared" si="8"/>
        <v>19.169999999999959</v>
      </c>
      <c r="P132" s="56"/>
      <c r="Q132" s="16" cm="1">
        <f t="array" ref="Q132">IFERROR(_xlfn.IFS(C132="Achieved Excellence","3,000",C132="Exceeded Expectations",2000,C132="Meets Expectations",1000), "No pay due")</f>
        <v>1000</v>
      </c>
    </row>
    <row r="133" spans="1:17" x14ac:dyDescent="0.3">
      <c r="A133" t="s">
        <v>188</v>
      </c>
      <c r="B133">
        <v>5</v>
      </c>
      <c r="C133" t="str">
        <f>_xlfn.XLOOKUP(B133,Setup!A:A,Setup!B:B,"Unknown",0)</f>
        <v>Achieved Excellence</v>
      </c>
      <c r="D133" s="19">
        <v>44609</v>
      </c>
      <c r="E133" s="18">
        <f ca="1">Parameters!C$5 - D133</f>
        <v>1097</v>
      </c>
      <c r="F133" s="17" t="str">
        <f t="shared" ca="1" si="6"/>
        <v>Eligible</v>
      </c>
      <c r="G133" s="18">
        <v>6</v>
      </c>
      <c r="H133" s="18">
        <v>6</v>
      </c>
      <c r="I133" s="18" t="s">
        <v>1095</v>
      </c>
      <c r="J133" s="20" cm="1">
        <f t="array" ref="J133">INDEX('Pay Table DC 2025'!C$2:L$16,G133,H133)</f>
        <v>60015</v>
      </c>
      <c r="K133" s="51">
        <f>_xlfn.XLOOKUP(G133,'Pay Table DC 2025'!B:B,'Pay Table DC 2025'!L:L,"NA",0)</f>
        <v>66872</v>
      </c>
      <c r="L133" s="20" cm="1">
        <f t="array" ref="L133">IFERROR(_xlfn.IFS(C133="Achieved Excellence", J133*Parameters!B$13, C133="Exceeded Expectations", J133*Parameters!C$13,C133="Meets Expectations",J133*Parameters!D$13), "No Pay Due")</f>
        <v>1800.45</v>
      </c>
      <c r="M133" s="21">
        <f t="shared" si="7"/>
        <v>0.89746082067232924</v>
      </c>
      <c r="N133" s="49" cm="1">
        <f t="array" ref="N133">_xlfn.IFS(L133="No Pay Due", "No Pay Due", ISNUMBER(L133), CEILING(L133, 50))</f>
        <v>1850</v>
      </c>
      <c r="O133" s="50">
        <f t="shared" si="8"/>
        <v>49.549999999999955</v>
      </c>
      <c r="P133" s="56"/>
      <c r="Q133" s="16" t="str" cm="1">
        <f t="array" ref="Q133">IFERROR(_xlfn.IFS(C133="Achieved Excellence","3,000",C133="Exceeded Expectations",2000,C133="Meets Expectations",1000), "No pay due")</f>
        <v>3,000</v>
      </c>
    </row>
    <row r="134" spans="1:17" x14ac:dyDescent="0.3">
      <c r="A134" t="s">
        <v>189</v>
      </c>
      <c r="B134">
        <v>4</v>
      </c>
      <c r="C134" t="str">
        <f>_xlfn.XLOOKUP(B134,Setup!A:A,Setup!B:B,"Unknown",0)</f>
        <v>Exceeded Expectations</v>
      </c>
      <c r="D134" s="19">
        <v>44829</v>
      </c>
      <c r="E134" s="18">
        <f ca="1">Parameters!C$5 - D134</f>
        <v>877</v>
      </c>
      <c r="F134" s="17" t="str">
        <f t="shared" ca="1" si="6"/>
        <v>Eligible</v>
      </c>
      <c r="G134" s="18">
        <v>15</v>
      </c>
      <c r="H134" s="18">
        <v>2</v>
      </c>
      <c r="I134" s="18" t="s">
        <v>1093</v>
      </c>
      <c r="J134" s="20" cm="1">
        <f t="array" ref="J134">INDEX('Pay Table DC 2025'!C$2:L$16,G134,H134)</f>
        <v>173190</v>
      </c>
      <c r="K134" s="51">
        <f>_xlfn.XLOOKUP(G134,'Pay Table DC 2025'!B:B,'Pay Table DC 2025'!L:L,"NA",0)</f>
        <v>195200</v>
      </c>
      <c r="L134" s="20" cm="1">
        <f t="array" ref="L134">IFERROR(_xlfn.IFS(C134="Achieved Excellence", J134*Parameters!B$13, C134="Exceeded Expectations", J134*Parameters!C$13,C134="Meets Expectations",J134*Parameters!D$13), "No Pay Due")</f>
        <v>3463.8</v>
      </c>
      <c r="M134" s="21">
        <f t="shared" si="7"/>
        <v>0.88724385245901638</v>
      </c>
      <c r="N134" s="49" cm="1">
        <f t="array" ref="N134">_xlfn.IFS(L134="No Pay Due", "No Pay Due", ISNUMBER(L134), CEILING(L134, 50))</f>
        <v>3500</v>
      </c>
      <c r="O134" s="50">
        <f t="shared" si="8"/>
        <v>36.199999999999818</v>
      </c>
      <c r="P134" s="56"/>
      <c r="Q134" s="16" cm="1">
        <f t="array" ref="Q134">IFERROR(_xlfn.IFS(C134="Achieved Excellence","3,000",C134="Exceeded Expectations",2000,C134="Meets Expectations",1000), "No pay due")</f>
        <v>2000</v>
      </c>
    </row>
    <row r="135" spans="1:17" x14ac:dyDescent="0.3">
      <c r="A135" t="s">
        <v>190</v>
      </c>
      <c r="B135">
        <v>2</v>
      </c>
      <c r="C135" t="str">
        <f>_xlfn.XLOOKUP(B135,Setup!A:A,Setup!B:B,"Unknown",0)</f>
        <v>Needs Improvement</v>
      </c>
      <c r="D135" s="19">
        <v>45755</v>
      </c>
      <c r="E135" s="18">
        <f ca="1">Parameters!C$5 - D135</f>
        <v>-49</v>
      </c>
      <c r="F135" s="17" t="str">
        <f t="shared" ca="1" si="6"/>
        <v>Tenure Ineligible</v>
      </c>
      <c r="G135" s="18">
        <v>7</v>
      </c>
      <c r="H135" s="18">
        <v>3</v>
      </c>
      <c r="I135" s="18" t="s">
        <v>1091</v>
      </c>
      <c r="J135" s="20" cm="1">
        <f t="array" ref="J135">INDEX('Pay Table DC 2025'!C$2:L$16,G135,H135)</f>
        <v>60976</v>
      </c>
      <c r="K135" s="51">
        <f>_xlfn.XLOOKUP(G135,'Pay Table DC 2025'!B:B,'Pay Table DC 2025'!L:L,"NA",0)</f>
        <v>74318</v>
      </c>
      <c r="L135" s="20" t="str" cm="1">
        <f t="array" ref="L135">IFERROR(_xlfn.IFS(C135="Achieved Excellence", J135*Parameters!B$13, C135="Exceeded Expectations", J135*Parameters!C$13,C135="Meets Expectations",J135*Parameters!D$13), "No Pay Due")</f>
        <v>No Pay Due</v>
      </c>
      <c r="M135" s="21">
        <f t="shared" si="7"/>
        <v>0.82047417853010041</v>
      </c>
      <c r="N135" s="49" t="str" cm="1">
        <f t="array" ref="N135">_xlfn.IFS(L135="No Pay Due", "No Pay Due", ISNUMBER(L135), CEILING(L135, 50))</f>
        <v>No Pay Due</v>
      </c>
      <c r="O135" s="50" t="str">
        <f t="shared" si="8"/>
        <v>No Pay Due</v>
      </c>
      <c r="P135" s="56"/>
      <c r="Q135" s="16" t="str" cm="1">
        <f t="array" ref="Q135">IFERROR(_xlfn.IFS(C135="Achieved Excellence","3,000",C135="Exceeded Expectations",2000,C135="Meets Expectations",1000), "No pay due")</f>
        <v>No pay due</v>
      </c>
    </row>
    <row r="136" spans="1:17" x14ac:dyDescent="0.3">
      <c r="A136" t="s">
        <v>191</v>
      </c>
      <c r="B136">
        <v>2</v>
      </c>
      <c r="C136" t="str">
        <f>_xlfn.XLOOKUP(B136,Setup!A:A,Setup!B:B,"Unknown",0)</f>
        <v>Needs Improvement</v>
      </c>
      <c r="D136" s="19">
        <v>44733</v>
      </c>
      <c r="E136" s="18">
        <f ca="1">Parameters!C$5 - D136</f>
        <v>973</v>
      </c>
      <c r="F136" s="17" t="str">
        <f t="shared" ca="1" si="6"/>
        <v>Eligible</v>
      </c>
      <c r="G136" s="18">
        <v>3</v>
      </c>
      <c r="H136" s="18">
        <v>7</v>
      </c>
      <c r="I136" s="18" t="s">
        <v>1092</v>
      </c>
      <c r="J136" s="20" cm="1">
        <f t="array" ref="J136">INDEX('Pay Table DC 2025'!C$2:L$16,G136,H136)</f>
        <v>44090</v>
      </c>
      <c r="K136" s="51">
        <f>_xlfn.XLOOKUP(G136,'Pay Table DC 2025'!B:B,'Pay Table DC 2025'!L:L,"NA",0)</f>
        <v>47763</v>
      </c>
      <c r="L136" s="20" t="str" cm="1">
        <f t="array" ref="L136">IFERROR(_xlfn.IFS(C136="Achieved Excellence", J136*Parameters!B$13, C136="Exceeded Expectations", J136*Parameters!C$13,C136="Meets Expectations",J136*Parameters!D$13), "No Pay Due")</f>
        <v>No Pay Due</v>
      </c>
      <c r="M136" s="21">
        <f t="shared" si="7"/>
        <v>0.92309947030127926</v>
      </c>
      <c r="N136" s="49" t="str" cm="1">
        <f t="array" ref="N136">_xlfn.IFS(L136="No Pay Due", "No Pay Due", ISNUMBER(L136), CEILING(L136, 50))</f>
        <v>No Pay Due</v>
      </c>
      <c r="O136" s="50" t="str">
        <f t="shared" si="8"/>
        <v>No Pay Due</v>
      </c>
      <c r="P136" s="56"/>
      <c r="Q136" s="16" t="str" cm="1">
        <f t="array" ref="Q136">IFERROR(_xlfn.IFS(C136="Achieved Excellence","3,000",C136="Exceeded Expectations",2000,C136="Meets Expectations",1000), "No pay due")</f>
        <v>No pay due</v>
      </c>
    </row>
    <row r="137" spans="1:17" x14ac:dyDescent="0.3">
      <c r="A137" t="s">
        <v>192</v>
      </c>
      <c r="B137">
        <v>1</v>
      </c>
      <c r="C137" t="str">
        <f>_xlfn.XLOOKUP(B137,Setup!A:A,Setup!B:B,"Unknown",0)</f>
        <v>Did not meet Expectations</v>
      </c>
      <c r="D137" s="19">
        <v>45136</v>
      </c>
      <c r="E137" s="18">
        <f ca="1">Parameters!C$5 - D137</f>
        <v>570</v>
      </c>
      <c r="F137" s="17" t="str">
        <f t="shared" ca="1" si="6"/>
        <v>Eligible</v>
      </c>
      <c r="G137" s="18">
        <v>15</v>
      </c>
      <c r="H137" s="18">
        <v>10</v>
      </c>
      <c r="I137" s="18" t="s">
        <v>1091</v>
      </c>
      <c r="J137" s="20" cm="1">
        <f t="array" ref="J137">INDEX('Pay Table DC 2025'!C$2:L$16,G137,H137)</f>
        <v>195200</v>
      </c>
      <c r="K137" s="51">
        <f>_xlfn.XLOOKUP(G137,'Pay Table DC 2025'!B:B,'Pay Table DC 2025'!L:L,"NA",0)</f>
        <v>195200</v>
      </c>
      <c r="L137" s="20" t="str" cm="1">
        <f t="array" ref="L137">IFERROR(_xlfn.IFS(C137="Achieved Excellence", J137*Parameters!B$13, C137="Exceeded Expectations", J137*Parameters!C$13,C137="Meets Expectations",J137*Parameters!D$13), "No Pay Due")</f>
        <v>No Pay Due</v>
      </c>
      <c r="M137" s="21">
        <f t="shared" si="7"/>
        <v>1</v>
      </c>
      <c r="N137" s="49" t="str" cm="1">
        <f t="array" ref="N137">_xlfn.IFS(L137="No Pay Due", "No Pay Due", ISNUMBER(L137), CEILING(L137, 50))</f>
        <v>No Pay Due</v>
      </c>
      <c r="O137" s="50" t="str">
        <f t="shared" si="8"/>
        <v>No Pay Due</v>
      </c>
      <c r="P137" s="56"/>
      <c r="Q137" s="16" t="str" cm="1">
        <f t="array" ref="Q137">IFERROR(_xlfn.IFS(C137="Achieved Excellence","3,000",C137="Exceeded Expectations",2000,C137="Meets Expectations",1000), "No pay due")</f>
        <v>No pay due</v>
      </c>
    </row>
    <row r="138" spans="1:17" x14ac:dyDescent="0.3">
      <c r="A138" t="s">
        <v>193</v>
      </c>
      <c r="B138">
        <v>5</v>
      </c>
      <c r="C138" t="str">
        <f>_xlfn.XLOOKUP(B138,Setup!A:A,Setup!B:B,"Unknown",0)</f>
        <v>Achieved Excellence</v>
      </c>
      <c r="D138" s="19">
        <v>44830</v>
      </c>
      <c r="E138" s="18">
        <f ca="1">Parameters!C$5 - D138</f>
        <v>876</v>
      </c>
      <c r="F138" s="17" t="str">
        <f t="shared" ca="1" si="6"/>
        <v>Eligible</v>
      </c>
      <c r="G138" s="18">
        <v>10</v>
      </c>
      <c r="H138" s="18">
        <v>9</v>
      </c>
      <c r="I138" s="18" t="s">
        <v>1092</v>
      </c>
      <c r="J138" s="20" cm="1">
        <f t="array" ref="J138">INDEX('Pay Table DC 2025'!C$2:L$16,G138,H138)</f>
        <v>97531</v>
      </c>
      <c r="K138" s="51">
        <f>_xlfn.XLOOKUP(G138,'Pay Table DC 2025'!B:B,'Pay Table DC 2025'!L:L,"NA",0)</f>
        <v>100097</v>
      </c>
      <c r="L138" s="20" cm="1">
        <f t="array" ref="L138">IFERROR(_xlfn.IFS(C138="Achieved Excellence", J138*Parameters!B$13, C138="Exceeded Expectations", J138*Parameters!C$13,C138="Meets Expectations",J138*Parameters!D$13), "No Pay Due")</f>
        <v>2925.93</v>
      </c>
      <c r="M138" s="21">
        <f t="shared" si="7"/>
        <v>0.97436486607990247</v>
      </c>
      <c r="N138" s="49" cm="1">
        <f t="array" ref="N138">_xlfn.IFS(L138="No Pay Due", "No Pay Due", ISNUMBER(L138), CEILING(L138, 50))</f>
        <v>2950</v>
      </c>
      <c r="O138" s="50">
        <f t="shared" si="8"/>
        <v>24.070000000000164</v>
      </c>
      <c r="P138" s="56"/>
      <c r="Q138" s="16" t="str" cm="1">
        <f t="array" ref="Q138">IFERROR(_xlfn.IFS(C138="Achieved Excellence","3,000",C138="Exceeded Expectations",2000,C138="Meets Expectations",1000), "No pay due")</f>
        <v>3,000</v>
      </c>
    </row>
    <row r="139" spans="1:17" x14ac:dyDescent="0.3">
      <c r="A139" t="s">
        <v>194</v>
      </c>
      <c r="B139">
        <v>3</v>
      </c>
      <c r="C139" t="str">
        <f>_xlfn.XLOOKUP(B139,Setup!A:A,Setup!B:B,"Unknown",0)</f>
        <v>Meets Expectations</v>
      </c>
      <c r="D139" s="19">
        <v>45656</v>
      </c>
      <c r="E139" s="18">
        <f ca="1">Parameters!C$5 - D139</f>
        <v>50</v>
      </c>
      <c r="F139" s="17" t="str">
        <f t="shared" ca="1" si="6"/>
        <v>Tenure Ineligible</v>
      </c>
      <c r="G139" s="18">
        <v>1</v>
      </c>
      <c r="H139" s="18">
        <v>5</v>
      </c>
      <c r="I139" s="18" t="s">
        <v>1092</v>
      </c>
      <c r="J139" s="20" cm="1">
        <f t="array" ref="J139">INDEX('Pay Table DC 2025'!C$2:L$16,G139,H139)</f>
        <v>33935</v>
      </c>
      <c r="K139" s="51">
        <f>_xlfn.XLOOKUP(G139,'Pay Table DC 2025'!B:B,'Pay Table DC 2025'!L:L,"NA",0)</f>
        <v>37463</v>
      </c>
      <c r="L139" s="20" cm="1">
        <f t="array" ref="L139">IFERROR(_xlfn.IFS(C139="Achieved Excellence", J139*Parameters!B$13, C139="Exceeded Expectations", J139*Parameters!C$13,C139="Meets Expectations",J139*Parameters!D$13), "No Pay Due")</f>
        <v>339.35</v>
      </c>
      <c r="M139" s="21">
        <f t="shared" si="7"/>
        <v>0.90582708272161871</v>
      </c>
      <c r="N139" s="49" cm="1">
        <f t="array" ref="N139">_xlfn.IFS(L139="No Pay Due", "No Pay Due", ISNUMBER(L139), CEILING(L139, 50))</f>
        <v>350</v>
      </c>
      <c r="O139" s="50">
        <f t="shared" si="8"/>
        <v>10.649999999999977</v>
      </c>
      <c r="P139" s="56"/>
      <c r="Q139" s="16" cm="1">
        <f t="array" ref="Q139">IFERROR(_xlfn.IFS(C139="Achieved Excellence","3,000",C139="Exceeded Expectations",2000,C139="Meets Expectations",1000), "No pay due")</f>
        <v>1000</v>
      </c>
    </row>
    <row r="140" spans="1:17" x14ac:dyDescent="0.3">
      <c r="A140" t="s">
        <v>195</v>
      </c>
      <c r="B140">
        <v>2</v>
      </c>
      <c r="C140" t="str">
        <f>_xlfn.XLOOKUP(B140,Setup!A:A,Setup!B:B,"Unknown",0)</f>
        <v>Needs Improvement</v>
      </c>
      <c r="D140" s="19">
        <v>44212</v>
      </c>
      <c r="E140" s="18">
        <f ca="1">Parameters!C$5 - D140</f>
        <v>1494</v>
      </c>
      <c r="F140" s="17" t="str">
        <f t="shared" ca="1" si="6"/>
        <v>Eligible</v>
      </c>
      <c r="G140" s="18">
        <v>4</v>
      </c>
      <c r="H140" s="18">
        <v>9</v>
      </c>
      <c r="I140" s="18" t="s">
        <v>1095</v>
      </c>
      <c r="J140" s="20" cm="1">
        <f t="array" ref="J140">INDEX('Pay Table DC 2025'!C$2:L$16,G140,H140)</f>
        <v>52251</v>
      </c>
      <c r="K140" s="51">
        <f>_xlfn.XLOOKUP(G140,'Pay Table DC 2025'!B:B,'Pay Table DC 2025'!L:L,"NA",0)</f>
        <v>53627</v>
      </c>
      <c r="L140" s="20" t="str" cm="1">
        <f t="array" ref="L140">IFERROR(_xlfn.IFS(C140="Achieved Excellence", J140*Parameters!B$13, C140="Exceeded Expectations", J140*Parameters!C$13,C140="Meets Expectations",J140*Parameters!D$13), "No Pay Due")</f>
        <v>No Pay Due</v>
      </c>
      <c r="M140" s="21">
        <f t="shared" si="7"/>
        <v>0.974341283308781</v>
      </c>
      <c r="N140" s="49" t="str" cm="1">
        <f t="array" ref="N140">_xlfn.IFS(L140="No Pay Due", "No Pay Due", ISNUMBER(L140), CEILING(L140, 50))</f>
        <v>No Pay Due</v>
      </c>
      <c r="O140" s="50" t="str">
        <f t="shared" si="8"/>
        <v>No Pay Due</v>
      </c>
      <c r="P140" s="56"/>
      <c r="Q140" s="16" t="str" cm="1">
        <f t="array" ref="Q140">IFERROR(_xlfn.IFS(C140="Achieved Excellence","3,000",C140="Exceeded Expectations",2000,C140="Meets Expectations",1000), "No pay due")</f>
        <v>No pay due</v>
      </c>
    </row>
    <row r="141" spans="1:17" x14ac:dyDescent="0.3">
      <c r="A141" t="s">
        <v>196</v>
      </c>
      <c r="B141">
        <v>4</v>
      </c>
      <c r="C141" t="str">
        <f>_xlfn.XLOOKUP(B141,Setup!A:A,Setup!B:B,"Unknown",0)</f>
        <v>Exceeded Expectations</v>
      </c>
      <c r="D141" s="19">
        <v>44819</v>
      </c>
      <c r="E141" s="18">
        <f ca="1">Parameters!C$5 - D141</f>
        <v>887</v>
      </c>
      <c r="F141" s="17" t="str">
        <f t="shared" ca="1" si="6"/>
        <v>Eligible</v>
      </c>
      <c r="G141" s="18">
        <v>14</v>
      </c>
      <c r="H141" s="18">
        <v>10</v>
      </c>
      <c r="I141" s="18" t="s">
        <v>1094</v>
      </c>
      <c r="J141" s="20" cm="1">
        <f t="array" ref="J141">INDEX('Pay Table DC 2025'!C$2:L$16,G141,H141)</f>
        <v>185234</v>
      </c>
      <c r="K141" s="51">
        <f>_xlfn.XLOOKUP(G141,'Pay Table DC 2025'!B:B,'Pay Table DC 2025'!L:L,"NA",0)</f>
        <v>185234</v>
      </c>
      <c r="L141" s="20" cm="1">
        <f t="array" ref="L141">IFERROR(_xlfn.IFS(C141="Achieved Excellence", J141*Parameters!B$13, C141="Exceeded Expectations", J141*Parameters!C$13,C141="Meets Expectations",J141*Parameters!D$13), "No Pay Due")</f>
        <v>3704.6800000000003</v>
      </c>
      <c r="M141" s="21">
        <f t="shared" si="7"/>
        <v>1</v>
      </c>
      <c r="N141" s="49" cm="1">
        <f t="array" ref="N141">_xlfn.IFS(L141="No Pay Due", "No Pay Due", ISNUMBER(L141), CEILING(L141, 50))</f>
        <v>3750</v>
      </c>
      <c r="O141" s="50">
        <f t="shared" si="8"/>
        <v>45.319999999999709</v>
      </c>
      <c r="P141" s="56"/>
      <c r="Q141" s="16" cm="1">
        <f t="array" ref="Q141">IFERROR(_xlfn.IFS(C141="Achieved Excellence","3,000",C141="Exceeded Expectations",2000,C141="Meets Expectations",1000), "No pay due")</f>
        <v>2000</v>
      </c>
    </row>
    <row r="142" spans="1:17" x14ac:dyDescent="0.3">
      <c r="A142" t="s">
        <v>197</v>
      </c>
      <c r="B142">
        <v>3</v>
      </c>
      <c r="C142" t="str">
        <f>_xlfn.XLOOKUP(B142,Setup!A:A,Setup!B:B,"Unknown",0)</f>
        <v>Meets Expectations</v>
      </c>
      <c r="D142" s="19">
        <v>44218</v>
      </c>
      <c r="E142" s="18">
        <f ca="1">Parameters!C$5 - D142</f>
        <v>1488</v>
      </c>
      <c r="F142" s="17" t="str">
        <f t="shared" ca="1" si="6"/>
        <v>Eligible</v>
      </c>
      <c r="G142" s="18">
        <v>8</v>
      </c>
      <c r="H142" s="18">
        <v>1</v>
      </c>
      <c r="I142" s="18" t="s">
        <v>1091</v>
      </c>
      <c r="J142" s="20" cm="1">
        <f t="array" ref="J142">INDEX('Pay Table DC 2025'!C$2:L$16,G142,H142)</f>
        <v>63307</v>
      </c>
      <c r="K142" s="51">
        <f>_xlfn.XLOOKUP(G142,'Pay Table DC 2025'!B:B,'Pay Table DC 2025'!L:L,"NA",0)</f>
        <v>82305</v>
      </c>
      <c r="L142" s="20" cm="1">
        <f t="array" ref="L142">IFERROR(_xlfn.IFS(C142="Achieved Excellence", J142*Parameters!B$13, C142="Exceeded Expectations", J142*Parameters!C$13,C142="Meets Expectations",J142*Parameters!D$13), "No Pay Due")</f>
        <v>633.07000000000005</v>
      </c>
      <c r="M142" s="21">
        <f t="shared" si="7"/>
        <v>0.76917562724014332</v>
      </c>
      <c r="N142" s="49" cm="1">
        <f t="array" ref="N142">_xlfn.IFS(L142="No Pay Due", "No Pay Due", ISNUMBER(L142), CEILING(L142, 50))</f>
        <v>650</v>
      </c>
      <c r="O142" s="50">
        <f t="shared" si="8"/>
        <v>16.92999999999995</v>
      </c>
      <c r="P142" s="56"/>
      <c r="Q142" s="16" cm="1">
        <f t="array" ref="Q142">IFERROR(_xlfn.IFS(C142="Achieved Excellence","3,000",C142="Exceeded Expectations",2000,C142="Meets Expectations",1000), "No pay due")</f>
        <v>1000</v>
      </c>
    </row>
    <row r="143" spans="1:17" x14ac:dyDescent="0.3">
      <c r="A143" t="s">
        <v>198</v>
      </c>
      <c r="B143">
        <v>2</v>
      </c>
      <c r="C143" t="str">
        <f>_xlfn.XLOOKUP(B143,Setup!A:A,Setup!B:B,"Unknown",0)</f>
        <v>Needs Improvement</v>
      </c>
      <c r="D143" s="19">
        <v>44194</v>
      </c>
      <c r="E143" s="18">
        <f ca="1">Parameters!C$5 - D143</f>
        <v>1512</v>
      </c>
      <c r="F143" s="17" t="str">
        <f t="shared" ca="1" si="6"/>
        <v>Eligible</v>
      </c>
      <c r="G143" s="18">
        <v>9</v>
      </c>
      <c r="H143" s="18">
        <v>10</v>
      </c>
      <c r="I143" s="18" t="s">
        <v>1092</v>
      </c>
      <c r="J143" s="20" cm="1">
        <f t="array" ref="J143">INDEX('Pay Table DC 2025'!C$2:L$16,G143,H143)</f>
        <v>90898</v>
      </c>
      <c r="K143" s="51">
        <f>_xlfn.XLOOKUP(G143,'Pay Table DC 2025'!B:B,'Pay Table DC 2025'!L:L,"NA",0)</f>
        <v>90898</v>
      </c>
      <c r="L143" s="20" t="str" cm="1">
        <f t="array" ref="L143">IFERROR(_xlfn.IFS(C143="Achieved Excellence", J143*Parameters!B$13, C143="Exceeded Expectations", J143*Parameters!C$13,C143="Meets Expectations",J143*Parameters!D$13), "No Pay Due")</f>
        <v>No Pay Due</v>
      </c>
      <c r="M143" s="21">
        <f t="shared" si="7"/>
        <v>1</v>
      </c>
      <c r="N143" s="49" t="str" cm="1">
        <f t="array" ref="N143">_xlfn.IFS(L143="No Pay Due", "No Pay Due", ISNUMBER(L143), CEILING(L143, 50))</f>
        <v>No Pay Due</v>
      </c>
      <c r="O143" s="50" t="str">
        <f t="shared" si="8"/>
        <v>No Pay Due</v>
      </c>
      <c r="P143" s="56"/>
      <c r="Q143" s="16" t="str" cm="1">
        <f t="array" ref="Q143">IFERROR(_xlfn.IFS(C143="Achieved Excellence","3,000",C143="Exceeded Expectations",2000,C143="Meets Expectations",1000), "No pay due")</f>
        <v>No pay due</v>
      </c>
    </row>
    <row r="144" spans="1:17" x14ac:dyDescent="0.3">
      <c r="A144" t="s">
        <v>199</v>
      </c>
      <c r="B144">
        <v>5</v>
      </c>
      <c r="C144" t="str">
        <f>_xlfn.XLOOKUP(B144,Setup!A:A,Setup!B:B,"Unknown",0)</f>
        <v>Achieved Excellence</v>
      </c>
      <c r="D144" s="19">
        <v>44286</v>
      </c>
      <c r="E144" s="18">
        <f ca="1">Parameters!C$5 - D144</f>
        <v>1420</v>
      </c>
      <c r="F144" s="17" t="str">
        <f t="shared" ca="1" si="6"/>
        <v>Eligible</v>
      </c>
      <c r="G144" s="18">
        <v>5</v>
      </c>
      <c r="H144" s="18">
        <v>2</v>
      </c>
      <c r="I144" s="18" t="s">
        <v>1095</v>
      </c>
      <c r="J144" s="20" cm="1">
        <f t="array" ref="J144">INDEX('Pay Table DC 2025'!C$2:L$16,G144,H144)</f>
        <v>47685</v>
      </c>
      <c r="K144" s="51">
        <f>_xlfn.XLOOKUP(G144,'Pay Table DC 2025'!B:B,'Pay Table DC 2025'!L:L,"NA",0)</f>
        <v>59986</v>
      </c>
      <c r="L144" s="20" cm="1">
        <f t="array" ref="L144">IFERROR(_xlfn.IFS(C144="Achieved Excellence", J144*Parameters!B$13, C144="Exceeded Expectations", J144*Parameters!C$13,C144="Meets Expectations",J144*Parameters!D$13), "No Pay Due")</f>
        <v>1430.55</v>
      </c>
      <c r="M144" s="21">
        <f t="shared" si="7"/>
        <v>0.79493548494648747</v>
      </c>
      <c r="N144" s="49" cm="1">
        <f t="array" ref="N144">_xlfn.IFS(L144="No Pay Due", "No Pay Due", ISNUMBER(L144), CEILING(L144, 50))</f>
        <v>1450</v>
      </c>
      <c r="O144" s="50">
        <f t="shared" si="8"/>
        <v>19.450000000000045</v>
      </c>
      <c r="P144" s="56"/>
      <c r="Q144" s="16" t="str" cm="1">
        <f t="array" ref="Q144">IFERROR(_xlfn.IFS(C144="Achieved Excellence","3,000",C144="Exceeded Expectations",2000,C144="Meets Expectations",1000), "No pay due")</f>
        <v>3,000</v>
      </c>
    </row>
    <row r="145" spans="1:17" x14ac:dyDescent="0.3">
      <c r="A145" t="s">
        <v>200</v>
      </c>
      <c r="B145">
        <v>3</v>
      </c>
      <c r="C145" t="str">
        <f>_xlfn.XLOOKUP(B145,Setup!A:A,Setup!B:B,"Unknown",0)</f>
        <v>Meets Expectations</v>
      </c>
      <c r="D145" s="19">
        <v>44179</v>
      </c>
      <c r="E145" s="18">
        <f ca="1">Parameters!C$5 - D145</f>
        <v>1527</v>
      </c>
      <c r="F145" s="17" t="str">
        <f t="shared" ca="1" si="6"/>
        <v>Eligible</v>
      </c>
      <c r="G145" s="18">
        <v>5</v>
      </c>
      <c r="H145" s="18">
        <v>10</v>
      </c>
      <c r="I145" s="18" t="s">
        <v>1095</v>
      </c>
      <c r="J145" s="20" cm="1">
        <f t="array" ref="J145">INDEX('Pay Table DC 2025'!C$2:L$16,G145,H145)</f>
        <v>59986</v>
      </c>
      <c r="K145" s="51">
        <f>_xlfn.XLOOKUP(G145,'Pay Table DC 2025'!B:B,'Pay Table DC 2025'!L:L,"NA",0)</f>
        <v>59986</v>
      </c>
      <c r="L145" s="20" cm="1">
        <f t="array" ref="L145">IFERROR(_xlfn.IFS(C145="Achieved Excellence", J145*Parameters!B$13, C145="Exceeded Expectations", J145*Parameters!C$13,C145="Meets Expectations",J145*Parameters!D$13), "No Pay Due")</f>
        <v>599.86</v>
      </c>
      <c r="M145" s="21">
        <f t="shared" si="7"/>
        <v>1</v>
      </c>
      <c r="N145" s="49" cm="1">
        <f t="array" ref="N145">_xlfn.IFS(L145="No Pay Due", "No Pay Due", ISNUMBER(L145), CEILING(L145, 50))</f>
        <v>600</v>
      </c>
      <c r="O145" s="50">
        <f t="shared" si="8"/>
        <v>0.13999999999998636</v>
      </c>
      <c r="P145" s="56"/>
      <c r="Q145" s="16" cm="1">
        <f t="array" ref="Q145">IFERROR(_xlfn.IFS(C145="Achieved Excellence","3,000",C145="Exceeded Expectations",2000,C145="Meets Expectations",1000), "No pay due")</f>
        <v>1000</v>
      </c>
    </row>
    <row r="146" spans="1:17" x14ac:dyDescent="0.3">
      <c r="A146" t="s">
        <v>201</v>
      </c>
      <c r="B146">
        <v>2</v>
      </c>
      <c r="C146" t="str">
        <f>_xlfn.XLOOKUP(B146,Setup!A:A,Setup!B:B,"Unknown",0)</f>
        <v>Needs Improvement</v>
      </c>
      <c r="D146" s="19">
        <v>45479</v>
      </c>
      <c r="E146" s="18">
        <f ca="1">Parameters!C$5 - D146</f>
        <v>227</v>
      </c>
      <c r="F146" s="17" t="str">
        <f t="shared" ca="1" si="6"/>
        <v>Eligible</v>
      </c>
      <c r="G146" s="18">
        <v>6</v>
      </c>
      <c r="H146" s="18">
        <v>2</v>
      </c>
      <c r="I146" s="18" t="s">
        <v>1095</v>
      </c>
      <c r="J146" s="20" cm="1">
        <f t="array" ref="J146">INDEX('Pay Table DC 2025'!C$2:L$16,G146,H146)</f>
        <v>53157</v>
      </c>
      <c r="K146" s="51">
        <f>_xlfn.XLOOKUP(G146,'Pay Table DC 2025'!B:B,'Pay Table DC 2025'!L:L,"NA",0)</f>
        <v>66872</v>
      </c>
      <c r="L146" s="20" t="str" cm="1">
        <f t="array" ref="L146">IFERROR(_xlfn.IFS(C146="Achieved Excellence", J146*Parameters!B$13, C146="Exceeded Expectations", J146*Parameters!C$13,C146="Meets Expectations",J146*Parameters!D$13), "No Pay Due")</f>
        <v>No Pay Due</v>
      </c>
      <c r="M146" s="21">
        <f t="shared" si="7"/>
        <v>0.79490668740279935</v>
      </c>
      <c r="N146" s="49" t="str" cm="1">
        <f t="array" ref="N146">_xlfn.IFS(L146="No Pay Due", "No Pay Due", ISNUMBER(L146), CEILING(L146, 50))</f>
        <v>No Pay Due</v>
      </c>
      <c r="O146" s="50" t="str">
        <f t="shared" si="8"/>
        <v>No Pay Due</v>
      </c>
      <c r="P146" s="56"/>
      <c r="Q146" s="16" t="str" cm="1">
        <f t="array" ref="Q146">IFERROR(_xlfn.IFS(C146="Achieved Excellence","3,000",C146="Exceeded Expectations",2000,C146="Meets Expectations",1000), "No pay due")</f>
        <v>No pay due</v>
      </c>
    </row>
    <row r="147" spans="1:17" x14ac:dyDescent="0.3">
      <c r="A147" t="s">
        <v>202</v>
      </c>
      <c r="B147">
        <v>1</v>
      </c>
      <c r="C147" t="str">
        <f>_xlfn.XLOOKUP(B147,Setup!A:A,Setup!B:B,"Unknown",0)</f>
        <v>Did not meet Expectations</v>
      </c>
      <c r="D147" s="19">
        <v>43896</v>
      </c>
      <c r="E147" s="18">
        <f ca="1">Parameters!C$5 - D147</f>
        <v>1810</v>
      </c>
      <c r="F147" s="17" t="str">
        <f t="shared" ca="1" si="6"/>
        <v>Eligible</v>
      </c>
      <c r="G147" s="18">
        <v>4</v>
      </c>
      <c r="H147" s="18">
        <v>6</v>
      </c>
      <c r="I147" s="18" t="s">
        <v>1094</v>
      </c>
      <c r="J147" s="20" cm="1">
        <f t="array" ref="J147">INDEX('Pay Table DC 2025'!C$2:L$16,G147,H147)</f>
        <v>48125</v>
      </c>
      <c r="K147" s="51">
        <f>_xlfn.XLOOKUP(G147,'Pay Table DC 2025'!B:B,'Pay Table DC 2025'!L:L,"NA",0)</f>
        <v>53627</v>
      </c>
      <c r="L147" s="20" t="str" cm="1">
        <f t="array" ref="L147">IFERROR(_xlfn.IFS(C147="Achieved Excellence", J147*Parameters!B$13, C147="Exceeded Expectations", J147*Parameters!C$13,C147="Meets Expectations",J147*Parameters!D$13), "No Pay Due")</f>
        <v>No Pay Due</v>
      </c>
      <c r="M147" s="21">
        <f t="shared" si="7"/>
        <v>0.89740242788147762</v>
      </c>
      <c r="N147" s="49" t="str" cm="1">
        <f t="array" ref="N147">_xlfn.IFS(L147="No Pay Due", "No Pay Due", ISNUMBER(L147), CEILING(L147, 50))</f>
        <v>No Pay Due</v>
      </c>
      <c r="O147" s="50" t="str">
        <f t="shared" si="8"/>
        <v>No Pay Due</v>
      </c>
      <c r="P147" s="56"/>
      <c r="Q147" s="16" t="str" cm="1">
        <f t="array" ref="Q147">IFERROR(_xlfn.IFS(C147="Achieved Excellence","3,000",C147="Exceeded Expectations",2000,C147="Meets Expectations",1000), "No pay due")</f>
        <v>No pay due</v>
      </c>
    </row>
    <row r="148" spans="1:17" x14ac:dyDescent="0.3">
      <c r="A148" t="s">
        <v>203</v>
      </c>
      <c r="B148">
        <v>1</v>
      </c>
      <c r="C148" t="str">
        <f>_xlfn.XLOOKUP(B148,Setup!A:A,Setup!B:B,"Unknown",0)</f>
        <v>Did not meet Expectations</v>
      </c>
      <c r="D148" s="19">
        <v>44338</v>
      </c>
      <c r="E148" s="18">
        <f ca="1">Parameters!C$5 - D148</f>
        <v>1368</v>
      </c>
      <c r="F148" s="17" t="str">
        <f t="shared" ca="1" si="6"/>
        <v>Eligible</v>
      </c>
      <c r="G148" s="18">
        <v>13</v>
      </c>
      <c r="H148" s="18">
        <v>9</v>
      </c>
      <c r="I148" s="18" t="s">
        <v>1093</v>
      </c>
      <c r="J148" s="20" cm="1">
        <f t="array" ref="J148">INDEX('Pay Table DC 2025'!C$2:L$16,G148,H148)</f>
        <v>152736</v>
      </c>
      <c r="K148" s="51">
        <f>_xlfn.XLOOKUP(G148,'Pay Table DC 2025'!B:B,'Pay Table DC 2025'!L:L,"NA",0)</f>
        <v>156755</v>
      </c>
      <c r="L148" s="20" t="str" cm="1">
        <f t="array" ref="L148">IFERROR(_xlfn.IFS(C148="Achieved Excellence", J148*Parameters!B$13, C148="Exceeded Expectations", J148*Parameters!C$13,C148="Meets Expectations",J148*Parameters!D$13), "No Pay Due")</f>
        <v>No Pay Due</v>
      </c>
      <c r="M148" s="21">
        <f t="shared" si="7"/>
        <v>0.97436126439348025</v>
      </c>
      <c r="N148" s="49" t="str" cm="1">
        <f t="array" ref="N148">_xlfn.IFS(L148="No Pay Due", "No Pay Due", ISNUMBER(L148), CEILING(L148, 50))</f>
        <v>No Pay Due</v>
      </c>
      <c r="O148" s="50" t="str">
        <f t="shared" si="8"/>
        <v>No Pay Due</v>
      </c>
      <c r="P148" s="56"/>
      <c r="Q148" s="16" t="str" cm="1">
        <f t="array" ref="Q148">IFERROR(_xlfn.IFS(C148="Achieved Excellence","3,000",C148="Exceeded Expectations",2000,C148="Meets Expectations",1000), "No pay due")</f>
        <v>No pay due</v>
      </c>
    </row>
    <row r="149" spans="1:17" x14ac:dyDescent="0.3">
      <c r="A149" t="s">
        <v>204</v>
      </c>
      <c r="B149">
        <v>2</v>
      </c>
      <c r="C149" t="str">
        <f>_xlfn.XLOOKUP(B149,Setup!A:A,Setup!B:B,"Unknown",0)</f>
        <v>Needs Improvement</v>
      </c>
      <c r="D149" s="19">
        <v>45038</v>
      </c>
      <c r="E149" s="18">
        <f ca="1">Parameters!C$5 - D149</f>
        <v>668</v>
      </c>
      <c r="F149" s="17" t="str">
        <f t="shared" ca="1" si="6"/>
        <v>Eligible</v>
      </c>
      <c r="G149" s="18">
        <v>2</v>
      </c>
      <c r="H149" s="18">
        <v>3</v>
      </c>
      <c r="I149" s="18" t="s">
        <v>1094</v>
      </c>
      <c r="J149" s="20" cm="1">
        <f t="array" ref="J149">INDEX('Pay Table DC 2025'!C$2:L$16,G149,H149)</f>
        <v>35592</v>
      </c>
      <c r="K149" s="51">
        <f>_xlfn.XLOOKUP(G149,'Pay Table DC 2025'!B:B,'Pay Table DC 2025'!L:L,"NA",0)</f>
        <v>42376</v>
      </c>
      <c r="L149" s="20" t="str" cm="1">
        <f t="array" ref="L149">IFERROR(_xlfn.IFS(C149="Achieved Excellence", J149*Parameters!B$13, C149="Exceeded Expectations", J149*Parameters!C$13,C149="Meets Expectations",J149*Parameters!D$13), "No Pay Due")</f>
        <v>No Pay Due</v>
      </c>
      <c r="M149" s="21">
        <f t="shared" si="7"/>
        <v>0.83990938266943549</v>
      </c>
      <c r="N149" s="49" t="str" cm="1">
        <f t="array" ref="N149">_xlfn.IFS(L149="No Pay Due", "No Pay Due", ISNUMBER(L149), CEILING(L149, 50))</f>
        <v>No Pay Due</v>
      </c>
      <c r="O149" s="50" t="str">
        <f t="shared" si="8"/>
        <v>No Pay Due</v>
      </c>
      <c r="P149" s="56"/>
      <c r="Q149" s="16" t="str" cm="1">
        <f t="array" ref="Q149">IFERROR(_xlfn.IFS(C149="Achieved Excellence","3,000",C149="Exceeded Expectations",2000,C149="Meets Expectations",1000), "No pay due")</f>
        <v>No pay due</v>
      </c>
    </row>
    <row r="150" spans="1:17" x14ac:dyDescent="0.3">
      <c r="A150" t="s">
        <v>205</v>
      </c>
      <c r="B150">
        <v>1</v>
      </c>
      <c r="C150" t="str">
        <f>_xlfn.XLOOKUP(B150,Setup!A:A,Setup!B:B,"Unknown",0)</f>
        <v>Did not meet Expectations</v>
      </c>
      <c r="D150" s="19">
        <v>44697</v>
      </c>
      <c r="E150" s="18">
        <f ca="1">Parameters!C$5 - D150</f>
        <v>1009</v>
      </c>
      <c r="F150" s="17" t="str">
        <f t="shared" ca="1" si="6"/>
        <v>Eligible</v>
      </c>
      <c r="G150" s="18">
        <v>1</v>
      </c>
      <c r="H150" s="18">
        <v>6</v>
      </c>
      <c r="I150" s="18" t="s">
        <v>1091</v>
      </c>
      <c r="J150" s="20" cm="1">
        <f t="array" ref="J150">INDEX('Pay Table DC 2025'!C$2:L$16,G150,H150)</f>
        <v>34516</v>
      </c>
      <c r="K150" s="51">
        <f>_xlfn.XLOOKUP(G150,'Pay Table DC 2025'!B:B,'Pay Table DC 2025'!L:L,"NA",0)</f>
        <v>37463</v>
      </c>
      <c r="L150" s="20" t="str" cm="1">
        <f t="array" ref="L150">IFERROR(_xlfn.IFS(C150="Achieved Excellence", J150*Parameters!B$13, C150="Exceeded Expectations", J150*Parameters!C$13,C150="Meets Expectations",J150*Parameters!D$13), "No Pay Due")</f>
        <v>No Pay Due</v>
      </c>
      <c r="M150" s="21">
        <f t="shared" si="7"/>
        <v>0.92133571790833624</v>
      </c>
      <c r="N150" s="49" t="str" cm="1">
        <f t="array" ref="N150">_xlfn.IFS(L150="No Pay Due", "No Pay Due", ISNUMBER(L150), CEILING(L150, 50))</f>
        <v>No Pay Due</v>
      </c>
      <c r="O150" s="50" t="str">
        <f t="shared" si="8"/>
        <v>No Pay Due</v>
      </c>
      <c r="P150" s="56"/>
      <c r="Q150" s="16" t="str" cm="1">
        <f t="array" ref="Q150">IFERROR(_xlfn.IFS(C150="Achieved Excellence","3,000",C150="Exceeded Expectations",2000,C150="Meets Expectations",1000), "No pay due")</f>
        <v>No pay due</v>
      </c>
    </row>
    <row r="151" spans="1:17" x14ac:dyDescent="0.3">
      <c r="A151" t="s">
        <v>206</v>
      </c>
      <c r="B151">
        <v>1</v>
      </c>
      <c r="C151" t="str">
        <f>_xlfn.XLOOKUP(B151,Setup!A:A,Setup!B:B,"Unknown",0)</f>
        <v>Did not meet Expectations</v>
      </c>
      <c r="D151" s="19">
        <v>45027</v>
      </c>
      <c r="E151" s="18">
        <f ca="1">Parameters!C$5 - D151</f>
        <v>679</v>
      </c>
      <c r="F151" s="17" t="str">
        <f t="shared" ca="1" si="6"/>
        <v>Eligible</v>
      </c>
      <c r="G151" s="18">
        <v>8</v>
      </c>
      <c r="H151" s="18">
        <v>5</v>
      </c>
      <c r="I151" s="18" t="s">
        <v>1091</v>
      </c>
      <c r="J151" s="20" cm="1">
        <f t="array" ref="J151">INDEX('Pay Table DC 2025'!C$2:L$16,G151,H151)</f>
        <v>71750</v>
      </c>
      <c r="K151" s="51">
        <f>_xlfn.XLOOKUP(G151,'Pay Table DC 2025'!B:B,'Pay Table DC 2025'!L:L,"NA",0)</f>
        <v>82305</v>
      </c>
      <c r="L151" s="20" t="str" cm="1">
        <f t="array" ref="L151">IFERROR(_xlfn.IFS(C151="Achieved Excellence", J151*Parameters!B$13, C151="Exceeded Expectations", J151*Parameters!C$13,C151="Meets Expectations",J151*Parameters!D$13), "No Pay Due")</f>
        <v>No Pay Due</v>
      </c>
      <c r="M151" s="21">
        <f t="shared" si="7"/>
        <v>0.87175748739444747</v>
      </c>
      <c r="N151" s="49" t="str" cm="1">
        <f t="array" ref="N151">_xlfn.IFS(L151="No Pay Due", "No Pay Due", ISNUMBER(L151), CEILING(L151, 50))</f>
        <v>No Pay Due</v>
      </c>
      <c r="O151" s="50" t="str">
        <f t="shared" si="8"/>
        <v>No Pay Due</v>
      </c>
      <c r="P151" s="56"/>
      <c r="Q151" s="16" t="str" cm="1">
        <f t="array" ref="Q151">IFERROR(_xlfn.IFS(C151="Achieved Excellence","3,000",C151="Exceeded Expectations",2000,C151="Meets Expectations",1000), "No pay due")</f>
        <v>No pay due</v>
      </c>
    </row>
    <row r="152" spans="1:17" x14ac:dyDescent="0.3">
      <c r="A152" t="s">
        <v>207</v>
      </c>
      <c r="B152">
        <v>3</v>
      </c>
      <c r="C152" t="str">
        <f>_xlfn.XLOOKUP(B152,Setup!A:A,Setup!B:B,"Unknown",0)</f>
        <v>Meets Expectations</v>
      </c>
      <c r="D152" s="19">
        <v>44834</v>
      </c>
      <c r="E152" s="18">
        <f ca="1">Parameters!C$5 - D152</f>
        <v>872</v>
      </c>
      <c r="F152" s="17" t="str">
        <f t="shared" ca="1" si="6"/>
        <v>Eligible</v>
      </c>
      <c r="G152" s="18">
        <v>11</v>
      </c>
      <c r="H152" s="18">
        <v>2</v>
      </c>
      <c r="I152" s="18" t="s">
        <v>1093</v>
      </c>
      <c r="J152" s="20" cm="1">
        <f t="array" ref="J152">INDEX('Pay Table DC 2025'!C$2:L$16,G152,H152)</f>
        <v>87420</v>
      </c>
      <c r="K152" s="51">
        <f>_xlfn.XLOOKUP(G152,'Pay Table DC 2025'!B:B,'Pay Table DC 2025'!L:L,"NA",0)</f>
        <v>109975</v>
      </c>
      <c r="L152" s="20" cm="1">
        <f t="array" ref="L152">IFERROR(_xlfn.IFS(C152="Achieved Excellence", J152*Parameters!B$13, C152="Exceeded Expectations", J152*Parameters!C$13,C152="Meets Expectations",J152*Parameters!D$13), "No Pay Due")</f>
        <v>874.2</v>
      </c>
      <c r="M152" s="21">
        <f t="shared" si="7"/>
        <v>0.79490793362127754</v>
      </c>
      <c r="N152" s="49" cm="1">
        <f t="array" ref="N152">_xlfn.IFS(L152="No Pay Due", "No Pay Due", ISNUMBER(L152), CEILING(L152, 50))</f>
        <v>900</v>
      </c>
      <c r="O152" s="50">
        <f t="shared" si="8"/>
        <v>25.799999999999955</v>
      </c>
      <c r="P152" s="56"/>
      <c r="Q152" s="16" cm="1">
        <f t="array" ref="Q152">IFERROR(_xlfn.IFS(C152="Achieved Excellence","3,000",C152="Exceeded Expectations",2000,C152="Meets Expectations",1000), "No pay due")</f>
        <v>1000</v>
      </c>
    </row>
    <row r="153" spans="1:17" x14ac:dyDescent="0.3">
      <c r="A153" t="s">
        <v>208</v>
      </c>
      <c r="B153">
        <v>1</v>
      </c>
      <c r="C153" t="str">
        <f>_xlfn.XLOOKUP(B153,Setup!A:A,Setup!B:B,"Unknown",0)</f>
        <v>Did not meet Expectations</v>
      </c>
      <c r="D153" s="19">
        <v>44776</v>
      </c>
      <c r="E153" s="18">
        <f ca="1">Parameters!C$5 - D153</f>
        <v>930</v>
      </c>
      <c r="F153" s="17" t="str">
        <f t="shared" ca="1" si="6"/>
        <v>Eligible</v>
      </c>
      <c r="G153" s="18">
        <v>2</v>
      </c>
      <c r="H153" s="18">
        <v>6</v>
      </c>
      <c r="I153" s="18" t="s">
        <v>1094</v>
      </c>
      <c r="J153" s="20" cm="1">
        <f t="array" ref="J153">INDEX('Pay Table DC 2025'!C$2:L$16,G153,H153)</f>
        <v>38031</v>
      </c>
      <c r="K153" s="51">
        <f>_xlfn.XLOOKUP(G153,'Pay Table DC 2025'!B:B,'Pay Table DC 2025'!L:L,"NA",0)</f>
        <v>42376</v>
      </c>
      <c r="L153" s="20" t="str" cm="1">
        <f t="array" ref="L153">IFERROR(_xlfn.IFS(C153="Achieved Excellence", J153*Parameters!B$13, C153="Exceeded Expectations", J153*Parameters!C$13,C153="Meets Expectations",J153*Parameters!D$13), "No Pay Due")</f>
        <v>No Pay Due</v>
      </c>
      <c r="M153" s="21">
        <f t="shared" si="7"/>
        <v>0.89746554653577493</v>
      </c>
      <c r="N153" s="49" t="str" cm="1">
        <f t="array" ref="N153">_xlfn.IFS(L153="No Pay Due", "No Pay Due", ISNUMBER(L153), CEILING(L153, 50))</f>
        <v>No Pay Due</v>
      </c>
      <c r="O153" s="50" t="str">
        <f t="shared" si="8"/>
        <v>No Pay Due</v>
      </c>
      <c r="P153" s="56"/>
      <c r="Q153" s="16" t="str" cm="1">
        <f t="array" ref="Q153">IFERROR(_xlfn.IFS(C153="Achieved Excellence","3,000",C153="Exceeded Expectations",2000,C153="Meets Expectations",1000), "No pay due")</f>
        <v>No pay due</v>
      </c>
    </row>
    <row r="154" spans="1:17" x14ac:dyDescent="0.3">
      <c r="A154" t="s">
        <v>209</v>
      </c>
      <c r="B154">
        <v>5</v>
      </c>
      <c r="C154" t="str">
        <f>_xlfn.XLOOKUP(B154,Setup!A:A,Setup!B:B,"Unknown",0)</f>
        <v>Achieved Excellence</v>
      </c>
      <c r="D154" s="19">
        <v>44258</v>
      </c>
      <c r="E154" s="18">
        <f ca="1">Parameters!C$5 - D154</f>
        <v>1448</v>
      </c>
      <c r="F154" s="17" t="str">
        <f t="shared" ca="1" si="6"/>
        <v>Eligible</v>
      </c>
      <c r="G154" s="18">
        <v>10</v>
      </c>
      <c r="H154" s="18">
        <v>7</v>
      </c>
      <c r="I154" s="18" t="s">
        <v>1095</v>
      </c>
      <c r="J154" s="20" cm="1">
        <f t="array" ref="J154">INDEX('Pay Table DC 2025'!C$2:L$16,G154,H154)</f>
        <v>92399</v>
      </c>
      <c r="K154" s="51">
        <f>_xlfn.XLOOKUP(G154,'Pay Table DC 2025'!B:B,'Pay Table DC 2025'!L:L,"NA",0)</f>
        <v>100097</v>
      </c>
      <c r="L154" s="20" cm="1">
        <f t="array" ref="L154">IFERROR(_xlfn.IFS(C154="Achieved Excellence", J154*Parameters!B$13, C154="Exceeded Expectations", J154*Parameters!C$13,C154="Meets Expectations",J154*Parameters!D$13), "No Pay Due")</f>
        <v>2771.97</v>
      </c>
      <c r="M154" s="21">
        <f t="shared" si="7"/>
        <v>0.92309459823970752</v>
      </c>
      <c r="N154" s="49" cm="1">
        <f t="array" ref="N154">_xlfn.IFS(L154="No Pay Due", "No Pay Due", ISNUMBER(L154), CEILING(L154, 50))</f>
        <v>2800</v>
      </c>
      <c r="O154" s="50">
        <f t="shared" si="8"/>
        <v>28.0300000000002</v>
      </c>
      <c r="P154" s="56"/>
      <c r="Q154" s="16" t="str" cm="1">
        <f t="array" ref="Q154">IFERROR(_xlfn.IFS(C154="Achieved Excellence","3,000",C154="Exceeded Expectations",2000,C154="Meets Expectations",1000), "No pay due")</f>
        <v>3,000</v>
      </c>
    </row>
    <row r="155" spans="1:17" x14ac:dyDescent="0.3">
      <c r="A155" t="s">
        <v>210</v>
      </c>
      <c r="B155">
        <v>1</v>
      </c>
      <c r="C155" t="str">
        <f>_xlfn.XLOOKUP(B155,Setup!A:A,Setup!B:B,"Unknown",0)</f>
        <v>Did not meet Expectations</v>
      </c>
      <c r="D155" s="19">
        <v>44886</v>
      </c>
      <c r="E155" s="18">
        <f ca="1">Parameters!C$5 - D155</f>
        <v>820</v>
      </c>
      <c r="F155" s="17" t="str">
        <f t="shared" ca="1" si="6"/>
        <v>Eligible</v>
      </c>
      <c r="G155" s="18">
        <v>7</v>
      </c>
      <c r="H155" s="18">
        <v>10</v>
      </c>
      <c r="I155" s="18" t="s">
        <v>1091</v>
      </c>
      <c r="J155" s="20" cm="1">
        <f t="array" ref="J155">INDEX('Pay Table DC 2025'!C$2:L$16,G155,H155)</f>
        <v>74318</v>
      </c>
      <c r="K155" s="51">
        <f>_xlfn.XLOOKUP(G155,'Pay Table DC 2025'!B:B,'Pay Table DC 2025'!L:L,"NA",0)</f>
        <v>74318</v>
      </c>
      <c r="L155" s="20" t="str" cm="1">
        <f t="array" ref="L155">IFERROR(_xlfn.IFS(C155="Achieved Excellence", J155*Parameters!B$13, C155="Exceeded Expectations", J155*Parameters!C$13,C155="Meets Expectations",J155*Parameters!D$13), "No Pay Due")</f>
        <v>No Pay Due</v>
      </c>
      <c r="M155" s="21">
        <f t="shared" si="7"/>
        <v>1</v>
      </c>
      <c r="N155" s="49" t="str" cm="1">
        <f t="array" ref="N155">_xlfn.IFS(L155="No Pay Due", "No Pay Due", ISNUMBER(L155), CEILING(L155, 50))</f>
        <v>No Pay Due</v>
      </c>
      <c r="O155" s="50" t="str">
        <f t="shared" si="8"/>
        <v>No Pay Due</v>
      </c>
      <c r="P155" s="56"/>
      <c r="Q155" s="16" t="str" cm="1">
        <f t="array" ref="Q155">IFERROR(_xlfn.IFS(C155="Achieved Excellence","3,000",C155="Exceeded Expectations",2000,C155="Meets Expectations",1000), "No pay due")</f>
        <v>No pay due</v>
      </c>
    </row>
    <row r="156" spans="1:17" x14ac:dyDescent="0.3">
      <c r="A156" t="s">
        <v>211</v>
      </c>
      <c r="B156">
        <v>4</v>
      </c>
      <c r="C156" t="str">
        <f>_xlfn.XLOOKUP(B156,Setup!A:A,Setup!B:B,"Unknown",0)</f>
        <v>Exceeded Expectations</v>
      </c>
      <c r="D156" s="19">
        <v>43904</v>
      </c>
      <c r="E156" s="18">
        <f ca="1">Parameters!C$5 - D156</f>
        <v>1802</v>
      </c>
      <c r="F156" s="17" t="str">
        <f t="shared" ca="1" si="6"/>
        <v>Eligible</v>
      </c>
      <c r="G156" s="18">
        <v>2</v>
      </c>
      <c r="H156" s="18">
        <v>9</v>
      </c>
      <c r="I156" s="18" t="s">
        <v>1091</v>
      </c>
      <c r="J156" s="20" cm="1">
        <f t="array" ref="J156">INDEX('Pay Table DC 2025'!C$2:L$16,G156,H156)</f>
        <v>41290</v>
      </c>
      <c r="K156" s="51">
        <f>_xlfn.XLOOKUP(G156,'Pay Table DC 2025'!B:B,'Pay Table DC 2025'!L:L,"NA",0)</f>
        <v>42376</v>
      </c>
      <c r="L156" s="20" cm="1">
        <f t="array" ref="L156">IFERROR(_xlfn.IFS(C156="Achieved Excellence", J156*Parameters!B$13, C156="Exceeded Expectations", J156*Parameters!C$13,C156="Meets Expectations",J156*Parameters!D$13), "No Pay Due")</f>
        <v>825.80000000000007</v>
      </c>
      <c r="M156" s="21">
        <f t="shared" si="7"/>
        <v>0.9743722861997357</v>
      </c>
      <c r="N156" s="49" cm="1">
        <f t="array" ref="N156">_xlfn.IFS(L156="No Pay Due", "No Pay Due", ISNUMBER(L156), CEILING(L156, 50))</f>
        <v>850</v>
      </c>
      <c r="O156" s="50">
        <f t="shared" si="8"/>
        <v>24.199999999999932</v>
      </c>
      <c r="P156" s="56"/>
      <c r="Q156" s="16" cm="1">
        <f t="array" ref="Q156">IFERROR(_xlfn.IFS(C156="Achieved Excellence","3,000",C156="Exceeded Expectations",2000,C156="Meets Expectations",1000), "No pay due")</f>
        <v>2000</v>
      </c>
    </row>
    <row r="157" spans="1:17" x14ac:dyDescent="0.3">
      <c r="A157" t="s">
        <v>212</v>
      </c>
      <c r="B157">
        <v>4</v>
      </c>
      <c r="C157" t="str">
        <f>_xlfn.XLOOKUP(B157,Setup!A:A,Setup!B:B,"Unknown",0)</f>
        <v>Exceeded Expectations</v>
      </c>
      <c r="D157" s="19">
        <v>45283</v>
      </c>
      <c r="E157" s="18">
        <f ca="1">Parameters!C$5 - D157</f>
        <v>423</v>
      </c>
      <c r="F157" s="17" t="str">
        <f t="shared" ca="1" si="6"/>
        <v>Eligible</v>
      </c>
      <c r="G157" s="18">
        <v>12</v>
      </c>
      <c r="H157" s="18">
        <v>2</v>
      </c>
      <c r="I157" s="18" t="s">
        <v>1091</v>
      </c>
      <c r="J157" s="20" cm="1">
        <f t="array" ref="J157">INDEX('Pay Table DC 2025'!C$2:L$16,G157,H157)</f>
        <v>104781</v>
      </c>
      <c r="K157" s="51">
        <f>_xlfn.XLOOKUP(G157,'Pay Table DC 2025'!B:B,'Pay Table DC 2025'!L:L,"NA",0)</f>
        <v>131826</v>
      </c>
      <c r="L157" s="20" cm="1">
        <f t="array" ref="L157">IFERROR(_xlfn.IFS(C157="Achieved Excellence", J157*Parameters!B$13, C157="Exceeded Expectations", J157*Parameters!C$13,C157="Meets Expectations",J157*Parameters!D$13), "No Pay Due")</f>
        <v>2095.62</v>
      </c>
      <c r="M157" s="21">
        <f t="shared" si="7"/>
        <v>0.79484320240316786</v>
      </c>
      <c r="N157" s="49" cm="1">
        <f t="array" ref="N157">_xlfn.IFS(L157="No Pay Due", "No Pay Due", ISNUMBER(L157), CEILING(L157, 50))</f>
        <v>2100</v>
      </c>
      <c r="O157" s="50">
        <f t="shared" si="8"/>
        <v>4.3800000000001091</v>
      </c>
      <c r="P157" s="56"/>
      <c r="Q157" s="16" cm="1">
        <f t="array" ref="Q157">IFERROR(_xlfn.IFS(C157="Achieved Excellence","3,000",C157="Exceeded Expectations",2000,C157="Meets Expectations",1000), "No pay due")</f>
        <v>2000</v>
      </c>
    </row>
    <row r="158" spans="1:17" x14ac:dyDescent="0.3">
      <c r="A158" t="s">
        <v>213</v>
      </c>
      <c r="B158">
        <v>5</v>
      </c>
      <c r="C158" t="str">
        <f>_xlfn.XLOOKUP(B158,Setup!A:A,Setup!B:B,"Unknown",0)</f>
        <v>Achieved Excellence</v>
      </c>
      <c r="D158" s="19">
        <v>44617</v>
      </c>
      <c r="E158" s="18">
        <f ca="1">Parameters!C$5 - D158</f>
        <v>1089</v>
      </c>
      <c r="F158" s="17" t="str">
        <f t="shared" ca="1" si="6"/>
        <v>Eligible</v>
      </c>
      <c r="G158" s="18">
        <v>6</v>
      </c>
      <c r="H158" s="18">
        <v>10</v>
      </c>
      <c r="I158" s="18" t="s">
        <v>1094</v>
      </c>
      <c r="J158" s="20" cm="1">
        <f t="array" ref="J158">INDEX('Pay Table DC 2025'!C$2:L$16,G158,H158)</f>
        <v>66872</v>
      </c>
      <c r="K158" s="51">
        <f>_xlfn.XLOOKUP(G158,'Pay Table DC 2025'!B:B,'Pay Table DC 2025'!L:L,"NA",0)</f>
        <v>66872</v>
      </c>
      <c r="L158" s="20" cm="1">
        <f t="array" ref="L158">IFERROR(_xlfn.IFS(C158="Achieved Excellence", J158*Parameters!B$13, C158="Exceeded Expectations", J158*Parameters!C$13,C158="Meets Expectations",J158*Parameters!D$13), "No Pay Due")</f>
        <v>2006.1599999999999</v>
      </c>
      <c r="M158" s="21">
        <f t="shared" si="7"/>
        <v>1</v>
      </c>
      <c r="N158" s="49" cm="1">
        <f t="array" ref="N158">_xlfn.IFS(L158="No Pay Due", "No Pay Due", ISNUMBER(L158), CEILING(L158, 50))</f>
        <v>2050</v>
      </c>
      <c r="O158" s="50">
        <f t="shared" si="8"/>
        <v>43.840000000000146</v>
      </c>
      <c r="P158" s="56"/>
      <c r="Q158" s="16" t="str" cm="1">
        <f t="array" ref="Q158">IFERROR(_xlfn.IFS(C158="Achieved Excellence","3,000",C158="Exceeded Expectations",2000,C158="Meets Expectations",1000), "No pay due")</f>
        <v>3,000</v>
      </c>
    </row>
    <row r="159" spans="1:17" x14ac:dyDescent="0.3">
      <c r="A159" t="s">
        <v>214</v>
      </c>
      <c r="B159">
        <v>5</v>
      </c>
      <c r="C159" t="str">
        <f>_xlfn.XLOOKUP(B159,Setup!A:A,Setup!B:B,"Unknown",0)</f>
        <v>Achieved Excellence</v>
      </c>
      <c r="D159" s="19">
        <v>44135</v>
      </c>
      <c r="E159" s="18">
        <f ca="1">Parameters!C$5 - D159</f>
        <v>1571</v>
      </c>
      <c r="F159" s="17" t="str">
        <f t="shared" ca="1" si="6"/>
        <v>Eligible</v>
      </c>
      <c r="G159" s="18">
        <v>5</v>
      </c>
      <c r="H159" s="18">
        <v>1</v>
      </c>
      <c r="I159" s="18" t="s">
        <v>1093</v>
      </c>
      <c r="J159" s="20" cm="1">
        <f t="array" ref="J159">INDEX('Pay Table DC 2025'!C$2:L$16,G159,H159)</f>
        <v>46148</v>
      </c>
      <c r="K159" s="51">
        <f>_xlfn.XLOOKUP(G159,'Pay Table DC 2025'!B:B,'Pay Table DC 2025'!L:L,"NA",0)</f>
        <v>59986</v>
      </c>
      <c r="L159" s="20" cm="1">
        <f t="array" ref="L159">IFERROR(_xlfn.IFS(C159="Achieved Excellence", J159*Parameters!B$13, C159="Exceeded Expectations", J159*Parameters!C$13,C159="Meets Expectations",J159*Parameters!D$13), "No Pay Due")</f>
        <v>1384.44</v>
      </c>
      <c r="M159" s="21">
        <f t="shared" si="7"/>
        <v>0.7693128396625879</v>
      </c>
      <c r="N159" s="49" cm="1">
        <f t="array" ref="N159">_xlfn.IFS(L159="No Pay Due", "No Pay Due", ISNUMBER(L159), CEILING(L159, 50))</f>
        <v>1400</v>
      </c>
      <c r="O159" s="50">
        <f t="shared" si="8"/>
        <v>15.559999999999945</v>
      </c>
      <c r="P159" s="56"/>
      <c r="Q159" s="16" t="str" cm="1">
        <f t="array" ref="Q159">IFERROR(_xlfn.IFS(C159="Achieved Excellence","3,000",C159="Exceeded Expectations",2000,C159="Meets Expectations",1000), "No pay due")</f>
        <v>3,000</v>
      </c>
    </row>
    <row r="160" spans="1:17" x14ac:dyDescent="0.3">
      <c r="A160" t="s">
        <v>215</v>
      </c>
      <c r="B160">
        <v>3</v>
      </c>
      <c r="C160" t="str">
        <f>_xlfn.XLOOKUP(B160,Setup!A:A,Setup!B:B,"Unknown",0)</f>
        <v>Meets Expectations</v>
      </c>
      <c r="D160" s="19">
        <v>44942</v>
      </c>
      <c r="E160" s="18">
        <f ca="1">Parameters!C$5 - D160</f>
        <v>764</v>
      </c>
      <c r="F160" s="17" t="str">
        <f t="shared" ca="1" si="6"/>
        <v>Eligible</v>
      </c>
      <c r="G160" s="18">
        <v>12</v>
      </c>
      <c r="H160" s="18">
        <v>5</v>
      </c>
      <c r="I160" s="18" t="s">
        <v>1092</v>
      </c>
      <c r="J160" s="20" cm="1">
        <f t="array" ref="J160">INDEX('Pay Table DC 2025'!C$2:L$16,G160,H160)</f>
        <v>114923</v>
      </c>
      <c r="K160" s="51">
        <f>_xlfn.XLOOKUP(G160,'Pay Table DC 2025'!B:B,'Pay Table DC 2025'!L:L,"NA",0)</f>
        <v>131826</v>
      </c>
      <c r="L160" s="20" cm="1">
        <f t="array" ref="L160">IFERROR(_xlfn.IFS(C160="Achieved Excellence", J160*Parameters!B$13, C160="Exceeded Expectations", J160*Parameters!C$13,C160="Meets Expectations",J160*Parameters!D$13), "No Pay Due")</f>
        <v>1149.23</v>
      </c>
      <c r="M160" s="21">
        <f t="shared" si="7"/>
        <v>0.87177794972160272</v>
      </c>
      <c r="N160" s="49" cm="1">
        <f t="array" ref="N160">_xlfn.IFS(L160="No Pay Due", "No Pay Due", ISNUMBER(L160), CEILING(L160, 50))</f>
        <v>1150</v>
      </c>
      <c r="O160" s="50">
        <f t="shared" si="8"/>
        <v>0.76999999999998181</v>
      </c>
      <c r="P160" s="56"/>
      <c r="Q160" s="16" cm="1">
        <f t="array" ref="Q160">IFERROR(_xlfn.IFS(C160="Achieved Excellence","3,000",C160="Exceeded Expectations",2000,C160="Meets Expectations",1000), "No pay due")</f>
        <v>1000</v>
      </c>
    </row>
    <row r="161" spans="1:17" x14ac:dyDescent="0.3">
      <c r="A161" t="s">
        <v>216</v>
      </c>
      <c r="B161">
        <v>5</v>
      </c>
      <c r="C161" t="str">
        <f>_xlfn.XLOOKUP(B161,Setup!A:A,Setup!B:B,"Unknown",0)</f>
        <v>Achieved Excellence</v>
      </c>
      <c r="D161" s="19">
        <v>44665</v>
      </c>
      <c r="E161" s="18">
        <f ca="1">Parameters!C$5 - D161</f>
        <v>1041</v>
      </c>
      <c r="F161" s="17" t="str">
        <f t="shared" ca="1" si="6"/>
        <v>Eligible</v>
      </c>
      <c r="G161" s="18">
        <v>3</v>
      </c>
      <c r="H161" s="18">
        <v>7</v>
      </c>
      <c r="I161" s="18" t="s">
        <v>1091</v>
      </c>
      <c r="J161" s="20" cm="1">
        <f t="array" ref="J161">INDEX('Pay Table DC 2025'!C$2:L$16,G161,H161)</f>
        <v>44090</v>
      </c>
      <c r="K161" s="51">
        <f>_xlfn.XLOOKUP(G161,'Pay Table DC 2025'!B:B,'Pay Table DC 2025'!L:L,"NA",0)</f>
        <v>47763</v>
      </c>
      <c r="L161" s="20" cm="1">
        <f t="array" ref="L161">IFERROR(_xlfn.IFS(C161="Achieved Excellence", J161*Parameters!B$13, C161="Exceeded Expectations", J161*Parameters!C$13,C161="Meets Expectations",J161*Parameters!D$13), "No Pay Due")</f>
        <v>1322.7</v>
      </c>
      <c r="M161" s="21">
        <f t="shared" si="7"/>
        <v>0.92309947030127926</v>
      </c>
      <c r="N161" s="49" cm="1">
        <f t="array" ref="N161">_xlfn.IFS(L161="No Pay Due", "No Pay Due", ISNUMBER(L161), CEILING(L161, 50))</f>
        <v>1350</v>
      </c>
      <c r="O161" s="50">
        <f t="shared" si="8"/>
        <v>27.299999999999955</v>
      </c>
      <c r="P161" s="56"/>
      <c r="Q161" s="16" t="str" cm="1">
        <f t="array" ref="Q161">IFERROR(_xlfn.IFS(C161="Achieved Excellence","3,000",C161="Exceeded Expectations",2000,C161="Meets Expectations",1000), "No pay due")</f>
        <v>3,000</v>
      </c>
    </row>
    <row r="162" spans="1:17" x14ac:dyDescent="0.3">
      <c r="A162" t="s">
        <v>217</v>
      </c>
      <c r="B162">
        <v>5</v>
      </c>
      <c r="C162" t="str">
        <f>_xlfn.XLOOKUP(B162,Setup!A:A,Setup!B:B,"Unknown",0)</f>
        <v>Achieved Excellence</v>
      </c>
      <c r="D162" s="19">
        <v>44780</v>
      </c>
      <c r="E162" s="18">
        <f ca="1">Parameters!C$5 - D162</f>
        <v>926</v>
      </c>
      <c r="F162" s="17" t="str">
        <f t="shared" ca="1" si="6"/>
        <v>Eligible</v>
      </c>
      <c r="G162" s="18">
        <v>12</v>
      </c>
      <c r="H162" s="18">
        <v>7</v>
      </c>
      <c r="I162" s="18" t="s">
        <v>1093</v>
      </c>
      <c r="J162" s="20" cm="1">
        <f t="array" ref="J162">INDEX('Pay Table DC 2025'!C$2:L$16,G162,H162)</f>
        <v>121684</v>
      </c>
      <c r="K162" s="51">
        <f>_xlfn.XLOOKUP(G162,'Pay Table DC 2025'!B:B,'Pay Table DC 2025'!L:L,"NA",0)</f>
        <v>131826</v>
      </c>
      <c r="L162" s="20" cm="1">
        <f t="array" ref="L162">IFERROR(_xlfn.IFS(C162="Achieved Excellence", J162*Parameters!B$13, C162="Exceeded Expectations", J162*Parameters!C$13,C162="Meets Expectations",J162*Parameters!D$13), "No Pay Due")</f>
        <v>3650.52</v>
      </c>
      <c r="M162" s="21">
        <f t="shared" si="7"/>
        <v>0.92306525268156514</v>
      </c>
      <c r="N162" s="49" cm="1">
        <f t="array" ref="N162">_xlfn.IFS(L162="No Pay Due", "No Pay Due", ISNUMBER(L162), CEILING(L162, 50))</f>
        <v>3700</v>
      </c>
      <c r="O162" s="50">
        <f t="shared" si="8"/>
        <v>49.480000000000018</v>
      </c>
      <c r="P162" s="56"/>
      <c r="Q162" s="16" t="str" cm="1">
        <f t="array" ref="Q162">IFERROR(_xlfn.IFS(C162="Achieved Excellence","3,000",C162="Exceeded Expectations",2000,C162="Meets Expectations",1000), "No pay due")</f>
        <v>3,000</v>
      </c>
    </row>
    <row r="163" spans="1:17" x14ac:dyDescent="0.3">
      <c r="A163" t="s">
        <v>218</v>
      </c>
      <c r="B163">
        <v>2</v>
      </c>
      <c r="C163" t="str">
        <f>_xlfn.XLOOKUP(B163,Setup!A:A,Setup!B:B,"Unknown",0)</f>
        <v>Needs Improvement</v>
      </c>
      <c r="D163" s="19">
        <v>45431</v>
      </c>
      <c r="E163" s="18">
        <f ca="1">Parameters!C$5 - D163</f>
        <v>275</v>
      </c>
      <c r="F163" s="17" t="str">
        <f t="shared" ca="1" si="6"/>
        <v>Eligible</v>
      </c>
      <c r="G163" s="18">
        <v>11</v>
      </c>
      <c r="H163" s="18">
        <v>6</v>
      </c>
      <c r="I163" s="18" t="s">
        <v>1091</v>
      </c>
      <c r="J163" s="20" cm="1">
        <f t="array" ref="J163">INDEX('Pay Table DC 2025'!C$2:L$16,G163,H163)</f>
        <v>98698</v>
      </c>
      <c r="K163" s="51">
        <f>_xlfn.XLOOKUP(G163,'Pay Table DC 2025'!B:B,'Pay Table DC 2025'!L:L,"NA",0)</f>
        <v>109975</v>
      </c>
      <c r="L163" s="20" t="str" cm="1">
        <f t="array" ref="L163">IFERROR(_xlfn.IFS(C163="Achieved Excellence", J163*Parameters!B$13, C163="Exceeded Expectations", J163*Parameters!C$13,C163="Meets Expectations",J163*Parameters!D$13), "No Pay Due")</f>
        <v>No Pay Due</v>
      </c>
      <c r="M163" s="21">
        <f t="shared" si="7"/>
        <v>0.89745851329847692</v>
      </c>
      <c r="N163" s="49" t="str" cm="1">
        <f t="array" ref="N163">_xlfn.IFS(L163="No Pay Due", "No Pay Due", ISNUMBER(L163), CEILING(L163, 50))</f>
        <v>No Pay Due</v>
      </c>
      <c r="O163" s="50" t="str">
        <f t="shared" si="8"/>
        <v>No Pay Due</v>
      </c>
      <c r="P163" s="56"/>
      <c r="Q163" s="16" t="str" cm="1">
        <f t="array" ref="Q163">IFERROR(_xlfn.IFS(C163="Achieved Excellence","3,000",C163="Exceeded Expectations",2000,C163="Meets Expectations",1000), "No pay due")</f>
        <v>No pay due</v>
      </c>
    </row>
    <row r="164" spans="1:17" x14ac:dyDescent="0.3">
      <c r="A164" t="s">
        <v>219</v>
      </c>
      <c r="B164">
        <v>3</v>
      </c>
      <c r="C164" t="str">
        <f>_xlfn.XLOOKUP(B164,Setup!A:A,Setup!B:B,"Unknown",0)</f>
        <v>Meets Expectations</v>
      </c>
      <c r="D164" s="19">
        <v>45789</v>
      </c>
      <c r="E164" s="18">
        <f ca="1">Parameters!C$5 - D164</f>
        <v>-83</v>
      </c>
      <c r="F164" s="17" t="str">
        <f t="shared" ca="1" si="6"/>
        <v>Tenure Ineligible</v>
      </c>
      <c r="G164" s="18">
        <v>5</v>
      </c>
      <c r="H164" s="18">
        <v>5</v>
      </c>
      <c r="I164" s="18" t="s">
        <v>1091</v>
      </c>
      <c r="J164" s="20" cm="1">
        <f t="array" ref="J164">INDEX('Pay Table DC 2025'!C$2:L$16,G164,H164)</f>
        <v>52298</v>
      </c>
      <c r="K164" s="51">
        <f>_xlfn.XLOOKUP(G164,'Pay Table DC 2025'!B:B,'Pay Table DC 2025'!L:L,"NA",0)</f>
        <v>59986</v>
      </c>
      <c r="L164" s="20" cm="1">
        <f t="array" ref="L164">IFERROR(_xlfn.IFS(C164="Achieved Excellence", J164*Parameters!B$13, C164="Exceeded Expectations", J164*Parameters!C$13,C164="Meets Expectations",J164*Parameters!D$13), "No Pay Due")</f>
        <v>522.98</v>
      </c>
      <c r="M164" s="21">
        <f t="shared" si="7"/>
        <v>0.87183676191111259</v>
      </c>
      <c r="N164" s="49" cm="1">
        <f t="array" ref="N164">_xlfn.IFS(L164="No Pay Due", "No Pay Due", ISNUMBER(L164), CEILING(L164, 50))</f>
        <v>550</v>
      </c>
      <c r="O164" s="50">
        <f t="shared" si="8"/>
        <v>27.019999999999982</v>
      </c>
      <c r="P164" s="56"/>
      <c r="Q164" s="16" cm="1">
        <f t="array" ref="Q164">IFERROR(_xlfn.IFS(C164="Achieved Excellence","3,000",C164="Exceeded Expectations",2000,C164="Meets Expectations",1000), "No pay due")</f>
        <v>1000</v>
      </c>
    </row>
    <row r="165" spans="1:17" x14ac:dyDescent="0.3">
      <c r="A165" t="s">
        <v>220</v>
      </c>
      <c r="B165">
        <v>4</v>
      </c>
      <c r="C165" t="str">
        <f>_xlfn.XLOOKUP(B165,Setup!A:A,Setup!B:B,"Unknown",0)</f>
        <v>Exceeded Expectations</v>
      </c>
      <c r="D165" s="19">
        <v>45453</v>
      </c>
      <c r="E165" s="18">
        <f ca="1">Parameters!C$5 - D165</f>
        <v>253</v>
      </c>
      <c r="F165" s="17" t="str">
        <f t="shared" ca="1" si="6"/>
        <v>Eligible</v>
      </c>
      <c r="G165" s="18">
        <v>12</v>
      </c>
      <c r="H165" s="18">
        <v>9</v>
      </c>
      <c r="I165" s="18" t="s">
        <v>1091</v>
      </c>
      <c r="J165" s="20" cm="1">
        <f t="array" ref="J165">INDEX('Pay Table DC 2025'!C$2:L$16,G165,H165)</f>
        <v>128446</v>
      </c>
      <c r="K165" s="51">
        <f>_xlfn.XLOOKUP(G165,'Pay Table DC 2025'!B:B,'Pay Table DC 2025'!L:L,"NA",0)</f>
        <v>131826</v>
      </c>
      <c r="L165" s="20" cm="1">
        <f t="array" ref="L165">IFERROR(_xlfn.IFS(C165="Achieved Excellence", J165*Parameters!B$13, C165="Exceeded Expectations", J165*Parameters!C$13,C165="Meets Expectations",J165*Parameters!D$13), "No Pay Due")</f>
        <v>2568.92</v>
      </c>
      <c r="M165" s="21">
        <f t="shared" si="7"/>
        <v>0.97436014139851013</v>
      </c>
      <c r="N165" s="49" cm="1">
        <f t="array" ref="N165">_xlfn.IFS(L165="No Pay Due", "No Pay Due", ISNUMBER(L165), CEILING(L165, 50))</f>
        <v>2600</v>
      </c>
      <c r="O165" s="50">
        <f t="shared" si="8"/>
        <v>31.079999999999927</v>
      </c>
      <c r="P165" s="56"/>
      <c r="Q165" s="16" cm="1">
        <f t="array" ref="Q165">IFERROR(_xlfn.IFS(C165="Achieved Excellence","3,000",C165="Exceeded Expectations",2000,C165="Meets Expectations",1000), "No pay due")</f>
        <v>2000</v>
      </c>
    </row>
    <row r="166" spans="1:17" x14ac:dyDescent="0.3">
      <c r="A166" t="s">
        <v>221</v>
      </c>
      <c r="B166">
        <v>4</v>
      </c>
      <c r="C166" t="str">
        <f>_xlfn.XLOOKUP(B166,Setup!A:A,Setup!B:B,"Unknown",0)</f>
        <v>Exceeded Expectations</v>
      </c>
      <c r="D166" s="19">
        <v>44540</v>
      </c>
      <c r="E166" s="18">
        <f ca="1">Parameters!C$5 - D166</f>
        <v>1166</v>
      </c>
      <c r="F166" s="17" t="str">
        <f t="shared" ca="1" si="6"/>
        <v>Eligible</v>
      </c>
      <c r="G166" s="18">
        <v>5</v>
      </c>
      <c r="H166" s="18">
        <v>2</v>
      </c>
      <c r="I166" s="18" t="s">
        <v>1092</v>
      </c>
      <c r="J166" s="20" cm="1">
        <f t="array" ref="J166">INDEX('Pay Table DC 2025'!C$2:L$16,G166,H166)</f>
        <v>47685</v>
      </c>
      <c r="K166" s="51">
        <f>_xlfn.XLOOKUP(G166,'Pay Table DC 2025'!B:B,'Pay Table DC 2025'!L:L,"NA",0)</f>
        <v>59986</v>
      </c>
      <c r="L166" s="20" cm="1">
        <f t="array" ref="L166">IFERROR(_xlfn.IFS(C166="Achieved Excellence", J166*Parameters!B$13, C166="Exceeded Expectations", J166*Parameters!C$13,C166="Meets Expectations",J166*Parameters!D$13), "No Pay Due")</f>
        <v>953.7</v>
      </c>
      <c r="M166" s="21">
        <f t="shared" si="7"/>
        <v>0.79493548494648747</v>
      </c>
      <c r="N166" s="49" cm="1">
        <f t="array" ref="N166">_xlfn.IFS(L166="No Pay Due", "No Pay Due", ISNUMBER(L166), CEILING(L166, 50))</f>
        <v>1000</v>
      </c>
      <c r="O166" s="50">
        <f t="shared" si="8"/>
        <v>46.299999999999955</v>
      </c>
      <c r="P166" s="56"/>
      <c r="Q166" s="16" cm="1">
        <f t="array" ref="Q166">IFERROR(_xlfn.IFS(C166="Achieved Excellence","3,000",C166="Exceeded Expectations",2000,C166="Meets Expectations",1000), "No pay due")</f>
        <v>2000</v>
      </c>
    </row>
    <row r="167" spans="1:17" x14ac:dyDescent="0.3">
      <c r="A167" t="s">
        <v>222</v>
      </c>
      <c r="B167">
        <v>4</v>
      </c>
      <c r="C167" t="str">
        <f>_xlfn.XLOOKUP(B167,Setup!A:A,Setup!B:B,"Unknown",0)</f>
        <v>Exceeded Expectations</v>
      </c>
      <c r="D167" s="19">
        <v>44705</v>
      </c>
      <c r="E167" s="18">
        <f ca="1">Parameters!C$5 - D167</f>
        <v>1001</v>
      </c>
      <c r="F167" s="17" t="str">
        <f t="shared" ca="1" si="6"/>
        <v>Eligible</v>
      </c>
      <c r="G167" s="18">
        <v>3</v>
      </c>
      <c r="H167" s="18">
        <v>1</v>
      </c>
      <c r="I167" s="18" t="s">
        <v>1091</v>
      </c>
      <c r="J167" s="20" cm="1">
        <f t="array" ref="J167">INDEX('Pay Table DC 2025'!C$2:L$16,G167,H167)</f>
        <v>36745</v>
      </c>
      <c r="K167" s="51">
        <f>_xlfn.XLOOKUP(G167,'Pay Table DC 2025'!B:B,'Pay Table DC 2025'!L:L,"NA",0)</f>
        <v>47763</v>
      </c>
      <c r="L167" s="20" cm="1">
        <f t="array" ref="L167">IFERROR(_xlfn.IFS(C167="Achieved Excellence", J167*Parameters!B$13, C167="Exceeded Expectations", J167*Parameters!C$13,C167="Meets Expectations",J167*Parameters!D$13), "No Pay Due")</f>
        <v>734.9</v>
      </c>
      <c r="M167" s="21">
        <f t="shared" si="7"/>
        <v>0.76931934761216847</v>
      </c>
      <c r="N167" s="49" cm="1">
        <f t="array" ref="N167">_xlfn.IFS(L167="No Pay Due", "No Pay Due", ISNUMBER(L167), CEILING(L167, 50))</f>
        <v>750</v>
      </c>
      <c r="O167" s="50">
        <f t="shared" si="8"/>
        <v>15.100000000000023</v>
      </c>
      <c r="P167" s="56"/>
      <c r="Q167" s="16" cm="1">
        <f t="array" ref="Q167">IFERROR(_xlfn.IFS(C167="Achieved Excellence","3,000",C167="Exceeded Expectations",2000,C167="Meets Expectations",1000), "No pay due")</f>
        <v>2000</v>
      </c>
    </row>
    <row r="168" spans="1:17" x14ac:dyDescent="0.3">
      <c r="A168" t="s">
        <v>223</v>
      </c>
      <c r="B168">
        <v>4</v>
      </c>
      <c r="C168" t="str">
        <f>_xlfn.XLOOKUP(B168,Setup!A:A,Setup!B:B,"Unknown",0)</f>
        <v>Exceeded Expectations</v>
      </c>
      <c r="D168" s="19">
        <v>44462</v>
      </c>
      <c r="E168" s="18">
        <f ca="1">Parameters!C$5 - D168</f>
        <v>1244</v>
      </c>
      <c r="F168" s="17" t="str">
        <f t="shared" ca="1" si="6"/>
        <v>Eligible</v>
      </c>
      <c r="G168" s="18">
        <v>3</v>
      </c>
      <c r="H168" s="18">
        <v>8</v>
      </c>
      <c r="I168" s="18" t="s">
        <v>1092</v>
      </c>
      <c r="J168" s="20" cm="1">
        <f t="array" ref="J168">INDEX('Pay Table DC 2025'!C$2:L$16,G168,H168)</f>
        <v>45315</v>
      </c>
      <c r="K168" s="51">
        <f>_xlfn.XLOOKUP(G168,'Pay Table DC 2025'!B:B,'Pay Table DC 2025'!L:L,"NA",0)</f>
        <v>47763</v>
      </c>
      <c r="L168" s="20" cm="1">
        <f t="array" ref="L168">IFERROR(_xlfn.IFS(C168="Achieved Excellence", J168*Parameters!B$13, C168="Exceeded Expectations", J168*Parameters!C$13,C168="Meets Expectations",J168*Parameters!D$13), "No Pay Due")</f>
        <v>906.30000000000007</v>
      </c>
      <c r="M168" s="21">
        <f t="shared" si="7"/>
        <v>0.94874693800640664</v>
      </c>
      <c r="N168" s="49" cm="1">
        <f t="array" ref="N168">_xlfn.IFS(L168="No Pay Due", "No Pay Due", ISNUMBER(L168), CEILING(L168, 50))</f>
        <v>950</v>
      </c>
      <c r="O168" s="50">
        <f t="shared" si="8"/>
        <v>43.699999999999932</v>
      </c>
      <c r="P168" s="56"/>
      <c r="Q168" s="16" cm="1">
        <f t="array" ref="Q168">IFERROR(_xlfn.IFS(C168="Achieved Excellence","3,000",C168="Exceeded Expectations",2000,C168="Meets Expectations",1000), "No pay due")</f>
        <v>2000</v>
      </c>
    </row>
    <row r="169" spans="1:17" x14ac:dyDescent="0.3">
      <c r="A169" t="s">
        <v>224</v>
      </c>
      <c r="B169">
        <v>3</v>
      </c>
      <c r="C169" t="str">
        <f>_xlfn.XLOOKUP(B169,Setup!A:A,Setup!B:B,"Unknown",0)</f>
        <v>Meets Expectations</v>
      </c>
      <c r="D169" s="19">
        <v>44587</v>
      </c>
      <c r="E169" s="18">
        <f ca="1">Parameters!C$5 - D169</f>
        <v>1119</v>
      </c>
      <c r="F169" s="17" t="str">
        <f t="shared" ca="1" si="6"/>
        <v>Eligible</v>
      </c>
      <c r="G169" s="18">
        <v>3</v>
      </c>
      <c r="H169" s="18">
        <v>8</v>
      </c>
      <c r="I169" s="18" t="s">
        <v>1093</v>
      </c>
      <c r="J169" s="20" cm="1">
        <f t="array" ref="J169">INDEX('Pay Table DC 2025'!C$2:L$16,G169,H169)</f>
        <v>45315</v>
      </c>
      <c r="K169" s="51">
        <f>_xlfn.XLOOKUP(G169,'Pay Table DC 2025'!B:B,'Pay Table DC 2025'!L:L,"NA",0)</f>
        <v>47763</v>
      </c>
      <c r="L169" s="20" cm="1">
        <f t="array" ref="L169">IFERROR(_xlfn.IFS(C169="Achieved Excellence", J169*Parameters!B$13, C169="Exceeded Expectations", J169*Parameters!C$13,C169="Meets Expectations",J169*Parameters!D$13), "No Pay Due")</f>
        <v>453.15000000000003</v>
      </c>
      <c r="M169" s="21">
        <f t="shared" si="7"/>
        <v>0.94874693800640664</v>
      </c>
      <c r="N169" s="49" cm="1">
        <f t="array" ref="N169">_xlfn.IFS(L169="No Pay Due", "No Pay Due", ISNUMBER(L169), CEILING(L169, 50))</f>
        <v>500</v>
      </c>
      <c r="O169" s="50">
        <f t="shared" si="8"/>
        <v>46.849999999999966</v>
      </c>
      <c r="P169" s="56"/>
      <c r="Q169" s="16" cm="1">
        <f t="array" ref="Q169">IFERROR(_xlfn.IFS(C169="Achieved Excellence","3,000",C169="Exceeded Expectations",2000,C169="Meets Expectations",1000), "No pay due")</f>
        <v>1000</v>
      </c>
    </row>
    <row r="170" spans="1:17" x14ac:dyDescent="0.3">
      <c r="A170" t="s">
        <v>225</v>
      </c>
      <c r="B170">
        <v>5</v>
      </c>
      <c r="C170" t="str">
        <f>_xlfn.XLOOKUP(B170,Setup!A:A,Setup!B:B,"Unknown",0)</f>
        <v>Achieved Excellence</v>
      </c>
      <c r="D170" s="19">
        <v>45096</v>
      </c>
      <c r="E170" s="18">
        <f ca="1">Parameters!C$5 - D170</f>
        <v>610</v>
      </c>
      <c r="F170" s="17" t="str">
        <f t="shared" ca="1" si="6"/>
        <v>Eligible</v>
      </c>
      <c r="G170" s="18">
        <v>3</v>
      </c>
      <c r="H170" s="18">
        <v>5</v>
      </c>
      <c r="I170" s="18" t="s">
        <v>1092</v>
      </c>
      <c r="J170" s="20" cm="1">
        <f t="array" ref="J170">INDEX('Pay Table DC 2025'!C$2:L$16,G170,H170)</f>
        <v>41642</v>
      </c>
      <c r="K170" s="51">
        <f>_xlfn.XLOOKUP(G170,'Pay Table DC 2025'!B:B,'Pay Table DC 2025'!L:L,"NA",0)</f>
        <v>47763</v>
      </c>
      <c r="L170" s="20" cm="1">
        <f t="array" ref="L170">IFERROR(_xlfn.IFS(C170="Achieved Excellence", J170*Parameters!B$13, C170="Exceeded Expectations", J170*Parameters!C$13,C170="Meets Expectations",J170*Parameters!D$13), "No Pay Due")</f>
        <v>1249.26</v>
      </c>
      <c r="M170" s="21">
        <f t="shared" si="7"/>
        <v>0.87184640830768589</v>
      </c>
      <c r="N170" s="49" cm="1">
        <f t="array" ref="N170">_xlfn.IFS(L170="No Pay Due", "No Pay Due", ISNUMBER(L170), CEILING(L170, 50))</f>
        <v>1250</v>
      </c>
      <c r="O170" s="50">
        <f t="shared" si="8"/>
        <v>0.74000000000000909</v>
      </c>
      <c r="P170" s="56"/>
      <c r="Q170" s="16" t="str" cm="1">
        <f t="array" ref="Q170">IFERROR(_xlfn.IFS(C170="Achieved Excellence","3,000",C170="Exceeded Expectations",2000,C170="Meets Expectations",1000), "No pay due")</f>
        <v>3,000</v>
      </c>
    </row>
    <row r="171" spans="1:17" x14ac:dyDescent="0.3">
      <c r="A171" t="s">
        <v>226</v>
      </c>
      <c r="B171">
        <v>1</v>
      </c>
      <c r="C171" t="str">
        <f>_xlfn.XLOOKUP(B171,Setup!A:A,Setup!B:B,"Unknown",0)</f>
        <v>Did not meet Expectations</v>
      </c>
      <c r="D171" s="19">
        <v>45025</v>
      </c>
      <c r="E171" s="18">
        <f ca="1">Parameters!C$5 - D171</f>
        <v>681</v>
      </c>
      <c r="F171" s="17" t="str">
        <f t="shared" ca="1" si="6"/>
        <v>Eligible</v>
      </c>
      <c r="G171" s="18">
        <v>2</v>
      </c>
      <c r="H171" s="18">
        <v>5</v>
      </c>
      <c r="I171" s="18" t="s">
        <v>1091</v>
      </c>
      <c r="J171" s="20" cm="1">
        <f t="array" ref="J171">INDEX('Pay Table DC 2025'!C$2:L$16,G171,H171)</f>
        <v>36945</v>
      </c>
      <c r="K171" s="51">
        <f>_xlfn.XLOOKUP(G171,'Pay Table DC 2025'!B:B,'Pay Table DC 2025'!L:L,"NA",0)</f>
        <v>42376</v>
      </c>
      <c r="L171" s="20" t="str" cm="1">
        <f t="array" ref="L171">IFERROR(_xlfn.IFS(C171="Achieved Excellence", J171*Parameters!B$13, C171="Exceeded Expectations", J171*Parameters!C$13,C171="Meets Expectations",J171*Parameters!D$13), "No Pay Due")</f>
        <v>No Pay Due</v>
      </c>
      <c r="M171" s="21">
        <f t="shared" si="7"/>
        <v>0.87183783273551063</v>
      </c>
      <c r="N171" s="49" t="str" cm="1">
        <f t="array" ref="N171">_xlfn.IFS(L171="No Pay Due", "No Pay Due", ISNUMBER(L171), CEILING(L171, 50))</f>
        <v>No Pay Due</v>
      </c>
      <c r="O171" s="50" t="str">
        <f t="shared" si="8"/>
        <v>No Pay Due</v>
      </c>
      <c r="P171" s="56"/>
      <c r="Q171" s="16" t="str" cm="1">
        <f t="array" ref="Q171">IFERROR(_xlfn.IFS(C171="Achieved Excellence","3,000",C171="Exceeded Expectations",2000,C171="Meets Expectations",1000), "No pay due")</f>
        <v>No pay due</v>
      </c>
    </row>
    <row r="172" spans="1:17" x14ac:dyDescent="0.3">
      <c r="A172" t="s">
        <v>227</v>
      </c>
      <c r="B172">
        <v>2</v>
      </c>
      <c r="C172" t="str">
        <f>_xlfn.XLOOKUP(B172,Setup!A:A,Setup!B:B,"Unknown",0)</f>
        <v>Needs Improvement</v>
      </c>
      <c r="D172" s="19">
        <v>45047</v>
      </c>
      <c r="E172" s="18">
        <f ca="1">Parameters!C$5 - D172</f>
        <v>659</v>
      </c>
      <c r="F172" s="17" t="str">
        <f t="shared" ca="1" si="6"/>
        <v>Eligible</v>
      </c>
      <c r="G172" s="18">
        <v>11</v>
      </c>
      <c r="H172" s="18">
        <v>10</v>
      </c>
      <c r="I172" s="18" t="s">
        <v>1093</v>
      </c>
      <c r="J172" s="20" cm="1">
        <f t="array" ref="J172">INDEX('Pay Table DC 2025'!C$2:L$16,G172,H172)</f>
        <v>109975</v>
      </c>
      <c r="K172" s="51">
        <f>_xlfn.XLOOKUP(G172,'Pay Table DC 2025'!B:B,'Pay Table DC 2025'!L:L,"NA",0)</f>
        <v>109975</v>
      </c>
      <c r="L172" s="20" t="str" cm="1">
        <f t="array" ref="L172">IFERROR(_xlfn.IFS(C172="Achieved Excellence", J172*Parameters!B$13, C172="Exceeded Expectations", J172*Parameters!C$13,C172="Meets Expectations",J172*Parameters!D$13), "No Pay Due")</f>
        <v>No Pay Due</v>
      </c>
      <c r="M172" s="21">
        <f t="shared" si="7"/>
        <v>1</v>
      </c>
      <c r="N172" s="49" t="str" cm="1">
        <f t="array" ref="N172">_xlfn.IFS(L172="No Pay Due", "No Pay Due", ISNUMBER(L172), CEILING(L172, 50))</f>
        <v>No Pay Due</v>
      </c>
      <c r="O172" s="50" t="str">
        <f t="shared" si="8"/>
        <v>No Pay Due</v>
      </c>
      <c r="P172" s="56"/>
      <c r="Q172" s="16" t="str" cm="1">
        <f t="array" ref="Q172">IFERROR(_xlfn.IFS(C172="Achieved Excellence","3,000",C172="Exceeded Expectations",2000,C172="Meets Expectations",1000), "No pay due")</f>
        <v>No pay due</v>
      </c>
    </row>
    <row r="173" spans="1:17" x14ac:dyDescent="0.3">
      <c r="A173" t="s">
        <v>228</v>
      </c>
      <c r="B173">
        <v>1</v>
      </c>
      <c r="C173" t="str">
        <f>_xlfn.XLOOKUP(B173,Setup!A:A,Setup!B:B,"Unknown",0)</f>
        <v>Did not meet Expectations</v>
      </c>
      <c r="D173" s="19">
        <v>45456</v>
      </c>
      <c r="E173" s="18">
        <f ca="1">Parameters!C$5 - D173</f>
        <v>250</v>
      </c>
      <c r="F173" s="17" t="str">
        <f t="shared" ca="1" si="6"/>
        <v>Eligible</v>
      </c>
      <c r="G173" s="18">
        <v>4</v>
      </c>
      <c r="H173" s="18">
        <v>9</v>
      </c>
      <c r="I173" s="18" t="s">
        <v>1094</v>
      </c>
      <c r="J173" s="20" cm="1">
        <f t="array" ref="J173">INDEX('Pay Table DC 2025'!C$2:L$16,G173,H173)</f>
        <v>52251</v>
      </c>
      <c r="K173" s="51">
        <f>_xlfn.XLOOKUP(G173,'Pay Table DC 2025'!B:B,'Pay Table DC 2025'!L:L,"NA",0)</f>
        <v>53627</v>
      </c>
      <c r="L173" s="20" t="str" cm="1">
        <f t="array" ref="L173">IFERROR(_xlfn.IFS(C173="Achieved Excellence", J173*Parameters!B$13, C173="Exceeded Expectations", J173*Parameters!C$13,C173="Meets Expectations",J173*Parameters!D$13), "No Pay Due")</f>
        <v>No Pay Due</v>
      </c>
      <c r="M173" s="21">
        <f t="shared" si="7"/>
        <v>0.974341283308781</v>
      </c>
      <c r="N173" s="49" t="str" cm="1">
        <f t="array" ref="N173">_xlfn.IFS(L173="No Pay Due", "No Pay Due", ISNUMBER(L173), CEILING(L173, 50))</f>
        <v>No Pay Due</v>
      </c>
      <c r="O173" s="50" t="str">
        <f t="shared" si="8"/>
        <v>No Pay Due</v>
      </c>
      <c r="P173" s="56"/>
      <c r="Q173" s="16" t="str" cm="1">
        <f t="array" ref="Q173">IFERROR(_xlfn.IFS(C173="Achieved Excellence","3,000",C173="Exceeded Expectations",2000,C173="Meets Expectations",1000), "No pay due")</f>
        <v>No pay due</v>
      </c>
    </row>
    <row r="174" spans="1:17" x14ac:dyDescent="0.3">
      <c r="A174" t="s">
        <v>229</v>
      </c>
      <c r="B174">
        <v>3</v>
      </c>
      <c r="C174" t="str">
        <f>_xlfn.XLOOKUP(B174,Setup!A:A,Setup!B:B,"Unknown",0)</f>
        <v>Meets Expectations</v>
      </c>
      <c r="D174" s="19">
        <v>45722</v>
      </c>
      <c r="E174" s="18">
        <f ca="1">Parameters!C$5 - D174</f>
        <v>-16</v>
      </c>
      <c r="F174" s="17" t="str">
        <f t="shared" ca="1" si="6"/>
        <v>Tenure Ineligible</v>
      </c>
      <c r="G174" s="18">
        <v>10</v>
      </c>
      <c r="H174" s="18">
        <v>2</v>
      </c>
      <c r="I174" s="18" t="s">
        <v>1092</v>
      </c>
      <c r="J174" s="20" cm="1">
        <f t="array" ref="J174">INDEX('Pay Table DC 2025'!C$2:L$16,G174,H174)</f>
        <v>79567</v>
      </c>
      <c r="K174" s="51">
        <f>_xlfn.XLOOKUP(G174,'Pay Table DC 2025'!B:B,'Pay Table DC 2025'!L:L,"NA",0)</f>
        <v>100097</v>
      </c>
      <c r="L174" s="20" cm="1">
        <f t="array" ref="L174">IFERROR(_xlfn.IFS(C174="Achieved Excellence", J174*Parameters!B$13, C174="Exceeded Expectations", J174*Parameters!C$13,C174="Meets Expectations",J174*Parameters!D$13), "No Pay Due")</f>
        <v>795.67000000000007</v>
      </c>
      <c r="M174" s="21">
        <f t="shared" si="7"/>
        <v>0.79489894802042016</v>
      </c>
      <c r="N174" s="49" cm="1">
        <f t="array" ref="N174">_xlfn.IFS(L174="No Pay Due", "No Pay Due", ISNUMBER(L174), CEILING(L174, 50))</f>
        <v>800</v>
      </c>
      <c r="O174" s="50">
        <f t="shared" si="8"/>
        <v>4.3299999999999272</v>
      </c>
      <c r="P174" s="56"/>
      <c r="Q174" s="16" cm="1">
        <f t="array" ref="Q174">IFERROR(_xlfn.IFS(C174="Achieved Excellence","3,000",C174="Exceeded Expectations",2000,C174="Meets Expectations",1000), "No pay due")</f>
        <v>1000</v>
      </c>
    </row>
    <row r="175" spans="1:17" x14ac:dyDescent="0.3">
      <c r="A175" t="s">
        <v>230</v>
      </c>
      <c r="B175">
        <v>5</v>
      </c>
      <c r="C175" t="str">
        <f>_xlfn.XLOOKUP(B175,Setup!A:A,Setup!B:B,"Unknown",0)</f>
        <v>Achieved Excellence</v>
      </c>
      <c r="D175" s="19">
        <v>44606</v>
      </c>
      <c r="E175" s="18">
        <f ca="1">Parameters!C$5 - D175</f>
        <v>1100</v>
      </c>
      <c r="F175" s="17" t="str">
        <f t="shared" ca="1" si="6"/>
        <v>Eligible</v>
      </c>
      <c r="G175" s="18">
        <v>5</v>
      </c>
      <c r="H175" s="18">
        <v>1</v>
      </c>
      <c r="I175" s="18" t="s">
        <v>1093</v>
      </c>
      <c r="J175" s="20" cm="1">
        <f t="array" ref="J175">INDEX('Pay Table DC 2025'!C$2:L$16,G175,H175)</f>
        <v>46148</v>
      </c>
      <c r="K175" s="51">
        <f>_xlfn.XLOOKUP(G175,'Pay Table DC 2025'!B:B,'Pay Table DC 2025'!L:L,"NA",0)</f>
        <v>59986</v>
      </c>
      <c r="L175" s="20" cm="1">
        <f t="array" ref="L175">IFERROR(_xlfn.IFS(C175="Achieved Excellence", J175*Parameters!B$13, C175="Exceeded Expectations", J175*Parameters!C$13,C175="Meets Expectations",J175*Parameters!D$13), "No Pay Due")</f>
        <v>1384.44</v>
      </c>
      <c r="M175" s="21">
        <f t="shared" si="7"/>
        <v>0.7693128396625879</v>
      </c>
      <c r="N175" s="49" cm="1">
        <f t="array" ref="N175">_xlfn.IFS(L175="No Pay Due", "No Pay Due", ISNUMBER(L175), CEILING(L175, 50))</f>
        <v>1400</v>
      </c>
      <c r="O175" s="50">
        <f t="shared" si="8"/>
        <v>15.559999999999945</v>
      </c>
      <c r="P175" s="56"/>
      <c r="Q175" s="16" t="str" cm="1">
        <f t="array" ref="Q175">IFERROR(_xlfn.IFS(C175="Achieved Excellence","3,000",C175="Exceeded Expectations",2000,C175="Meets Expectations",1000), "No pay due")</f>
        <v>3,000</v>
      </c>
    </row>
    <row r="176" spans="1:17" x14ac:dyDescent="0.3">
      <c r="A176" t="s">
        <v>231</v>
      </c>
      <c r="B176">
        <v>2</v>
      </c>
      <c r="C176" t="str">
        <f>_xlfn.XLOOKUP(B176,Setup!A:A,Setup!B:B,"Unknown",0)</f>
        <v>Needs Improvement</v>
      </c>
      <c r="D176" s="19">
        <v>44404</v>
      </c>
      <c r="E176" s="18">
        <f ca="1">Parameters!C$5 - D176</f>
        <v>1302</v>
      </c>
      <c r="F176" s="17" t="str">
        <f t="shared" ca="1" si="6"/>
        <v>Eligible</v>
      </c>
      <c r="G176" s="18">
        <v>1</v>
      </c>
      <c r="H176" s="18">
        <v>6</v>
      </c>
      <c r="I176" s="18" t="s">
        <v>1094</v>
      </c>
      <c r="J176" s="20" cm="1">
        <f t="array" ref="J176">INDEX('Pay Table DC 2025'!C$2:L$16,G176,H176)</f>
        <v>34516</v>
      </c>
      <c r="K176" s="51">
        <f>_xlfn.XLOOKUP(G176,'Pay Table DC 2025'!B:B,'Pay Table DC 2025'!L:L,"NA",0)</f>
        <v>37463</v>
      </c>
      <c r="L176" s="20" t="str" cm="1">
        <f t="array" ref="L176">IFERROR(_xlfn.IFS(C176="Achieved Excellence", J176*Parameters!B$13, C176="Exceeded Expectations", J176*Parameters!C$13,C176="Meets Expectations",J176*Parameters!D$13), "No Pay Due")</f>
        <v>No Pay Due</v>
      </c>
      <c r="M176" s="21">
        <f t="shared" si="7"/>
        <v>0.92133571790833624</v>
      </c>
      <c r="N176" s="49" t="str" cm="1">
        <f t="array" ref="N176">_xlfn.IFS(L176="No Pay Due", "No Pay Due", ISNUMBER(L176), CEILING(L176, 50))</f>
        <v>No Pay Due</v>
      </c>
      <c r="O176" s="50" t="str">
        <f t="shared" si="8"/>
        <v>No Pay Due</v>
      </c>
      <c r="P176" s="56"/>
      <c r="Q176" s="16" t="str" cm="1">
        <f t="array" ref="Q176">IFERROR(_xlfn.IFS(C176="Achieved Excellence","3,000",C176="Exceeded Expectations",2000,C176="Meets Expectations",1000), "No pay due")</f>
        <v>No pay due</v>
      </c>
    </row>
    <row r="177" spans="1:17" x14ac:dyDescent="0.3">
      <c r="A177" t="s">
        <v>232</v>
      </c>
      <c r="B177">
        <v>1</v>
      </c>
      <c r="C177" t="str">
        <f>_xlfn.XLOOKUP(B177,Setup!A:A,Setup!B:B,"Unknown",0)</f>
        <v>Did not meet Expectations</v>
      </c>
      <c r="D177" s="19">
        <v>45021</v>
      </c>
      <c r="E177" s="18">
        <f ca="1">Parameters!C$5 - D177</f>
        <v>685</v>
      </c>
      <c r="F177" s="17" t="str">
        <f t="shared" ca="1" si="6"/>
        <v>Eligible</v>
      </c>
      <c r="G177" s="18">
        <v>14</v>
      </c>
      <c r="H177" s="18">
        <v>6</v>
      </c>
      <c r="I177" s="18" t="s">
        <v>1093</v>
      </c>
      <c r="J177" s="20" cm="1">
        <f t="array" ref="J177">INDEX('Pay Table DC 2025'!C$2:L$16,G177,H177)</f>
        <v>166236</v>
      </c>
      <c r="K177" s="51">
        <f>_xlfn.XLOOKUP(G177,'Pay Table DC 2025'!B:B,'Pay Table DC 2025'!L:L,"NA",0)</f>
        <v>185234</v>
      </c>
      <c r="L177" s="20" t="str" cm="1">
        <f t="array" ref="L177">IFERROR(_xlfn.IFS(C177="Achieved Excellence", J177*Parameters!B$13, C177="Exceeded Expectations", J177*Parameters!C$13,C177="Meets Expectations",J177*Parameters!D$13), "No Pay Due")</f>
        <v>No Pay Due</v>
      </c>
      <c r="M177" s="21">
        <f t="shared" si="7"/>
        <v>0.89743783538659205</v>
      </c>
      <c r="N177" s="49" t="str" cm="1">
        <f t="array" ref="N177">_xlfn.IFS(L177="No Pay Due", "No Pay Due", ISNUMBER(L177), CEILING(L177, 50))</f>
        <v>No Pay Due</v>
      </c>
      <c r="O177" s="50" t="str">
        <f t="shared" si="8"/>
        <v>No Pay Due</v>
      </c>
      <c r="P177" s="56"/>
      <c r="Q177" s="16" t="str" cm="1">
        <f t="array" ref="Q177">IFERROR(_xlfn.IFS(C177="Achieved Excellence","3,000",C177="Exceeded Expectations",2000,C177="Meets Expectations",1000), "No pay due")</f>
        <v>No pay due</v>
      </c>
    </row>
    <row r="178" spans="1:17" x14ac:dyDescent="0.3">
      <c r="A178" t="s">
        <v>233</v>
      </c>
      <c r="B178">
        <v>5</v>
      </c>
      <c r="C178" t="str">
        <f>_xlfn.XLOOKUP(B178,Setup!A:A,Setup!B:B,"Unknown",0)</f>
        <v>Achieved Excellence</v>
      </c>
      <c r="D178" s="19">
        <v>44664</v>
      </c>
      <c r="E178" s="18">
        <f ca="1">Parameters!C$5 - D178</f>
        <v>1042</v>
      </c>
      <c r="F178" s="17" t="str">
        <f t="shared" ca="1" si="6"/>
        <v>Eligible</v>
      </c>
      <c r="G178" s="18">
        <v>8</v>
      </c>
      <c r="H178" s="18">
        <v>4</v>
      </c>
      <c r="I178" s="18" t="s">
        <v>1094</v>
      </c>
      <c r="J178" s="20" cm="1">
        <f t="array" ref="J178">INDEX('Pay Table DC 2025'!C$2:L$16,G178,H178)</f>
        <v>69639</v>
      </c>
      <c r="K178" s="51">
        <f>_xlfn.XLOOKUP(G178,'Pay Table DC 2025'!B:B,'Pay Table DC 2025'!L:L,"NA",0)</f>
        <v>82305</v>
      </c>
      <c r="L178" s="20" cm="1">
        <f t="array" ref="L178">IFERROR(_xlfn.IFS(C178="Achieved Excellence", J178*Parameters!B$13, C178="Exceeded Expectations", J178*Parameters!C$13,C178="Meets Expectations",J178*Parameters!D$13), "No Pay Due")</f>
        <v>2089.17</v>
      </c>
      <c r="M178" s="21">
        <f t="shared" si="7"/>
        <v>0.84610898487333697</v>
      </c>
      <c r="N178" s="49" cm="1">
        <f t="array" ref="N178">_xlfn.IFS(L178="No Pay Due", "No Pay Due", ISNUMBER(L178), CEILING(L178, 50))</f>
        <v>2100</v>
      </c>
      <c r="O178" s="50">
        <f t="shared" si="8"/>
        <v>10.829999999999927</v>
      </c>
      <c r="P178" s="56"/>
      <c r="Q178" s="16" t="str" cm="1">
        <f t="array" ref="Q178">IFERROR(_xlfn.IFS(C178="Achieved Excellence","3,000",C178="Exceeded Expectations",2000,C178="Meets Expectations",1000), "No pay due")</f>
        <v>3,000</v>
      </c>
    </row>
    <row r="179" spans="1:17" x14ac:dyDescent="0.3">
      <c r="A179" t="s">
        <v>234</v>
      </c>
      <c r="B179">
        <v>3</v>
      </c>
      <c r="C179" t="str">
        <f>_xlfn.XLOOKUP(B179,Setup!A:A,Setup!B:B,"Unknown",0)</f>
        <v>Meets Expectations</v>
      </c>
      <c r="D179" s="19">
        <v>44516</v>
      </c>
      <c r="E179" s="18">
        <f ca="1">Parameters!C$5 - D179</f>
        <v>1190</v>
      </c>
      <c r="F179" s="17" t="str">
        <f t="shared" ca="1" si="6"/>
        <v>Eligible</v>
      </c>
      <c r="G179" s="18">
        <v>7</v>
      </c>
      <c r="H179" s="18">
        <v>2</v>
      </c>
      <c r="I179" s="18" t="s">
        <v>1092</v>
      </c>
      <c r="J179" s="20" cm="1">
        <f t="array" ref="J179">INDEX('Pay Table DC 2025'!C$2:L$16,G179,H179)</f>
        <v>59070</v>
      </c>
      <c r="K179" s="51">
        <f>_xlfn.XLOOKUP(G179,'Pay Table DC 2025'!B:B,'Pay Table DC 2025'!L:L,"NA",0)</f>
        <v>74318</v>
      </c>
      <c r="L179" s="20" cm="1">
        <f t="array" ref="L179">IFERROR(_xlfn.IFS(C179="Achieved Excellence", J179*Parameters!B$13, C179="Exceeded Expectations", J179*Parameters!C$13,C179="Meets Expectations",J179*Parameters!D$13), "No Pay Due")</f>
        <v>590.70000000000005</v>
      </c>
      <c r="M179" s="21">
        <f t="shared" si="7"/>
        <v>0.794827632605829</v>
      </c>
      <c r="N179" s="49" cm="1">
        <f t="array" ref="N179">_xlfn.IFS(L179="No Pay Due", "No Pay Due", ISNUMBER(L179), CEILING(L179, 50))</f>
        <v>600</v>
      </c>
      <c r="O179" s="50">
        <f t="shared" si="8"/>
        <v>9.2999999999999545</v>
      </c>
      <c r="P179" s="56"/>
      <c r="Q179" s="16" cm="1">
        <f t="array" ref="Q179">IFERROR(_xlfn.IFS(C179="Achieved Excellence","3,000",C179="Exceeded Expectations",2000,C179="Meets Expectations",1000), "No pay due")</f>
        <v>1000</v>
      </c>
    </row>
    <row r="180" spans="1:17" x14ac:dyDescent="0.3">
      <c r="A180" t="s">
        <v>235</v>
      </c>
      <c r="B180">
        <v>5</v>
      </c>
      <c r="C180" t="str">
        <f>_xlfn.XLOOKUP(B180,Setup!A:A,Setup!B:B,"Unknown",0)</f>
        <v>Achieved Excellence</v>
      </c>
      <c r="D180" s="19">
        <v>44392</v>
      </c>
      <c r="E180" s="18">
        <f ca="1">Parameters!C$5 - D180</f>
        <v>1314</v>
      </c>
      <c r="F180" s="17" t="str">
        <f t="shared" ca="1" si="6"/>
        <v>Eligible</v>
      </c>
      <c r="G180" s="18">
        <v>8</v>
      </c>
      <c r="H180" s="18">
        <v>2</v>
      </c>
      <c r="I180" s="18" t="s">
        <v>1093</v>
      </c>
      <c r="J180" s="20" cm="1">
        <f t="array" ref="J180">INDEX('Pay Table DC 2025'!C$2:L$16,G180,H180)</f>
        <v>65418</v>
      </c>
      <c r="K180" s="51">
        <f>_xlfn.XLOOKUP(G180,'Pay Table DC 2025'!B:B,'Pay Table DC 2025'!L:L,"NA",0)</f>
        <v>82305</v>
      </c>
      <c r="L180" s="20" cm="1">
        <f t="array" ref="L180">IFERROR(_xlfn.IFS(C180="Achieved Excellence", J180*Parameters!B$13, C180="Exceeded Expectations", J180*Parameters!C$13,C180="Meets Expectations",J180*Parameters!D$13), "No Pay Due")</f>
        <v>1962.54</v>
      </c>
      <c r="M180" s="21">
        <f t="shared" si="7"/>
        <v>0.79482412976125383</v>
      </c>
      <c r="N180" s="49" cm="1">
        <f t="array" ref="N180">_xlfn.IFS(L180="No Pay Due", "No Pay Due", ISNUMBER(L180), CEILING(L180, 50))</f>
        <v>2000</v>
      </c>
      <c r="O180" s="50">
        <f t="shared" si="8"/>
        <v>37.460000000000036</v>
      </c>
      <c r="P180" s="56"/>
      <c r="Q180" s="16" t="str" cm="1">
        <f t="array" ref="Q180">IFERROR(_xlfn.IFS(C180="Achieved Excellence","3,000",C180="Exceeded Expectations",2000,C180="Meets Expectations",1000), "No pay due")</f>
        <v>3,000</v>
      </c>
    </row>
    <row r="181" spans="1:17" x14ac:dyDescent="0.3">
      <c r="A181" t="s">
        <v>236</v>
      </c>
      <c r="B181">
        <v>1</v>
      </c>
      <c r="C181" t="str">
        <f>_xlfn.XLOOKUP(B181,Setup!A:A,Setup!B:B,"Unknown",0)</f>
        <v>Did not meet Expectations</v>
      </c>
      <c r="D181" s="19">
        <v>45460</v>
      </c>
      <c r="E181" s="18">
        <f ca="1">Parameters!C$5 - D181</f>
        <v>246</v>
      </c>
      <c r="F181" s="17" t="str">
        <f t="shared" ca="1" si="6"/>
        <v>Eligible</v>
      </c>
      <c r="G181" s="18">
        <v>9</v>
      </c>
      <c r="H181" s="18">
        <v>10</v>
      </c>
      <c r="I181" s="18" t="s">
        <v>1093</v>
      </c>
      <c r="J181" s="20" cm="1">
        <f t="array" ref="J181">INDEX('Pay Table DC 2025'!C$2:L$16,G181,H181)</f>
        <v>90898</v>
      </c>
      <c r="K181" s="51">
        <f>_xlfn.XLOOKUP(G181,'Pay Table DC 2025'!B:B,'Pay Table DC 2025'!L:L,"NA",0)</f>
        <v>90898</v>
      </c>
      <c r="L181" s="20" t="str" cm="1">
        <f t="array" ref="L181">IFERROR(_xlfn.IFS(C181="Achieved Excellence", J181*Parameters!B$13, C181="Exceeded Expectations", J181*Parameters!C$13,C181="Meets Expectations",J181*Parameters!D$13), "No Pay Due")</f>
        <v>No Pay Due</v>
      </c>
      <c r="M181" s="21">
        <f t="shared" si="7"/>
        <v>1</v>
      </c>
      <c r="N181" s="49" t="str" cm="1">
        <f t="array" ref="N181">_xlfn.IFS(L181="No Pay Due", "No Pay Due", ISNUMBER(L181), CEILING(L181, 50))</f>
        <v>No Pay Due</v>
      </c>
      <c r="O181" s="50" t="str">
        <f t="shared" si="8"/>
        <v>No Pay Due</v>
      </c>
      <c r="P181" s="56"/>
      <c r="Q181" s="16" t="str" cm="1">
        <f t="array" ref="Q181">IFERROR(_xlfn.IFS(C181="Achieved Excellence","3,000",C181="Exceeded Expectations",2000,C181="Meets Expectations",1000), "No pay due")</f>
        <v>No pay due</v>
      </c>
    </row>
    <row r="182" spans="1:17" x14ac:dyDescent="0.3">
      <c r="A182" t="s">
        <v>237</v>
      </c>
      <c r="B182">
        <v>1</v>
      </c>
      <c r="C182" t="str">
        <f>_xlfn.XLOOKUP(B182,Setup!A:A,Setup!B:B,"Unknown",0)</f>
        <v>Did not meet Expectations</v>
      </c>
      <c r="D182" s="19">
        <v>45765</v>
      </c>
      <c r="E182" s="18">
        <f ca="1">Parameters!C$5 - D182</f>
        <v>-59</v>
      </c>
      <c r="F182" s="17" t="str">
        <f t="shared" ca="1" si="6"/>
        <v>Tenure Ineligible</v>
      </c>
      <c r="G182" s="18">
        <v>4</v>
      </c>
      <c r="H182" s="18">
        <v>2</v>
      </c>
      <c r="I182" s="18" t="s">
        <v>1094</v>
      </c>
      <c r="J182" s="20" cm="1">
        <f t="array" ref="J182">INDEX('Pay Table DC 2025'!C$2:L$16,G182,H182)</f>
        <v>42622</v>
      </c>
      <c r="K182" s="51">
        <f>_xlfn.XLOOKUP(G182,'Pay Table DC 2025'!B:B,'Pay Table DC 2025'!L:L,"NA",0)</f>
        <v>53627</v>
      </c>
      <c r="L182" s="20" t="str" cm="1">
        <f t="array" ref="L182">IFERROR(_xlfn.IFS(C182="Achieved Excellence", J182*Parameters!B$13, C182="Exceeded Expectations", J182*Parameters!C$13,C182="Meets Expectations",J182*Parameters!D$13), "No Pay Due")</f>
        <v>No Pay Due</v>
      </c>
      <c r="M182" s="21">
        <f t="shared" si="7"/>
        <v>0.79478620843977843</v>
      </c>
      <c r="N182" s="49" t="str" cm="1">
        <f t="array" ref="N182">_xlfn.IFS(L182="No Pay Due", "No Pay Due", ISNUMBER(L182), CEILING(L182, 50))</f>
        <v>No Pay Due</v>
      </c>
      <c r="O182" s="50" t="str">
        <f t="shared" si="8"/>
        <v>No Pay Due</v>
      </c>
      <c r="P182" s="56"/>
      <c r="Q182" s="16" t="str" cm="1">
        <f t="array" ref="Q182">IFERROR(_xlfn.IFS(C182="Achieved Excellence","3,000",C182="Exceeded Expectations",2000,C182="Meets Expectations",1000), "No pay due")</f>
        <v>No pay due</v>
      </c>
    </row>
    <row r="183" spans="1:17" x14ac:dyDescent="0.3">
      <c r="A183" t="s">
        <v>238</v>
      </c>
      <c r="B183">
        <v>3</v>
      </c>
      <c r="C183" t="str">
        <f>_xlfn.XLOOKUP(B183,Setup!A:A,Setup!B:B,"Unknown",0)</f>
        <v>Meets Expectations</v>
      </c>
      <c r="D183" s="19">
        <v>45139</v>
      </c>
      <c r="E183" s="18">
        <f ca="1">Parameters!C$5 - D183</f>
        <v>567</v>
      </c>
      <c r="F183" s="17" t="str">
        <f t="shared" ca="1" si="6"/>
        <v>Eligible</v>
      </c>
      <c r="G183" s="18">
        <v>1</v>
      </c>
      <c r="H183" s="18">
        <v>6</v>
      </c>
      <c r="I183" s="18" t="s">
        <v>1093</v>
      </c>
      <c r="J183" s="20" cm="1">
        <f t="array" ref="J183">INDEX('Pay Table DC 2025'!C$2:L$16,G183,H183)</f>
        <v>34516</v>
      </c>
      <c r="K183" s="51">
        <f>_xlfn.XLOOKUP(G183,'Pay Table DC 2025'!B:B,'Pay Table DC 2025'!L:L,"NA",0)</f>
        <v>37463</v>
      </c>
      <c r="L183" s="20" cm="1">
        <f t="array" ref="L183">IFERROR(_xlfn.IFS(C183="Achieved Excellence", J183*Parameters!B$13, C183="Exceeded Expectations", J183*Parameters!C$13,C183="Meets Expectations",J183*Parameters!D$13), "No Pay Due")</f>
        <v>345.16</v>
      </c>
      <c r="M183" s="21">
        <f t="shared" si="7"/>
        <v>0.92133571790833624</v>
      </c>
      <c r="N183" s="49" cm="1">
        <f t="array" ref="N183">_xlfn.IFS(L183="No Pay Due", "No Pay Due", ISNUMBER(L183), CEILING(L183, 50))</f>
        <v>350</v>
      </c>
      <c r="O183" s="50">
        <f t="shared" si="8"/>
        <v>4.839999999999975</v>
      </c>
      <c r="P183" s="56"/>
      <c r="Q183" s="16" cm="1">
        <f t="array" ref="Q183">IFERROR(_xlfn.IFS(C183="Achieved Excellence","3,000",C183="Exceeded Expectations",2000,C183="Meets Expectations",1000), "No pay due")</f>
        <v>1000</v>
      </c>
    </row>
    <row r="184" spans="1:17" x14ac:dyDescent="0.3">
      <c r="A184" t="s">
        <v>239</v>
      </c>
      <c r="B184">
        <v>3</v>
      </c>
      <c r="C184" t="str">
        <f>_xlfn.XLOOKUP(B184,Setup!A:A,Setup!B:B,"Unknown",0)</f>
        <v>Meets Expectations</v>
      </c>
      <c r="D184" s="19">
        <v>44572</v>
      </c>
      <c r="E184" s="18">
        <f ca="1">Parameters!C$5 - D184</f>
        <v>1134</v>
      </c>
      <c r="F184" s="17" t="str">
        <f t="shared" ca="1" si="6"/>
        <v>Eligible</v>
      </c>
      <c r="G184" s="18">
        <v>3</v>
      </c>
      <c r="H184" s="18">
        <v>2</v>
      </c>
      <c r="I184" s="18" t="s">
        <v>1094</v>
      </c>
      <c r="J184" s="20" cm="1">
        <f t="array" ref="J184">INDEX('Pay Table DC 2025'!C$2:L$16,G184,H184)</f>
        <v>37969</v>
      </c>
      <c r="K184" s="51">
        <f>_xlfn.XLOOKUP(G184,'Pay Table DC 2025'!B:B,'Pay Table DC 2025'!L:L,"NA",0)</f>
        <v>47763</v>
      </c>
      <c r="L184" s="20" cm="1">
        <f t="array" ref="L184">IFERROR(_xlfn.IFS(C184="Achieved Excellence", J184*Parameters!B$13, C184="Exceeded Expectations", J184*Parameters!C$13,C184="Meets Expectations",J184*Parameters!D$13), "No Pay Due")</f>
        <v>379.69</v>
      </c>
      <c r="M184" s="21">
        <f t="shared" si="7"/>
        <v>0.79494587860896515</v>
      </c>
      <c r="N184" s="49" cm="1">
        <f t="array" ref="N184">_xlfn.IFS(L184="No Pay Due", "No Pay Due", ISNUMBER(L184), CEILING(L184, 50))</f>
        <v>400</v>
      </c>
      <c r="O184" s="50">
        <f t="shared" si="8"/>
        <v>20.310000000000002</v>
      </c>
      <c r="P184" s="56"/>
      <c r="Q184" s="16" cm="1">
        <f t="array" ref="Q184">IFERROR(_xlfn.IFS(C184="Achieved Excellence","3,000",C184="Exceeded Expectations",2000,C184="Meets Expectations",1000), "No pay due")</f>
        <v>1000</v>
      </c>
    </row>
    <row r="185" spans="1:17" x14ac:dyDescent="0.3">
      <c r="A185" t="s">
        <v>240</v>
      </c>
      <c r="B185">
        <v>4</v>
      </c>
      <c r="C185" t="str">
        <f>_xlfn.XLOOKUP(B185,Setup!A:A,Setup!B:B,"Unknown",0)</f>
        <v>Exceeded Expectations</v>
      </c>
      <c r="D185" s="19">
        <v>45083</v>
      </c>
      <c r="E185" s="18">
        <f ca="1">Parameters!C$5 - D185</f>
        <v>623</v>
      </c>
      <c r="F185" s="17" t="str">
        <f t="shared" ca="1" si="6"/>
        <v>Eligible</v>
      </c>
      <c r="G185" s="18">
        <v>4</v>
      </c>
      <c r="H185" s="18">
        <v>4</v>
      </c>
      <c r="I185" s="18" t="s">
        <v>1094</v>
      </c>
      <c r="J185" s="20" cm="1">
        <f t="array" ref="J185">INDEX('Pay Table DC 2025'!C$2:L$16,G185,H185)</f>
        <v>45374</v>
      </c>
      <c r="K185" s="51">
        <f>_xlfn.XLOOKUP(G185,'Pay Table DC 2025'!B:B,'Pay Table DC 2025'!L:L,"NA",0)</f>
        <v>53627</v>
      </c>
      <c r="L185" s="20" cm="1">
        <f t="array" ref="L185">IFERROR(_xlfn.IFS(C185="Achieved Excellence", J185*Parameters!B$13, C185="Exceeded Expectations", J185*Parameters!C$13,C185="Meets Expectations",J185*Parameters!D$13), "No Pay Due")</f>
        <v>907.48</v>
      </c>
      <c r="M185" s="21">
        <f t="shared" si="7"/>
        <v>0.84610364182221642</v>
      </c>
      <c r="N185" s="49" cm="1">
        <f t="array" ref="N185">_xlfn.IFS(L185="No Pay Due", "No Pay Due", ISNUMBER(L185), CEILING(L185, 50))</f>
        <v>950</v>
      </c>
      <c r="O185" s="50">
        <f t="shared" si="8"/>
        <v>42.519999999999982</v>
      </c>
      <c r="P185" s="56"/>
      <c r="Q185" s="16" cm="1">
        <f t="array" ref="Q185">IFERROR(_xlfn.IFS(C185="Achieved Excellence","3,000",C185="Exceeded Expectations",2000,C185="Meets Expectations",1000), "No pay due")</f>
        <v>2000</v>
      </c>
    </row>
    <row r="186" spans="1:17" x14ac:dyDescent="0.3">
      <c r="A186" t="s">
        <v>241</v>
      </c>
      <c r="B186">
        <v>2</v>
      </c>
      <c r="C186" t="str">
        <f>_xlfn.XLOOKUP(B186,Setup!A:A,Setup!B:B,"Unknown",0)</f>
        <v>Needs Improvement</v>
      </c>
      <c r="D186" s="19">
        <v>44378</v>
      </c>
      <c r="E186" s="18">
        <f ca="1">Parameters!C$5 - D186</f>
        <v>1328</v>
      </c>
      <c r="F186" s="17" t="str">
        <f t="shared" ca="1" si="6"/>
        <v>Eligible</v>
      </c>
      <c r="G186" s="18">
        <v>10</v>
      </c>
      <c r="H186" s="18">
        <v>4</v>
      </c>
      <c r="I186" s="18" t="s">
        <v>1093</v>
      </c>
      <c r="J186" s="20" cm="1">
        <f t="array" ref="J186">INDEX('Pay Table DC 2025'!C$2:L$16,G186,H186)</f>
        <v>84700</v>
      </c>
      <c r="K186" s="51">
        <f>_xlfn.XLOOKUP(G186,'Pay Table DC 2025'!B:B,'Pay Table DC 2025'!L:L,"NA",0)</f>
        <v>100097</v>
      </c>
      <c r="L186" s="20" t="str" cm="1">
        <f t="array" ref="L186">IFERROR(_xlfn.IFS(C186="Achieved Excellence", J186*Parameters!B$13, C186="Exceeded Expectations", J186*Parameters!C$13,C186="Meets Expectations",J186*Parameters!D$13), "No Pay Due")</f>
        <v>No Pay Due</v>
      </c>
      <c r="M186" s="21">
        <f t="shared" si="7"/>
        <v>0.84617920617001507</v>
      </c>
      <c r="N186" s="49" t="str" cm="1">
        <f t="array" ref="N186">_xlfn.IFS(L186="No Pay Due", "No Pay Due", ISNUMBER(L186), CEILING(L186, 50))</f>
        <v>No Pay Due</v>
      </c>
      <c r="O186" s="50" t="str">
        <f t="shared" si="8"/>
        <v>No Pay Due</v>
      </c>
      <c r="P186" s="56"/>
      <c r="Q186" s="16" t="str" cm="1">
        <f t="array" ref="Q186">IFERROR(_xlfn.IFS(C186="Achieved Excellence","3,000",C186="Exceeded Expectations",2000,C186="Meets Expectations",1000), "No pay due")</f>
        <v>No pay due</v>
      </c>
    </row>
    <row r="187" spans="1:17" x14ac:dyDescent="0.3">
      <c r="A187" t="s">
        <v>242</v>
      </c>
      <c r="B187">
        <v>2</v>
      </c>
      <c r="C187" t="str">
        <f>_xlfn.XLOOKUP(B187,Setup!A:A,Setup!B:B,"Unknown",0)</f>
        <v>Needs Improvement</v>
      </c>
      <c r="D187" s="19">
        <v>45408</v>
      </c>
      <c r="E187" s="18">
        <f ca="1">Parameters!C$5 - D187</f>
        <v>298</v>
      </c>
      <c r="F187" s="17" t="str">
        <f t="shared" ca="1" si="6"/>
        <v>Eligible</v>
      </c>
      <c r="G187" s="18">
        <v>7</v>
      </c>
      <c r="H187" s="18">
        <v>4</v>
      </c>
      <c r="I187" s="18" t="s">
        <v>1095</v>
      </c>
      <c r="J187" s="20" cm="1">
        <f t="array" ref="J187">INDEX('Pay Table DC 2025'!C$2:L$16,G187,H187)</f>
        <v>62882</v>
      </c>
      <c r="K187" s="51">
        <f>_xlfn.XLOOKUP(G187,'Pay Table DC 2025'!B:B,'Pay Table DC 2025'!L:L,"NA",0)</f>
        <v>74318</v>
      </c>
      <c r="L187" s="20" t="str" cm="1">
        <f t="array" ref="L187">IFERROR(_xlfn.IFS(C187="Achieved Excellence", J187*Parameters!B$13, C187="Exceeded Expectations", J187*Parameters!C$13,C187="Meets Expectations",J187*Parameters!D$13), "No Pay Due")</f>
        <v>No Pay Due</v>
      </c>
      <c r="M187" s="21">
        <f t="shared" si="7"/>
        <v>0.84612072445437181</v>
      </c>
      <c r="N187" s="49" t="str" cm="1">
        <f t="array" ref="N187">_xlfn.IFS(L187="No Pay Due", "No Pay Due", ISNUMBER(L187), CEILING(L187, 50))</f>
        <v>No Pay Due</v>
      </c>
      <c r="O187" s="50" t="str">
        <f t="shared" si="8"/>
        <v>No Pay Due</v>
      </c>
      <c r="P187" s="56"/>
      <c r="Q187" s="16" t="str" cm="1">
        <f t="array" ref="Q187">IFERROR(_xlfn.IFS(C187="Achieved Excellence","3,000",C187="Exceeded Expectations",2000,C187="Meets Expectations",1000), "No pay due")</f>
        <v>No pay due</v>
      </c>
    </row>
    <row r="188" spans="1:17" x14ac:dyDescent="0.3">
      <c r="A188" t="s">
        <v>243</v>
      </c>
      <c r="B188">
        <v>1</v>
      </c>
      <c r="C188" t="str">
        <f>_xlfn.XLOOKUP(B188,Setup!A:A,Setup!B:B,"Unknown",0)</f>
        <v>Did not meet Expectations</v>
      </c>
      <c r="D188" s="19">
        <v>45545</v>
      </c>
      <c r="E188" s="18">
        <f ca="1">Parameters!C$5 - D188</f>
        <v>161</v>
      </c>
      <c r="F188" s="17" t="str">
        <f t="shared" ca="1" si="6"/>
        <v>Tenure Ineligible</v>
      </c>
      <c r="G188" s="18">
        <v>8</v>
      </c>
      <c r="H188" s="18">
        <v>6</v>
      </c>
      <c r="I188" s="18" t="s">
        <v>1093</v>
      </c>
      <c r="J188" s="20" cm="1">
        <f t="array" ref="J188">INDEX('Pay Table DC 2025'!C$2:L$16,G188,H188)</f>
        <v>73861</v>
      </c>
      <c r="K188" s="51">
        <f>_xlfn.XLOOKUP(G188,'Pay Table DC 2025'!B:B,'Pay Table DC 2025'!L:L,"NA",0)</f>
        <v>82305</v>
      </c>
      <c r="L188" s="20" t="str" cm="1">
        <f t="array" ref="L188">IFERROR(_xlfn.IFS(C188="Achieved Excellence", J188*Parameters!B$13, C188="Exceeded Expectations", J188*Parameters!C$13,C188="Meets Expectations",J188*Parameters!D$13), "No Pay Due")</f>
        <v>No Pay Due</v>
      </c>
      <c r="M188" s="21">
        <f t="shared" si="7"/>
        <v>0.89740598991555798</v>
      </c>
      <c r="N188" s="49" t="str" cm="1">
        <f t="array" ref="N188">_xlfn.IFS(L188="No Pay Due", "No Pay Due", ISNUMBER(L188), CEILING(L188, 50))</f>
        <v>No Pay Due</v>
      </c>
      <c r="O188" s="50" t="str">
        <f t="shared" si="8"/>
        <v>No Pay Due</v>
      </c>
      <c r="P188" s="56"/>
      <c r="Q188" s="16" t="str" cm="1">
        <f t="array" ref="Q188">IFERROR(_xlfn.IFS(C188="Achieved Excellence","3,000",C188="Exceeded Expectations",2000,C188="Meets Expectations",1000), "No pay due")</f>
        <v>No pay due</v>
      </c>
    </row>
    <row r="189" spans="1:17" x14ac:dyDescent="0.3">
      <c r="A189" t="s">
        <v>244</v>
      </c>
      <c r="B189">
        <v>3</v>
      </c>
      <c r="C189" t="str">
        <f>_xlfn.XLOOKUP(B189,Setup!A:A,Setup!B:B,"Unknown",0)</f>
        <v>Meets Expectations</v>
      </c>
      <c r="D189" s="19">
        <v>45332</v>
      </c>
      <c r="E189" s="18">
        <f ca="1">Parameters!C$5 - D189</f>
        <v>374</v>
      </c>
      <c r="F189" s="17" t="str">
        <f t="shared" ca="1" si="6"/>
        <v>Eligible</v>
      </c>
      <c r="G189" s="18">
        <v>15</v>
      </c>
      <c r="H189" s="18">
        <v>6</v>
      </c>
      <c r="I189" s="18" t="s">
        <v>1092</v>
      </c>
      <c r="J189" s="20" cm="1">
        <f t="array" ref="J189">INDEX('Pay Table DC 2025'!C$2:L$16,G189,H189)</f>
        <v>195200</v>
      </c>
      <c r="K189" s="51">
        <f>_xlfn.XLOOKUP(G189,'Pay Table DC 2025'!B:B,'Pay Table DC 2025'!L:L,"NA",0)</f>
        <v>195200</v>
      </c>
      <c r="L189" s="20" cm="1">
        <f t="array" ref="L189">IFERROR(_xlfn.IFS(C189="Achieved Excellence", J189*Parameters!B$13, C189="Exceeded Expectations", J189*Parameters!C$13,C189="Meets Expectations",J189*Parameters!D$13), "No Pay Due")</f>
        <v>1952</v>
      </c>
      <c r="M189" s="21">
        <f t="shared" si="7"/>
        <v>1</v>
      </c>
      <c r="N189" s="49" cm="1">
        <f t="array" ref="N189">_xlfn.IFS(L189="No Pay Due", "No Pay Due", ISNUMBER(L189), CEILING(L189, 50))</f>
        <v>2000</v>
      </c>
      <c r="O189" s="50">
        <f t="shared" si="8"/>
        <v>48</v>
      </c>
      <c r="P189" s="56"/>
      <c r="Q189" s="16" cm="1">
        <f t="array" ref="Q189">IFERROR(_xlfn.IFS(C189="Achieved Excellence","3,000",C189="Exceeded Expectations",2000,C189="Meets Expectations",1000), "No pay due")</f>
        <v>1000</v>
      </c>
    </row>
    <row r="190" spans="1:17" x14ac:dyDescent="0.3">
      <c r="A190" t="s">
        <v>245</v>
      </c>
      <c r="B190">
        <v>1</v>
      </c>
      <c r="C190" t="str">
        <f>_xlfn.XLOOKUP(B190,Setup!A:A,Setup!B:B,"Unknown",0)</f>
        <v>Did not meet Expectations</v>
      </c>
      <c r="D190" s="19">
        <v>44261</v>
      </c>
      <c r="E190" s="18">
        <f ca="1">Parameters!C$5 - D190</f>
        <v>1445</v>
      </c>
      <c r="F190" s="17" t="str">
        <f t="shared" ca="1" si="6"/>
        <v>Eligible</v>
      </c>
      <c r="G190" s="18">
        <v>9</v>
      </c>
      <c r="H190" s="18">
        <v>4</v>
      </c>
      <c r="I190" s="18" t="s">
        <v>1092</v>
      </c>
      <c r="J190" s="20" cm="1">
        <f t="array" ref="J190">INDEX('Pay Table DC 2025'!C$2:L$16,G190,H190)</f>
        <v>76915</v>
      </c>
      <c r="K190" s="51">
        <f>_xlfn.XLOOKUP(G190,'Pay Table DC 2025'!B:B,'Pay Table DC 2025'!L:L,"NA",0)</f>
        <v>90898</v>
      </c>
      <c r="L190" s="20" t="str" cm="1">
        <f t="array" ref="L190">IFERROR(_xlfn.IFS(C190="Achieved Excellence", J190*Parameters!B$13, C190="Exceeded Expectations", J190*Parameters!C$13,C190="Meets Expectations",J190*Parameters!D$13), "No Pay Due")</f>
        <v>No Pay Due</v>
      </c>
      <c r="M190" s="21">
        <f t="shared" si="7"/>
        <v>0.84616823252436801</v>
      </c>
      <c r="N190" s="49" t="str" cm="1">
        <f t="array" ref="N190">_xlfn.IFS(L190="No Pay Due", "No Pay Due", ISNUMBER(L190), CEILING(L190, 50))</f>
        <v>No Pay Due</v>
      </c>
      <c r="O190" s="50" t="str">
        <f t="shared" si="8"/>
        <v>No Pay Due</v>
      </c>
      <c r="P190" s="56"/>
      <c r="Q190" s="16" t="str" cm="1">
        <f t="array" ref="Q190">IFERROR(_xlfn.IFS(C190="Achieved Excellence","3,000",C190="Exceeded Expectations",2000,C190="Meets Expectations",1000), "No pay due")</f>
        <v>No pay due</v>
      </c>
    </row>
    <row r="191" spans="1:17" x14ac:dyDescent="0.3">
      <c r="A191" t="s">
        <v>246</v>
      </c>
      <c r="B191">
        <v>3</v>
      </c>
      <c r="C191" t="str">
        <f>_xlfn.XLOOKUP(B191,Setup!A:A,Setup!B:B,"Unknown",0)</f>
        <v>Meets Expectations</v>
      </c>
      <c r="D191" s="19">
        <v>44835</v>
      </c>
      <c r="E191" s="18">
        <f ca="1">Parameters!C$5 - D191</f>
        <v>871</v>
      </c>
      <c r="F191" s="17" t="str">
        <f t="shared" ca="1" si="6"/>
        <v>Eligible</v>
      </c>
      <c r="G191" s="18">
        <v>5</v>
      </c>
      <c r="H191" s="18">
        <v>3</v>
      </c>
      <c r="I191" s="18" t="s">
        <v>1091</v>
      </c>
      <c r="J191" s="20" cm="1">
        <f t="array" ref="J191">INDEX('Pay Table DC 2025'!C$2:L$16,G191,H191)</f>
        <v>49223</v>
      </c>
      <c r="K191" s="51">
        <f>_xlfn.XLOOKUP(G191,'Pay Table DC 2025'!B:B,'Pay Table DC 2025'!L:L,"NA",0)</f>
        <v>59986</v>
      </c>
      <c r="L191" s="20" cm="1">
        <f t="array" ref="L191">IFERROR(_xlfn.IFS(C191="Achieved Excellence", J191*Parameters!B$13, C191="Exceeded Expectations", J191*Parameters!C$13,C191="Meets Expectations",J191*Parameters!D$13), "No Pay Due")</f>
        <v>492.23</v>
      </c>
      <c r="M191" s="21">
        <f t="shared" si="7"/>
        <v>0.8205748007868503</v>
      </c>
      <c r="N191" s="49" cm="1">
        <f t="array" ref="N191">_xlfn.IFS(L191="No Pay Due", "No Pay Due", ISNUMBER(L191), CEILING(L191, 50))</f>
        <v>500</v>
      </c>
      <c r="O191" s="50">
        <f t="shared" si="8"/>
        <v>7.7699999999999818</v>
      </c>
      <c r="P191" s="56"/>
      <c r="Q191" s="16" cm="1">
        <f t="array" ref="Q191">IFERROR(_xlfn.IFS(C191="Achieved Excellence","3,000",C191="Exceeded Expectations",2000,C191="Meets Expectations",1000), "No pay due")</f>
        <v>1000</v>
      </c>
    </row>
    <row r="192" spans="1:17" x14ac:dyDescent="0.3">
      <c r="A192" t="s">
        <v>247</v>
      </c>
      <c r="B192">
        <v>2</v>
      </c>
      <c r="C192" t="str">
        <f>_xlfn.XLOOKUP(B192,Setup!A:A,Setup!B:B,"Unknown",0)</f>
        <v>Needs Improvement</v>
      </c>
      <c r="D192" s="19">
        <v>44896</v>
      </c>
      <c r="E192" s="18">
        <f ca="1">Parameters!C$5 - D192</f>
        <v>810</v>
      </c>
      <c r="F192" s="17" t="str">
        <f t="shared" ca="1" si="6"/>
        <v>Eligible</v>
      </c>
      <c r="G192" s="18">
        <v>1</v>
      </c>
      <c r="H192" s="18">
        <v>6</v>
      </c>
      <c r="I192" s="18" t="s">
        <v>1091</v>
      </c>
      <c r="J192" s="20" cm="1">
        <f t="array" ref="J192">INDEX('Pay Table DC 2025'!C$2:L$16,G192,H192)</f>
        <v>34516</v>
      </c>
      <c r="K192" s="51">
        <f>_xlfn.XLOOKUP(G192,'Pay Table DC 2025'!B:B,'Pay Table DC 2025'!L:L,"NA",0)</f>
        <v>37463</v>
      </c>
      <c r="L192" s="20" t="str" cm="1">
        <f t="array" ref="L192">IFERROR(_xlfn.IFS(C192="Achieved Excellence", J192*Parameters!B$13, C192="Exceeded Expectations", J192*Parameters!C$13,C192="Meets Expectations",J192*Parameters!D$13), "No Pay Due")</f>
        <v>No Pay Due</v>
      </c>
      <c r="M192" s="21">
        <f t="shared" si="7"/>
        <v>0.92133571790833624</v>
      </c>
      <c r="N192" s="49" t="str" cm="1">
        <f t="array" ref="N192">_xlfn.IFS(L192="No Pay Due", "No Pay Due", ISNUMBER(L192), CEILING(L192, 50))</f>
        <v>No Pay Due</v>
      </c>
      <c r="O192" s="50" t="str">
        <f t="shared" si="8"/>
        <v>No Pay Due</v>
      </c>
      <c r="P192" s="56"/>
      <c r="Q192" s="16" t="str" cm="1">
        <f t="array" ref="Q192">IFERROR(_xlfn.IFS(C192="Achieved Excellence","3,000",C192="Exceeded Expectations",2000,C192="Meets Expectations",1000), "No pay due")</f>
        <v>No pay due</v>
      </c>
    </row>
    <row r="193" spans="1:17" x14ac:dyDescent="0.3">
      <c r="A193" t="s">
        <v>248</v>
      </c>
      <c r="B193">
        <v>3</v>
      </c>
      <c r="C193" t="str">
        <f>_xlfn.XLOOKUP(B193,Setup!A:A,Setup!B:B,"Unknown",0)</f>
        <v>Meets Expectations</v>
      </c>
      <c r="D193" s="19">
        <v>45065</v>
      </c>
      <c r="E193" s="18">
        <f ca="1">Parameters!C$5 - D193</f>
        <v>641</v>
      </c>
      <c r="F193" s="17" t="str">
        <f t="shared" ca="1" si="6"/>
        <v>Eligible</v>
      </c>
      <c r="G193" s="18">
        <v>15</v>
      </c>
      <c r="H193" s="18">
        <v>10</v>
      </c>
      <c r="I193" s="18" t="s">
        <v>1091</v>
      </c>
      <c r="J193" s="20" cm="1">
        <f t="array" ref="J193">INDEX('Pay Table DC 2025'!C$2:L$16,G193,H193)</f>
        <v>195200</v>
      </c>
      <c r="K193" s="51">
        <f>_xlfn.XLOOKUP(G193,'Pay Table DC 2025'!B:B,'Pay Table DC 2025'!L:L,"NA",0)</f>
        <v>195200</v>
      </c>
      <c r="L193" s="20" cm="1">
        <f t="array" ref="L193">IFERROR(_xlfn.IFS(C193="Achieved Excellence", J193*Parameters!B$13, C193="Exceeded Expectations", J193*Parameters!C$13,C193="Meets Expectations",J193*Parameters!D$13), "No Pay Due")</f>
        <v>1952</v>
      </c>
      <c r="M193" s="21">
        <f t="shared" si="7"/>
        <v>1</v>
      </c>
      <c r="N193" s="49" cm="1">
        <f t="array" ref="N193">_xlfn.IFS(L193="No Pay Due", "No Pay Due", ISNUMBER(L193), CEILING(L193, 50))</f>
        <v>2000</v>
      </c>
      <c r="O193" s="50">
        <f t="shared" si="8"/>
        <v>48</v>
      </c>
      <c r="P193" s="56"/>
      <c r="Q193" s="16" cm="1">
        <f t="array" ref="Q193">IFERROR(_xlfn.IFS(C193="Achieved Excellence","3,000",C193="Exceeded Expectations",2000,C193="Meets Expectations",1000), "No pay due")</f>
        <v>1000</v>
      </c>
    </row>
    <row r="194" spans="1:17" x14ac:dyDescent="0.3">
      <c r="A194" t="s">
        <v>249</v>
      </c>
      <c r="B194">
        <v>3</v>
      </c>
      <c r="C194" t="str">
        <f>_xlfn.XLOOKUP(B194,Setup!A:A,Setup!B:B,"Unknown",0)</f>
        <v>Meets Expectations</v>
      </c>
      <c r="D194" s="19">
        <v>45620</v>
      </c>
      <c r="E194" s="18">
        <f ca="1">Parameters!C$5 - D194</f>
        <v>86</v>
      </c>
      <c r="F194" s="17" t="str">
        <f t="shared" ref="F194:F257" ca="1" si="9">IF(E194&lt;180,"Tenure Ineligible","Eligible")</f>
        <v>Tenure Ineligible</v>
      </c>
      <c r="G194" s="18">
        <v>8</v>
      </c>
      <c r="H194" s="18">
        <v>7</v>
      </c>
      <c r="I194" s="18" t="s">
        <v>1092</v>
      </c>
      <c r="J194" s="20" cm="1">
        <f t="array" ref="J194">INDEX('Pay Table DC 2025'!C$2:L$16,G194,H194)</f>
        <v>75972</v>
      </c>
      <c r="K194" s="51">
        <f>_xlfn.XLOOKUP(G194,'Pay Table DC 2025'!B:B,'Pay Table DC 2025'!L:L,"NA",0)</f>
        <v>82305</v>
      </c>
      <c r="L194" s="20" cm="1">
        <f t="array" ref="L194">IFERROR(_xlfn.IFS(C194="Achieved Excellence", J194*Parameters!B$13, C194="Exceeded Expectations", J194*Parameters!C$13,C194="Meets Expectations",J194*Parameters!D$13), "No Pay Due")</f>
        <v>759.72</v>
      </c>
      <c r="M194" s="21">
        <f t="shared" ref="M194:M257" si="10">J194/K194</f>
        <v>0.92305449243666848</v>
      </c>
      <c r="N194" s="49" cm="1">
        <f t="array" ref="N194">_xlfn.IFS(L194="No Pay Due", "No Pay Due", ISNUMBER(L194), CEILING(L194, 50))</f>
        <v>800</v>
      </c>
      <c r="O194" s="50">
        <f t="shared" si="8"/>
        <v>40.279999999999973</v>
      </c>
      <c r="P194" s="56"/>
      <c r="Q194" s="16" cm="1">
        <f t="array" ref="Q194">IFERROR(_xlfn.IFS(C194="Achieved Excellence","3,000",C194="Exceeded Expectations",2000,C194="Meets Expectations",1000), "No pay due")</f>
        <v>1000</v>
      </c>
    </row>
    <row r="195" spans="1:17" x14ac:dyDescent="0.3">
      <c r="A195" t="s">
        <v>250</v>
      </c>
      <c r="B195">
        <v>3</v>
      </c>
      <c r="C195" t="str">
        <f>_xlfn.XLOOKUP(B195,Setup!A:A,Setup!B:B,"Unknown",0)</f>
        <v>Meets Expectations</v>
      </c>
      <c r="D195" s="19">
        <v>44619</v>
      </c>
      <c r="E195" s="18">
        <f ca="1">Parameters!C$5 - D195</f>
        <v>1087</v>
      </c>
      <c r="F195" s="17" t="str">
        <f t="shared" ca="1" si="9"/>
        <v>Eligible</v>
      </c>
      <c r="G195" s="18">
        <v>7</v>
      </c>
      <c r="H195" s="18">
        <v>10</v>
      </c>
      <c r="I195" s="18" t="s">
        <v>1091</v>
      </c>
      <c r="J195" s="20" cm="1">
        <f t="array" ref="J195">INDEX('Pay Table DC 2025'!C$2:L$16,G195,H195)</f>
        <v>74318</v>
      </c>
      <c r="K195" s="51">
        <f>_xlfn.XLOOKUP(G195,'Pay Table DC 2025'!B:B,'Pay Table DC 2025'!L:L,"NA",0)</f>
        <v>74318</v>
      </c>
      <c r="L195" s="20" cm="1">
        <f t="array" ref="L195">IFERROR(_xlfn.IFS(C195="Achieved Excellence", J195*Parameters!B$13, C195="Exceeded Expectations", J195*Parameters!C$13,C195="Meets Expectations",J195*Parameters!D$13), "No Pay Due")</f>
        <v>743.18000000000006</v>
      </c>
      <c r="M195" s="21">
        <f t="shared" si="10"/>
        <v>1</v>
      </c>
      <c r="N195" s="49" cm="1">
        <f t="array" ref="N195">_xlfn.IFS(L195="No Pay Due", "No Pay Due", ISNUMBER(L195), CEILING(L195, 50))</f>
        <v>750</v>
      </c>
      <c r="O195" s="50">
        <f t="shared" ref="O195:O258" si="11">IF(ISNUMBER(N195), N195 - L195, "No Pay Due")</f>
        <v>6.8199999999999363</v>
      </c>
      <c r="P195" s="56"/>
      <c r="Q195" s="16" cm="1">
        <f t="array" ref="Q195">IFERROR(_xlfn.IFS(C195="Achieved Excellence","3,000",C195="Exceeded Expectations",2000,C195="Meets Expectations",1000), "No pay due")</f>
        <v>1000</v>
      </c>
    </row>
    <row r="196" spans="1:17" x14ac:dyDescent="0.3">
      <c r="A196" t="s">
        <v>251</v>
      </c>
      <c r="B196">
        <v>4</v>
      </c>
      <c r="C196" t="str">
        <f>_xlfn.XLOOKUP(B196,Setup!A:A,Setup!B:B,"Unknown",0)</f>
        <v>Exceeded Expectations</v>
      </c>
      <c r="D196" s="19">
        <v>44117</v>
      </c>
      <c r="E196" s="18">
        <f ca="1">Parameters!C$5 - D196</f>
        <v>1589</v>
      </c>
      <c r="F196" s="17" t="str">
        <f t="shared" ca="1" si="9"/>
        <v>Eligible</v>
      </c>
      <c r="G196" s="18">
        <v>14</v>
      </c>
      <c r="H196" s="18">
        <v>7</v>
      </c>
      <c r="I196" s="18" t="s">
        <v>1092</v>
      </c>
      <c r="J196" s="20" cm="1">
        <f t="array" ref="J196">INDEX('Pay Table DC 2025'!C$2:L$16,G196,H196)</f>
        <v>170985</v>
      </c>
      <c r="K196" s="51">
        <f>_xlfn.XLOOKUP(G196,'Pay Table DC 2025'!B:B,'Pay Table DC 2025'!L:L,"NA",0)</f>
        <v>185234</v>
      </c>
      <c r="L196" s="20" cm="1">
        <f t="array" ref="L196">IFERROR(_xlfn.IFS(C196="Achieved Excellence", J196*Parameters!B$13, C196="Exceeded Expectations", J196*Parameters!C$13,C196="Meets Expectations",J196*Parameters!D$13), "No Pay Due")</f>
        <v>3419.7000000000003</v>
      </c>
      <c r="M196" s="21">
        <f t="shared" si="10"/>
        <v>0.92307567725147655</v>
      </c>
      <c r="N196" s="49" cm="1">
        <f t="array" ref="N196">_xlfn.IFS(L196="No Pay Due", "No Pay Due", ISNUMBER(L196), CEILING(L196, 50))</f>
        <v>3450</v>
      </c>
      <c r="O196" s="50">
        <f t="shared" si="11"/>
        <v>30.299999999999727</v>
      </c>
      <c r="P196" s="56"/>
      <c r="Q196" s="16" cm="1">
        <f t="array" ref="Q196">IFERROR(_xlfn.IFS(C196="Achieved Excellence","3,000",C196="Exceeded Expectations",2000,C196="Meets Expectations",1000), "No pay due")</f>
        <v>2000</v>
      </c>
    </row>
    <row r="197" spans="1:17" x14ac:dyDescent="0.3">
      <c r="A197" t="s">
        <v>252</v>
      </c>
      <c r="B197">
        <v>3</v>
      </c>
      <c r="C197" t="str">
        <f>_xlfn.XLOOKUP(B197,Setup!A:A,Setup!B:B,"Unknown",0)</f>
        <v>Meets Expectations</v>
      </c>
      <c r="D197" s="19">
        <v>44117</v>
      </c>
      <c r="E197" s="18">
        <f ca="1">Parameters!C$5 - D197</f>
        <v>1589</v>
      </c>
      <c r="F197" s="17" t="str">
        <f t="shared" ca="1" si="9"/>
        <v>Eligible</v>
      </c>
      <c r="G197" s="18">
        <v>11</v>
      </c>
      <c r="H197" s="18">
        <v>7</v>
      </c>
      <c r="I197" s="18" t="s">
        <v>1093</v>
      </c>
      <c r="J197" s="20" cm="1">
        <f t="array" ref="J197">INDEX('Pay Table DC 2025'!C$2:L$16,G197,H197)</f>
        <v>101517</v>
      </c>
      <c r="K197" s="51">
        <f>_xlfn.XLOOKUP(G197,'Pay Table DC 2025'!B:B,'Pay Table DC 2025'!L:L,"NA",0)</f>
        <v>109975</v>
      </c>
      <c r="L197" s="20" cm="1">
        <f t="array" ref="L197">IFERROR(_xlfn.IFS(C197="Achieved Excellence", J197*Parameters!B$13, C197="Exceeded Expectations", J197*Parameters!C$13,C197="Meets Expectations",J197*Parameters!D$13), "No Pay Due")</f>
        <v>1015.1700000000001</v>
      </c>
      <c r="M197" s="21">
        <f t="shared" si="10"/>
        <v>0.92309161172993859</v>
      </c>
      <c r="N197" s="49" cm="1">
        <f t="array" ref="N197">_xlfn.IFS(L197="No Pay Due", "No Pay Due", ISNUMBER(L197), CEILING(L197, 50))</f>
        <v>1050</v>
      </c>
      <c r="O197" s="50">
        <f t="shared" si="11"/>
        <v>34.829999999999927</v>
      </c>
      <c r="P197" s="56"/>
      <c r="Q197" s="16" cm="1">
        <f t="array" ref="Q197">IFERROR(_xlfn.IFS(C197="Achieved Excellence","3,000",C197="Exceeded Expectations",2000,C197="Meets Expectations",1000), "No pay due")</f>
        <v>1000</v>
      </c>
    </row>
    <row r="198" spans="1:17" x14ac:dyDescent="0.3">
      <c r="A198" t="s">
        <v>253</v>
      </c>
      <c r="B198">
        <v>2</v>
      </c>
      <c r="C198" t="str">
        <f>_xlfn.XLOOKUP(B198,Setup!A:A,Setup!B:B,"Unknown",0)</f>
        <v>Needs Improvement</v>
      </c>
      <c r="D198" s="19">
        <v>45608</v>
      </c>
      <c r="E198" s="18">
        <f ca="1">Parameters!C$5 - D198</f>
        <v>98</v>
      </c>
      <c r="F198" s="17" t="str">
        <f t="shared" ca="1" si="9"/>
        <v>Tenure Ineligible</v>
      </c>
      <c r="G198" s="18">
        <v>15</v>
      </c>
      <c r="H198" s="18">
        <v>4</v>
      </c>
      <c r="I198" s="18" t="s">
        <v>1092</v>
      </c>
      <c r="J198" s="20" cm="1">
        <f t="array" ref="J198">INDEX('Pay Table DC 2025'!C$2:L$16,G198,H198)</f>
        <v>184363</v>
      </c>
      <c r="K198" s="51">
        <f>_xlfn.XLOOKUP(G198,'Pay Table DC 2025'!B:B,'Pay Table DC 2025'!L:L,"NA",0)</f>
        <v>195200</v>
      </c>
      <c r="L198" s="20" t="str" cm="1">
        <f t="array" ref="L198">IFERROR(_xlfn.IFS(C198="Achieved Excellence", J198*Parameters!B$13, C198="Exceeded Expectations", J198*Parameters!C$13,C198="Meets Expectations",J198*Parameters!D$13), "No Pay Due")</f>
        <v>No Pay Due</v>
      </c>
      <c r="M198" s="21">
        <f t="shared" si="10"/>
        <v>0.94448258196721313</v>
      </c>
      <c r="N198" s="49" t="str" cm="1">
        <f t="array" ref="N198">_xlfn.IFS(L198="No Pay Due", "No Pay Due", ISNUMBER(L198), CEILING(L198, 50))</f>
        <v>No Pay Due</v>
      </c>
      <c r="O198" s="50" t="str">
        <f t="shared" si="11"/>
        <v>No Pay Due</v>
      </c>
      <c r="P198" s="56"/>
      <c r="Q198" s="16" t="str" cm="1">
        <f t="array" ref="Q198">IFERROR(_xlfn.IFS(C198="Achieved Excellence","3,000",C198="Exceeded Expectations",2000,C198="Meets Expectations",1000), "No pay due")</f>
        <v>No pay due</v>
      </c>
    </row>
    <row r="199" spans="1:17" x14ac:dyDescent="0.3">
      <c r="A199" t="s">
        <v>254</v>
      </c>
      <c r="B199">
        <v>2</v>
      </c>
      <c r="C199" t="str">
        <f>_xlfn.XLOOKUP(B199,Setup!A:A,Setup!B:B,"Unknown",0)</f>
        <v>Needs Improvement</v>
      </c>
      <c r="D199" s="19">
        <v>44512</v>
      </c>
      <c r="E199" s="18">
        <f ca="1">Parameters!C$5 - D199</f>
        <v>1194</v>
      </c>
      <c r="F199" s="17" t="str">
        <f t="shared" ca="1" si="9"/>
        <v>Eligible</v>
      </c>
      <c r="G199" s="18">
        <v>12</v>
      </c>
      <c r="H199" s="18">
        <v>1</v>
      </c>
      <c r="I199" s="18" t="s">
        <v>1094</v>
      </c>
      <c r="J199" s="20" cm="1">
        <f t="array" ref="J199">INDEX('Pay Table DC 2025'!C$2:L$16,G199,H199)</f>
        <v>101401</v>
      </c>
      <c r="K199" s="51">
        <f>_xlfn.XLOOKUP(G199,'Pay Table DC 2025'!B:B,'Pay Table DC 2025'!L:L,"NA",0)</f>
        <v>131826</v>
      </c>
      <c r="L199" s="20" t="str" cm="1">
        <f t="array" ref="L199">IFERROR(_xlfn.IFS(C199="Achieved Excellence", J199*Parameters!B$13, C199="Exceeded Expectations", J199*Parameters!C$13,C199="Meets Expectations",J199*Parameters!D$13), "No Pay Due")</f>
        <v>No Pay Due</v>
      </c>
      <c r="M199" s="21">
        <f t="shared" si="10"/>
        <v>0.76920334380167799</v>
      </c>
      <c r="N199" s="49" t="str" cm="1">
        <f t="array" ref="N199">_xlfn.IFS(L199="No Pay Due", "No Pay Due", ISNUMBER(L199), CEILING(L199, 50))</f>
        <v>No Pay Due</v>
      </c>
      <c r="O199" s="50" t="str">
        <f t="shared" si="11"/>
        <v>No Pay Due</v>
      </c>
      <c r="P199" s="56"/>
      <c r="Q199" s="16" t="str" cm="1">
        <f t="array" ref="Q199">IFERROR(_xlfn.IFS(C199="Achieved Excellence","3,000",C199="Exceeded Expectations",2000,C199="Meets Expectations",1000), "No pay due")</f>
        <v>No pay due</v>
      </c>
    </row>
    <row r="200" spans="1:17" x14ac:dyDescent="0.3">
      <c r="A200" t="s">
        <v>255</v>
      </c>
      <c r="B200">
        <v>4</v>
      </c>
      <c r="C200" t="str">
        <f>_xlfn.XLOOKUP(B200,Setup!A:A,Setup!B:B,"Unknown",0)</f>
        <v>Exceeded Expectations</v>
      </c>
      <c r="D200" s="19">
        <v>43969</v>
      </c>
      <c r="E200" s="18">
        <f ca="1">Parameters!C$5 - D200</f>
        <v>1737</v>
      </c>
      <c r="F200" s="17" t="str">
        <f t="shared" ca="1" si="9"/>
        <v>Eligible</v>
      </c>
      <c r="G200" s="18">
        <v>13</v>
      </c>
      <c r="H200" s="18">
        <v>10</v>
      </c>
      <c r="I200" s="18" t="s">
        <v>1091</v>
      </c>
      <c r="J200" s="20" cm="1">
        <f t="array" ref="J200">INDEX('Pay Table DC 2025'!C$2:L$16,G200,H200)</f>
        <v>156755</v>
      </c>
      <c r="K200" s="51">
        <f>_xlfn.XLOOKUP(G200,'Pay Table DC 2025'!B:B,'Pay Table DC 2025'!L:L,"NA",0)</f>
        <v>156755</v>
      </c>
      <c r="L200" s="20" cm="1">
        <f t="array" ref="L200">IFERROR(_xlfn.IFS(C200="Achieved Excellence", J200*Parameters!B$13, C200="Exceeded Expectations", J200*Parameters!C$13,C200="Meets Expectations",J200*Parameters!D$13), "No Pay Due")</f>
        <v>3135.1</v>
      </c>
      <c r="M200" s="21">
        <f t="shared" si="10"/>
        <v>1</v>
      </c>
      <c r="N200" s="49" cm="1">
        <f t="array" ref="N200">_xlfn.IFS(L200="No Pay Due", "No Pay Due", ISNUMBER(L200), CEILING(L200, 50))</f>
        <v>3150</v>
      </c>
      <c r="O200" s="50">
        <f t="shared" si="11"/>
        <v>14.900000000000091</v>
      </c>
      <c r="P200" s="56"/>
      <c r="Q200" s="16" cm="1">
        <f t="array" ref="Q200">IFERROR(_xlfn.IFS(C200="Achieved Excellence","3,000",C200="Exceeded Expectations",2000,C200="Meets Expectations",1000), "No pay due")</f>
        <v>2000</v>
      </c>
    </row>
    <row r="201" spans="1:17" x14ac:dyDescent="0.3">
      <c r="A201" t="s">
        <v>256</v>
      </c>
      <c r="B201">
        <v>1</v>
      </c>
      <c r="C201" t="str">
        <f>_xlfn.XLOOKUP(B201,Setup!A:A,Setup!B:B,"Unknown",0)</f>
        <v>Did not meet Expectations</v>
      </c>
      <c r="D201" s="19">
        <v>45229</v>
      </c>
      <c r="E201" s="18">
        <f ca="1">Parameters!C$5 - D201</f>
        <v>477</v>
      </c>
      <c r="F201" s="17" t="str">
        <f t="shared" ca="1" si="9"/>
        <v>Eligible</v>
      </c>
      <c r="G201" s="18">
        <v>2</v>
      </c>
      <c r="H201" s="18">
        <v>2</v>
      </c>
      <c r="I201" s="18" t="s">
        <v>1095</v>
      </c>
      <c r="J201" s="20" cm="1">
        <f t="array" ref="J201">INDEX('Pay Table DC 2025'!C$2:L$16,G201,H201)</f>
        <v>34476</v>
      </c>
      <c r="K201" s="51">
        <f>_xlfn.XLOOKUP(G201,'Pay Table DC 2025'!B:B,'Pay Table DC 2025'!L:L,"NA",0)</f>
        <v>42376</v>
      </c>
      <c r="L201" s="20" t="str" cm="1">
        <f t="array" ref="L201">IFERROR(_xlfn.IFS(C201="Achieved Excellence", J201*Parameters!B$13, C201="Exceeded Expectations", J201*Parameters!C$13,C201="Meets Expectations",J201*Parameters!D$13), "No Pay Due")</f>
        <v>No Pay Due</v>
      </c>
      <c r="M201" s="21">
        <f t="shared" si="10"/>
        <v>0.81357372097413627</v>
      </c>
      <c r="N201" s="49" t="str" cm="1">
        <f t="array" ref="N201">_xlfn.IFS(L201="No Pay Due", "No Pay Due", ISNUMBER(L201), CEILING(L201, 50))</f>
        <v>No Pay Due</v>
      </c>
      <c r="O201" s="50" t="str">
        <f t="shared" si="11"/>
        <v>No Pay Due</v>
      </c>
      <c r="P201" s="56"/>
      <c r="Q201" s="16" t="str" cm="1">
        <f t="array" ref="Q201">IFERROR(_xlfn.IFS(C201="Achieved Excellence","3,000",C201="Exceeded Expectations",2000,C201="Meets Expectations",1000), "No pay due")</f>
        <v>No pay due</v>
      </c>
    </row>
    <row r="202" spans="1:17" x14ac:dyDescent="0.3">
      <c r="A202" t="s">
        <v>257</v>
      </c>
      <c r="B202">
        <v>4</v>
      </c>
      <c r="C202" t="str">
        <f>_xlfn.XLOOKUP(B202,Setup!A:A,Setup!B:B,"Unknown",0)</f>
        <v>Exceeded Expectations</v>
      </c>
      <c r="D202" s="19">
        <v>44303</v>
      </c>
      <c r="E202" s="18">
        <f ca="1">Parameters!C$5 - D202</f>
        <v>1403</v>
      </c>
      <c r="F202" s="17" t="str">
        <f t="shared" ca="1" si="9"/>
        <v>Eligible</v>
      </c>
      <c r="G202" s="18">
        <v>5</v>
      </c>
      <c r="H202" s="18">
        <v>5</v>
      </c>
      <c r="I202" s="18" t="s">
        <v>1091</v>
      </c>
      <c r="J202" s="20" cm="1">
        <f t="array" ref="J202">INDEX('Pay Table DC 2025'!C$2:L$16,G202,H202)</f>
        <v>52298</v>
      </c>
      <c r="K202" s="51">
        <f>_xlfn.XLOOKUP(G202,'Pay Table DC 2025'!B:B,'Pay Table DC 2025'!L:L,"NA",0)</f>
        <v>59986</v>
      </c>
      <c r="L202" s="20" cm="1">
        <f t="array" ref="L202">IFERROR(_xlfn.IFS(C202="Achieved Excellence", J202*Parameters!B$13, C202="Exceeded Expectations", J202*Parameters!C$13,C202="Meets Expectations",J202*Parameters!D$13), "No Pay Due")</f>
        <v>1045.96</v>
      </c>
      <c r="M202" s="21">
        <f t="shared" si="10"/>
        <v>0.87183676191111259</v>
      </c>
      <c r="N202" s="49" cm="1">
        <f t="array" ref="N202">_xlfn.IFS(L202="No Pay Due", "No Pay Due", ISNUMBER(L202), CEILING(L202, 50))</f>
        <v>1050</v>
      </c>
      <c r="O202" s="50">
        <f t="shared" si="11"/>
        <v>4.0399999999999636</v>
      </c>
      <c r="P202" s="56"/>
      <c r="Q202" s="16" cm="1">
        <f t="array" ref="Q202">IFERROR(_xlfn.IFS(C202="Achieved Excellence","3,000",C202="Exceeded Expectations",2000,C202="Meets Expectations",1000), "No pay due")</f>
        <v>2000</v>
      </c>
    </row>
    <row r="203" spans="1:17" x14ac:dyDescent="0.3">
      <c r="A203" t="s">
        <v>258</v>
      </c>
      <c r="B203">
        <v>4</v>
      </c>
      <c r="C203" t="str">
        <f>_xlfn.XLOOKUP(B203,Setup!A:A,Setup!B:B,"Unknown",0)</f>
        <v>Exceeded Expectations</v>
      </c>
      <c r="D203" s="19">
        <v>44414</v>
      </c>
      <c r="E203" s="18">
        <f ca="1">Parameters!C$5 - D203</f>
        <v>1292</v>
      </c>
      <c r="F203" s="17" t="str">
        <f t="shared" ca="1" si="9"/>
        <v>Eligible</v>
      </c>
      <c r="G203" s="18">
        <v>2</v>
      </c>
      <c r="H203" s="18">
        <v>8</v>
      </c>
      <c r="I203" s="18" t="s">
        <v>1092</v>
      </c>
      <c r="J203" s="20" cm="1">
        <f t="array" ref="J203">INDEX('Pay Table DC 2025'!C$2:L$16,G203,H203)</f>
        <v>40203</v>
      </c>
      <c r="K203" s="51">
        <f>_xlfn.XLOOKUP(G203,'Pay Table DC 2025'!B:B,'Pay Table DC 2025'!L:L,"NA",0)</f>
        <v>42376</v>
      </c>
      <c r="L203" s="20" cm="1">
        <f t="array" ref="L203">IFERROR(_xlfn.IFS(C203="Achieved Excellence", J203*Parameters!B$13, C203="Exceeded Expectations", J203*Parameters!C$13,C203="Meets Expectations",J203*Parameters!D$13), "No Pay Due")</f>
        <v>804.06000000000006</v>
      </c>
      <c r="M203" s="21">
        <f t="shared" si="10"/>
        <v>0.94872097413630352</v>
      </c>
      <c r="N203" s="49" cm="1">
        <f t="array" ref="N203">_xlfn.IFS(L203="No Pay Due", "No Pay Due", ISNUMBER(L203), CEILING(L203, 50))</f>
        <v>850</v>
      </c>
      <c r="O203" s="50">
        <f t="shared" si="11"/>
        <v>45.939999999999941</v>
      </c>
      <c r="P203" s="56"/>
      <c r="Q203" s="16" cm="1">
        <f t="array" ref="Q203">IFERROR(_xlfn.IFS(C203="Achieved Excellence","3,000",C203="Exceeded Expectations",2000,C203="Meets Expectations",1000), "No pay due")</f>
        <v>2000</v>
      </c>
    </row>
    <row r="204" spans="1:17" x14ac:dyDescent="0.3">
      <c r="A204" t="s">
        <v>259</v>
      </c>
      <c r="B204">
        <v>2</v>
      </c>
      <c r="C204" t="str">
        <f>_xlfn.XLOOKUP(B204,Setup!A:A,Setup!B:B,"Unknown",0)</f>
        <v>Needs Improvement</v>
      </c>
      <c r="D204" s="19">
        <v>45071</v>
      </c>
      <c r="E204" s="18">
        <f ca="1">Parameters!C$5 - D204</f>
        <v>635</v>
      </c>
      <c r="F204" s="17" t="str">
        <f t="shared" ca="1" si="9"/>
        <v>Eligible</v>
      </c>
      <c r="G204" s="18">
        <v>14</v>
      </c>
      <c r="H204" s="18">
        <v>5</v>
      </c>
      <c r="I204" s="18" t="s">
        <v>1091</v>
      </c>
      <c r="J204" s="20" cm="1">
        <f t="array" ref="J204">INDEX('Pay Table DC 2025'!C$2:L$16,G204,H204)</f>
        <v>161486</v>
      </c>
      <c r="K204" s="51">
        <f>_xlfn.XLOOKUP(G204,'Pay Table DC 2025'!B:B,'Pay Table DC 2025'!L:L,"NA",0)</f>
        <v>185234</v>
      </c>
      <c r="L204" s="20" t="str" cm="1">
        <f t="array" ref="L204">IFERROR(_xlfn.IFS(C204="Achieved Excellence", J204*Parameters!B$13, C204="Exceeded Expectations", J204*Parameters!C$13,C204="Meets Expectations",J204*Parameters!D$13), "No Pay Due")</f>
        <v>No Pay Due</v>
      </c>
      <c r="M204" s="21">
        <f t="shared" si="10"/>
        <v>0.87179459494477252</v>
      </c>
      <c r="N204" s="49" t="str" cm="1">
        <f t="array" ref="N204">_xlfn.IFS(L204="No Pay Due", "No Pay Due", ISNUMBER(L204), CEILING(L204, 50))</f>
        <v>No Pay Due</v>
      </c>
      <c r="O204" s="50" t="str">
        <f t="shared" si="11"/>
        <v>No Pay Due</v>
      </c>
      <c r="P204" s="56"/>
      <c r="Q204" s="16" t="str" cm="1">
        <f t="array" ref="Q204">IFERROR(_xlfn.IFS(C204="Achieved Excellence","3,000",C204="Exceeded Expectations",2000,C204="Meets Expectations",1000), "No pay due")</f>
        <v>No pay due</v>
      </c>
    </row>
    <row r="205" spans="1:17" x14ac:dyDescent="0.3">
      <c r="A205" t="s">
        <v>260</v>
      </c>
      <c r="B205">
        <v>4</v>
      </c>
      <c r="C205" t="str">
        <f>_xlfn.XLOOKUP(B205,Setup!A:A,Setup!B:B,"Unknown",0)</f>
        <v>Exceeded Expectations</v>
      </c>
      <c r="D205" s="19">
        <v>44635</v>
      </c>
      <c r="E205" s="18">
        <f ca="1">Parameters!C$5 - D205</f>
        <v>1071</v>
      </c>
      <c r="F205" s="17" t="str">
        <f t="shared" ca="1" si="9"/>
        <v>Eligible</v>
      </c>
      <c r="G205" s="18">
        <v>1</v>
      </c>
      <c r="H205" s="18">
        <v>7</v>
      </c>
      <c r="I205" s="18" t="s">
        <v>1093</v>
      </c>
      <c r="J205" s="20" cm="1">
        <f t="array" ref="J205">INDEX('Pay Table DC 2025'!C$2:L$16,G205,H205)</f>
        <v>35502</v>
      </c>
      <c r="K205" s="51">
        <f>_xlfn.XLOOKUP(G205,'Pay Table DC 2025'!B:B,'Pay Table DC 2025'!L:L,"NA",0)</f>
        <v>37463</v>
      </c>
      <c r="L205" s="20" cm="1">
        <f t="array" ref="L205">IFERROR(_xlfn.IFS(C205="Achieved Excellence", J205*Parameters!B$13, C205="Exceeded Expectations", J205*Parameters!C$13,C205="Meets Expectations",J205*Parameters!D$13), "No Pay Due")</f>
        <v>710.04</v>
      </c>
      <c r="M205" s="21">
        <f t="shared" si="10"/>
        <v>0.94765501961935772</v>
      </c>
      <c r="N205" s="49" cm="1">
        <f t="array" ref="N205">_xlfn.IFS(L205="No Pay Due", "No Pay Due", ISNUMBER(L205), CEILING(L205, 50))</f>
        <v>750</v>
      </c>
      <c r="O205" s="50">
        <f t="shared" si="11"/>
        <v>39.960000000000036</v>
      </c>
      <c r="P205" s="56"/>
      <c r="Q205" s="16" cm="1">
        <f t="array" ref="Q205">IFERROR(_xlfn.IFS(C205="Achieved Excellence","3,000",C205="Exceeded Expectations",2000,C205="Meets Expectations",1000), "No pay due")</f>
        <v>2000</v>
      </c>
    </row>
    <row r="206" spans="1:17" x14ac:dyDescent="0.3">
      <c r="A206" t="s">
        <v>261</v>
      </c>
      <c r="B206">
        <v>5</v>
      </c>
      <c r="C206" t="str">
        <f>_xlfn.XLOOKUP(B206,Setup!A:A,Setup!B:B,"Unknown",0)</f>
        <v>Achieved Excellence</v>
      </c>
      <c r="D206" s="19">
        <v>45539</v>
      </c>
      <c r="E206" s="18">
        <f ca="1">Parameters!C$5 - D206</f>
        <v>167</v>
      </c>
      <c r="F206" s="17" t="str">
        <f t="shared" ca="1" si="9"/>
        <v>Tenure Ineligible</v>
      </c>
      <c r="G206" s="18">
        <v>3</v>
      </c>
      <c r="H206" s="18">
        <v>7</v>
      </c>
      <c r="I206" s="18" t="s">
        <v>1094</v>
      </c>
      <c r="J206" s="20" cm="1">
        <f t="array" ref="J206">INDEX('Pay Table DC 2025'!C$2:L$16,G206,H206)</f>
        <v>44090</v>
      </c>
      <c r="K206" s="51">
        <f>_xlfn.XLOOKUP(G206,'Pay Table DC 2025'!B:B,'Pay Table DC 2025'!L:L,"NA",0)</f>
        <v>47763</v>
      </c>
      <c r="L206" s="20" cm="1">
        <f t="array" ref="L206">IFERROR(_xlfn.IFS(C206="Achieved Excellence", J206*Parameters!B$13, C206="Exceeded Expectations", J206*Parameters!C$13,C206="Meets Expectations",J206*Parameters!D$13), "No Pay Due")</f>
        <v>1322.7</v>
      </c>
      <c r="M206" s="21">
        <f t="shared" si="10"/>
        <v>0.92309947030127926</v>
      </c>
      <c r="N206" s="49" cm="1">
        <f t="array" ref="N206">_xlfn.IFS(L206="No Pay Due", "No Pay Due", ISNUMBER(L206), CEILING(L206, 50))</f>
        <v>1350</v>
      </c>
      <c r="O206" s="50">
        <f t="shared" si="11"/>
        <v>27.299999999999955</v>
      </c>
      <c r="P206" s="56"/>
      <c r="Q206" s="16" t="str" cm="1">
        <f t="array" ref="Q206">IFERROR(_xlfn.IFS(C206="Achieved Excellence","3,000",C206="Exceeded Expectations",2000,C206="Meets Expectations",1000), "No pay due")</f>
        <v>3,000</v>
      </c>
    </row>
    <row r="207" spans="1:17" x14ac:dyDescent="0.3">
      <c r="A207" t="s">
        <v>262</v>
      </c>
      <c r="B207">
        <v>4</v>
      </c>
      <c r="C207" t="str">
        <f>_xlfn.XLOOKUP(B207,Setup!A:A,Setup!B:B,"Unknown",0)</f>
        <v>Exceeded Expectations</v>
      </c>
      <c r="D207" s="19">
        <v>44708</v>
      </c>
      <c r="E207" s="18">
        <f ca="1">Parameters!C$5 - D207</f>
        <v>998</v>
      </c>
      <c r="F207" s="17" t="str">
        <f t="shared" ca="1" si="9"/>
        <v>Eligible</v>
      </c>
      <c r="G207" s="18">
        <v>6</v>
      </c>
      <c r="H207" s="18">
        <v>5</v>
      </c>
      <c r="I207" s="18" t="s">
        <v>1093</v>
      </c>
      <c r="J207" s="20" cm="1">
        <f t="array" ref="J207">INDEX('Pay Table DC 2025'!C$2:L$16,G207,H207)</f>
        <v>58300</v>
      </c>
      <c r="K207" s="51">
        <f>_xlfn.XLOOKUP(G207,'Pay Table DC 2025'!B:B,'Pay Table DC 2025'!L:L,"NA",0)</f>
        <v>66872</v>
      </c>
      <c r="L207" s="20" cm="1">
        <f t="array" ref="L207">IFERROR(_xlfn.IFS(C207="Achieved Excellence", J207*Parameters!B$13, C207="Exceeded Expectations", J207*Parameters!C$13,C207="Meets Expectations",J207*Parameters!D$13), "No Pay Due")</f>
        <v>1166</v>
      </c>
      <c r="M207" s="21">
        <f t="shared" si="10"/>
        <v>0.8718148103840172</v>
      </c>
      <c r="N207" s="49" cm="1">
        <f t="array" ref="N207">_xlfn.IFS(L207="No Pay Due", "No Pay Due", ISNUMBER(L207), CEILING(L207, 50))</f>
        <v>1200</v>
      </c>
      <c r="O207" s="50">
        <f t="shared" si="11"/>
        <v>34</v>
      </c>
      <c r="P207" s="56"/>
      <c r="Q207" s="16" cm="1">
        <f t="array" ref="Q207">IFERROR(_xlfn.IFS(C207="Achieved Excellence","3,000",C207="Exceeded Expectations",2000,C207="Meets Expectations",1000), "No pay due")</f>
        <v>2000</v>
      </c>
    </row>
    <row r="208" spans="1:17" x14ac:dyDescent="0.3">
      <c r="A208" t="s">
        <v>263</v>
      </c>
      <c r="B208">
        <v>1</v>
      </c>
      <c r="C208" t="str">
        <f>_xlfn.XLOOKUP(B208,Setup!A:A,Setup!B:B,"Unknown",0)</f>
        <v>Did not meet Expectations</v>
      </c>
      <c r="D208" s="19">
        <v>44963</v>
      </c>
      <c r="E208" s="18">
        <f ca="1">Parameters!C$5 - D208</f>
        <v>743</v>
      </c>
      <c r="F208" s="17" t="str">
        <f t="shared" ca="1" si="9"/>
        <v>Eligible</v>
      </c>
      <c r="G208" s="18">
        <v>13</v>
      </c>
      <c r="H208" s="18">
        <v>6</v>
      </c>
      <c r="I208" s="18" t="s">
        <v>1091</v>
      </c>
      <c r="J208" s="20" cm="1">
        <f t="array" ref="J208">INDEX('Pay Table DC 2025'!C$2:L$16,G208,H208)</f>
        <v>140677</v>
      </c>
      <c r="K208" s="51">
        <f>_xlfn.XLOOKUP(G208,'Pay Table DC 2025'!B:B,'Pay Table DC 2025'!L:L,"NA",0)</f>
        <v>156755</v>
      </c>
      <c r="L208" s="20" t="str" cm="1">
        <f t="array" ref="L208">IFERROR(_xlfn.IFS(C208="Achieved Excellence", J208*Parameters!B$13, C208="Exceeded Expectations", J208*Parameters!C$13,C208="Meets Expectations",J208*Parameters!D$13), "No Pay Due")</f>
        <v>No Pay Due</v>
      </c>
      <c r="M208" s="21">
        <f t="shared" si="10"/>
        <v>0.89743229881024533</v>
      </c>
      <c r="N208" s="49" t="str" cm="1">
        <f t="array" ref="N208">_xlfn.IFS(L208="No Pay Due", "No Pay Due", ISNUMBER(L208), CEILING(L208, 50))</f>
        <v>No Pay Due</v>
      </c>
      <c r="O208" s="50" t="str">
        <f t="shared" si="11"/>
        <v>No Pay Due</v>
      </c>
      <c r="P208" s="56"/>
      <c r="Q208" s="16" t="str" cm="1">
        <f t="array" ref="Q208">IFERROR(_xlfn.IFS(C208="Achieved Excellence","3,000",C208="Exceeded Expectations",2000,C208="Meets Expectations",1000), "No pay due")</f>
        <v>No pay due</v>
      </c>
    </row>
    <row r="209" spans="1:17" x14ac:dyDescent="0.3">
      <c r="A209" t="s">
        <v>264</v>
      </c>
      <c r="B209">
        <v>2</v>
      </c>
      <c r="C209" t="str">
        <f>_xlfn.XLOOKUP(B209,Setup!A:A,Setup!B:B,"Unknown",0)</f>
        <v>Needs Improvement</v>
      </c>
      <c r="D209" s="19">
        <v>43901</v>
      </c>
      <c r="E209" s="18">
        <f ca="1">Parameters!C$5 - D209</f>
        <v>1805</v>
      </c>
      <c r="F209" s="17" t="str">
        <f t="shared" ca="1" si="9"/>
        <v>Eligible</v>
      </c>
      <c r="G209" s="18">
        <v>8</v>
      </c>
      <c r="H209" s="18">
        <v>4</v>
      </c>
      <c r="I209" s="18" t="s">
        <v>1092</v>
      </c>
      <c r="J209" s="20" cm="1">
        <f t="array" ref="J209">INDEX('Pay Table DC 2025'!C$2:L$16,G209,H209)</f>
        <v>69639</v>
      </c>
      <c r="K209" s="51">
        <f>_xlfn.XLOOKUP(G209,'Pay Table DC 2025'!B:B,'Pay Table DC 2025'!L:L,"NA",0)</f>
        <v>82305</v>
      </c>
      <c r="L209" s="20" t="str" cm="1">
        <f t="array" ref="L209">IFERROR(_xlfn.IFS(C209="Achieved Excellence", J209*Parameters!B$13, C209="Exceeded Expectations", J209*Parameters!C$13,C209="Meets Expectations",J209*Parameters!D$13), "No Pay Due")</f>
        <v>No Pay Due</v>
      </c>
      <c r="M209" s="21">
        <f t="shared" si="10"/>
        <v>0.84610898487333697</v>
      </c>
      <c r="N209" s="49" t="str" cm="1">
        <f t="array" ref="N209">_xlfn.IFS(L209="No Pay Due", "No Pay Due", ISNUMBER(L209), CEILING(L209, 50))</f>
        <v>No Pay Due</v>
      </c>
      <c r="O209" s="50" t="str">
        <f t="shared" si="11"/>
        <v>No Pay Due</v>
      </c>
      <c r="P209" s="56"/>
      <c r="Q209" s="16" t="str" cm="1">
        <f t="array" ref="Q209">IFERROR(_xlfn.IFS(C209="Achieved Excellence","3,000",C209="Exceeded Expectations",2000,C209="Meets Expectations",1000), "No pay due")</f>
        <v>No pay due</v>
      </c>
    </row>
    <row r="210" spans="1:17" x14ac:dyDescent="0.3">
      <c r="A210" t="s">
        <v>265</v>
      </c>
      <c r="B210">
        <v>5</v>
      </c>
      <c r="C210" t="str">
        <f>_xlfn.XLOOKUP(B210,Setup!A:A,Setup!B:B,"Unknown",0)</f>
        <v>Achieved Excellence</v>
      </c>
      <c r="D210" s="19">
        <v>44689</v>
      </c>
      <c r="E210" s="18">
        <f ca="1">Parameters!C$5 - D210</f>
        <v>1017</v>
      </c>
      <c r="F210" s="17" t="str">
        <f t="shared" ca="1" si="9"/>
        <v>Eligible</v>
      </c>
      <c r="G210" s="18">
        <v>5</v>
      </c>
      <c r="H210" s="18">
        <v>6</v>
      </c>
      <c r="I210" s="18" t="s">
        <v>1093</v>
      </c>
      <c r="J210" s="20" cm="1">
        <f t="array" ref="J210">INDEX('Pay Table DC 2025'!C$2:L$16,G210,H210)</f>
        <v>53836</v>
      </c>
      <c r="K210" s="51">
        <f>_xlfn.XLOOKUP(G210,'Pay Table DC 2025'!B:B,'Pay Table DC 2025'!L:L,"NA",0)</f>
        <v>59986</v>
      </c>
      <c r="L210" s="20" cm="1">
        <f t="array" ref="L210">IFERROR(_xlfn.IFS(C210="Achieved Excellence", J210*Parameters!B$13, C210="Exceeded Expectations", J210*Parameters!C$13,C210="Meets Expectations",J210*Parameters!D$13), "No Pay Due")</f>
        <v>1615.08</v>
      </c>
      <c r="M210" s="21">
        <f t="shared" si="10"/>
        <v>0.89747607775147531</v>
      </c>
      <c r="N210" s="49" cm="1">
        <f t="array" ref="N210">_xlfn.IFS(L210="No Pay Due", "No Pay Due", ISNUMBER(L210), CEILING(L210, 50))</f>
        <v>1650</v>
      </c>
      <c r="O210" s="50">
        <f t="shared" si="11"/>
        <v>34.920000000000073</v>
      </c>
      <c r="P210" s="56"/>
      <c r="Q210" s="16" t="str" cm="1">
        <f t="array" ref="Q210">IFERROR(_xlfn.IFS(C210="Achieved Excellence","3,000",C210="Exceeded Expectations",2000,C210="Meets Expectations",1000), "No pay due")</f>
        <v>3,000</v>
      </c>
    </row>
    <row r="211" spans="1:17" x14ac:dyDescent="0.3">
      <c r="A211" t="s">
        <v>266</v>
      </c>
      <c r="B211">
        <v>4</v>
      </c>
      <c r="C211" t="str">
        <f>_xlfn.XLOOKUP(B211,Setup!A:A,Setup!B:B,"Unknown",0)</f>
        <v>Exceeded Expectations</v>
      </c>
      <c r="D211" s="19">
        <v>44816</v>
      </c>
      <c r="E211" s="18">
        <f ca="1">Parameters!C$5 - D211</f>
        <v>890</v>
      </c>
      <c r="F211" s="17" t="str">
        <f t="shared" ca="1" si="9"/>
        <v>Eligible</v>
      </c>
      <c r="G211" s="18">
        <v>7</v>
      </c>
      <c r="H211" s="18">
        <v>6</v>
      </c>
      <c r="I211" s="18" t="s">
        <v>1091</v>
      </c>
      <c r="J211" s="20" cm="1">
        <f t="array" ref="J211">INDEX('Pay Table DC 2025'!C$2:L$16,G211,H211)</f>
        <v>66694</v>
      </c>
      <c r="K211" s="51">
        <f>_xlfn.XLOOKUP(G211,'Pay Table DC 2025'!B:B,'Pay Table DC 2025'!L:L,"NA",0)</f>
        <v>74318</v>
      </c>
      <c r="L211" s="20" cm="1">
        <f t="array" ref="L211">IFERROR(_xlfn.IFS(C211="Achieved Excellence", J211*Parameters!B$13, C211="Exceeded Expectations", J211*Parameters!C$13,C211="Meets Expectations",J211*Parameters!D$13), "No Pay Due")</f>
        <v>1333.88</v>
      </c>
      <c r="M211" s="21">
        <f t="shared" si="10"/>
        <v>0.8974138163029145</v>
      </c>
      <c r="N211" s="49" cm="1">
        <f t="array" ref="N211">_xlfn.IFS(L211="No Pay Due", "No Pay Due", ISNUMBER(L211), CEILING(L211, 50))</f>
        <v>1350</v>
      </c>
      <c r="O211" s="50">
        <f t="shared" si="11"/>
        <v>16.119999999999891</v>
      </c>
      <c r="P211" s="56"/>
      <c r="Q211" s="16" cm="1">
        <f t="array" ref="Q211">IFERROR(_xlfn.IFS(C211="Achieved Excellence","3,000",C211="Exceeded Expectations",2000,C211="Meets Expectations",1000), "No pay due")</f>
        <v>2000</v>
      </c>
    </row>
    <row r="212" spans="1:17" x14ac:dyDescent="0.3">
      <c r="A212" t="s">
        <v>267</v>
      </c>
      <c r="B212">
        <v>5</v>
      </c>
      <c r="C212" t="str">
        <f>_xlfn.XLOOKUP(B212,Setup!A:A,Setup!B:B,"Unknown",0)</f>
        <v>Achieved Excellence</v>
      </c>
      <c r="D212" s="19">
        <v>44115</v>
      </c>
      <c r="E212" s="18">
        <f ca="1">Parameters!C$5 - D212</f>
        <v>1591</v>
      </c>
      <c r="F212" s="17" t="str">
        <f t="shared" ca="1" si="9"/>
        <v>Eligible</v>
      </c>
      <c r="G212" s="18">
        <v>6</v>
      </c>
      <c r="H212" s="18">
        <v>6</v>
      </c>
      <c r="I212" s="18" t="s">
        <v>1092</v>
      </c>
      <c r="J212" s="20" cm="1">
        <f t="array" ref="J212">INDEX('Pay Table DC 2025'!C$2:L$16,G212,H212)</f>
        <v>60015</v>
      </c>
      <c r="K212" s="51">
        <f>_xlfn.XLOOKUP(G212,'Pay Table DC 2025'!B:B,'Pay Table DC 2025'!L:L,"NA",0)</f>
        <v>66872</v>
      </c>
      <c r="L212" s="20" cm="1">
        <f t="array" ref="L212">IFERROR(_xlfn.IFS(C212="Achieved Excellence", J212*Parameters!B$13, C212="Exceeded Expectations", J212*Parameters!C$13,C212="Meets Expectations",J212*Parameters!D$13), "No Pay Due")</f>
        <v>1800.45</v>
      </c>
      <c r="M212" s="21">
        <f t="shared" si="10"/>
        <v>0.89746082067232924</v>
      </c>
      <c r="N212" s="49" cm="1">
        <f t="array" ref="N212">_xlfn.IFS(L212="No Pay Due", "No Pay Due", ISNUMBER(L212), CEILING(L212, 50))</f>
        <v>1850</v>
      </c>
      <c r="O212" s="50">
        <f t="shared" si="11"/>
        <v>49.549999999999955</v>
      </c>
      <c r="P212" s="56"/>
      <c r="Q212" s="16" t="str" cm="1">
        <f t="array" ref="Q212">IFERROR(_xlfn.IFS(C212="Achieved Excellence","3,000",C212="Exceeded Expectations",2000,C212="Meets Expectations",1000), "No pay due")</f>
        <v>3,000</v>
      </c>
    </row>
    <row r="213" spans="1:17" x14ac:dyDescent="0.3">
      <c r="A213" t="s">
        <v>268</v>
      </c>
      <c r="B213">
        <v>4</v>
      </c>
      <c r="C213" t="str">
        <f>_xlfn.XLOOKUP(B213,Setup!A:A,Setup!B:B,"Unknown",0)</f>
        <v>Exceeded Expectations</v>
      </c>
      <c r="D213" s="19">
        <v>44082</v>
      </c>
      <c r="E213" s="18">
        <f ca="1">Parameters!C$5 - D213</f>
        <v>1624</v>
      </c>
      <c r="F213" s="17" t="str">
        <f t="shared" ca="1" si="9"/>
        <v>Eligible</v>
      </c>
      <c r="G213" s="18">
        <v>14</v>
      </c>
      <c r="H213" s="18">
        <v>5</v>
      </c>
      <c r="I213" s="18" t="s">
        <v>1091</v>
      </c>
      <c r="J213" s="20" cm="1">
        <f t="array" ref="J213">INDEX('Pay Table DC 2025'!C$2:L$16,G213,H213)</f>
        <v>161486</v>
      </c>
      <c r="K213" s="51">
        <f>_xlfn.XLOOKUP(G213,'Pay Table DC 2025'!B:B,'Pay Table DC 2025'!L:L,"NA",0)</f>
        <v>185234</v>
      </c>
      <c r="L213" s="20" cm="1">
        <f t="array" ref="L213">IFERROR(_xlfn.IFS(C213="Achieved Excellence", J213*Parameters!B$13, C213="Exceeded Expectations", J213*Parameters!C$13,C213="Meets Expectations",J213*Parameters!D$13), "No Pay Due")</f>
        <v>3229.7200000000003</v>
      </c>
      <c r="M213" s="21">
        <f t="shared" si="10"/>
        <v>0.87179459494477252</v>
      </c>
      <c r="N213" s="49" cm="1">
        <f t="array" ref="N213">_xlfn.IFS(L213="No Pay Due", "No Pay Due", ISNUMBER(L213), CEILING(L213, 50))</f>
        <v>3250</v>
      </c>
      <c r="O213" s="50">
        <f t="shared" si="11"/>
        <v>20.279999999999745</v>
      </c>
      <c r="P213" s="56"/>
      <c r="Q213" s="16" cm="1">
        <f t="array" ref="Q213">IFERROR(_xlfn.IFS(C213="Achieved Excellence","3,000",C213="Exceeded Expectations",2000,C213="Meets Expectations",1000), "No pay due")</f>
        <v>2000</v>
      </c>
    </row>
    <row r="214" spans="1:17" x14ac:dyDescent="0.3">
      <c r="A214" t="s">
        <v>269</v>
      </c>
      <c r="B214">
        <v>4</v>
      </c>
      <c r="C214" t="str">
        <f>_xlfn.XLOOKUP(B214,Setup!A:A,Setup!B:B,"Unknown",0)</f>
        <v>Exceeded Expectations</v>
      </c>
      <c r="D214" s="19">
        <v>44617</v>
      </c>
      <c r="E214" s="18">
        <f ca="1">Parameters!C$5 - D214</f>
        <v>1089</v>
      </c>
      <c r="F214" s="17" t="str">
        <f t="shared" ca="1" si="9"/>
        <v>Eligible</v>
      </c>
      <c r="G214" s="18">
        <v>7</v>
      </c>
      <c r="H214" s="18">
        <v>6</v>
      </c>
      <c r="I214" s="18" t="s">
        <v>1091</v>
      </c>
      <c r="J214" s="20" cm="1">
        <f t="array" ref="J214">INDEX('Pay Table DC 2025'!C$2:L$16,G214,H214)</f>
        <v>66694</v>
      </c>
      <c r="K214" s="51">
        <f>_xlfn.XLOOKUP(G214,'Pay Table DC 2025'!B:B,'Pay Table DC 2025'!L:L,"NA",0)</f>
        <v>74318</v>
      </c>
      <c r="L214" s="20" cm="1">
        <f t="array" ref="L214">IFERROR(_xlfn.IFS(C214="Achieved Excellence", J214*Parameters!B$13, C214="Exceeded Expectations", J214*Parameters!C$13,C214="Meets Expectations",J214*Parameters!D$13), "No Pay Due")</f>
        <v>1333.88</v>
      </c>
      <c r="M214" s="21">
        <f t="shared" si="10"/>
        <v>0.8974138163029145</v>
      </c>
      <c r="N214" s="49" cm="1">
        <f t="array" ref="N214">_xlfn.IFS(L214="No Pay Due", "No Pay Due", ISNUMBER(L214), CEILING(L214, 50))</f>
        <v>1350</v>
      </c>
      <c r="O214" s="50">
        <f t="shared" si="11"/>
        <v>16.119999999999891</v>
      </c>
      <c r="P214" s="56"/>
      <c r="Q214" s="16" cm="1">
        <f t="array" ref="Q214">IFERROR(_xlfn.IFS(C214="Achieved Excellence","3,000",C214="Exceeded Expectations",2000,C214="Meets Expectations",1000), "No pay due")</f>
        <v>2000</v>
      </c>
    </row>
    <row r="215" spans="1:17" x14ac:dyDescent="0.3">
      <c r="A215" t="s">
        <v>270</v>
      </c>
      <c r="B215">
        <v>1</v>
      </c>
      <c r="C215" t="str">
        <f>_xlfn.XLOOKUP(B215,Setup!A:A,Setup!B:B,"Unknown",0)</f>
        <v>Did not meet Expectations</v>
      </c>
      <c r="D215" s="19">
        <v>44144</v>
      </c>
      <c r="E215" s="18">
        <f ca="1">Parameters!C$5 - D215</f>
        <v>1562</v>
      </c>
      <c r="F215" s="17" t="str">
        <f t="shared" ca="1" si="9"/>
        <v>Eligible</v>
      </c>
      <c r="G215" s="18">
        <v>11</v>
      </c>
      <c r="H215" s="18">
        <v>7</v>
      </c>
      <c r="I215" s="18" t="s">
        <v>1094</v>
      </c>
      <c r="J215" s="20" cm="1">
        <f t="array" ref="J215">INDEX('Pay Table DC 2025'!C$2:L$16,G215,H215)</f>
        <v>101517</v>
      </c>
      <c r="K215" s="51">
        <f>_xlfn.XLOOKUP(G215,'Pay Table DC 2025'!B:B,'Pay Table DC 2025'!L:L,"NA",0)</f>
        <v>109975</v>
      </c>
      <c r="L215" s="20" t="str" cm="1">
        <f t="array" ref="L215">IFERROR(_xlfn.IFS(C215="Achieved Excellence", J215*Parameters!B$13, C215="Exceeded Expectations", J215*Parameters!C$13,C215="Meets Expectations",J215*Parameters!D$13), "No Pay Due")</f>
        <v>No Pay Due</v>
      </c>
      <c r="M215" s="21">
        <f t="shared" si="10"/>
        <v>0.92309161172993859</v>
      </c>
      <c r="N215" s="49" t="str" cm="1">
        <f t="array" ref="N215">_xlfn.IFS(L215="No Pay Due", "No Pay Due", ISNUMBER(L215), CEILING(L215, 50))</f>
        <v>No Pay Due</v>
      </c>
      <c r="O215" s="50" t="str">
        <f t="shared" si="11"/>
        <v>No Pay Due</v>
      </c>
      <c r="P215" s="56"/>
      <c r="Q215" s="16" t="str" cm="1">
        <f t="array" ref="Q215">IFERROR(_xlfn.IFS(C215="Achieved Excellence","3,000",C215="Exceeded Expectations",2000,C215="Meets Expectations",1000), "No pay due")</f>
        <v>No pay due</v>
      </c>
    </row>
    <row r="216" spans="1:17" x14ac:dyDescent="0.3">
      <c r="A216" t="s">
        <v>271</v>
      </c>
      <c r="B216">
        <v>5</v>
      </c>
      <c r="C216" t="str">
        <f>_xlfn.XLOOKUP(B216,Setup!A:A,Setup!B:B,"Unknown",0)</f>
        <v>Achieved Excellence</v>
      </c>
      <c r="D216" s="19">
        <v>44761</v>
      </c>
      <c r="E216" s="18">
        <f ca="1">Parameters!C$5 - D216</f>
        <v>945</v>
      </c>
      <c r="F216" s="17" t="str">
        <f t="shared" ca="1" si="9"/>
        <v>Eligible</v>
      </c>
      <c r="G216" s="18">
        <v>13</v>
      </c>
      <c r="H216" s="18">
        <v>9</v>
      </c>
      <c r="I216" s="18" t="s">
        <v>1094</v>
      </c>
      <c r="J216" s="20" cm="1">
        <f t="array" ref="J216">INDEX('Pay Table DC 2025'!C$2:L$16,G216,H216)</f>
        <v>152736</v>
      </c>
      <c r="K216" s="51">
        <f>_xlfn.XLOOKUP(G216,'Pay Table DC 2025'!B:B,'Pay Table DC 2025'!L:L,"NA",0)</f>
        <v>156755</v>
      </c>
      <c r="L216" s="20" cm="1">
        <f t="array" ref="L216">IFERROR(_xlfn.IFS(C216="Achieved Excellence", J216*Parameters!B$13, C216="Exceeded Expectations", J216*Parameters!C$13,C216="Meets Expectations",J216*Parameters!D$13), "No Pay Due")</f>
        <v>4582.08</v>
      </c>
      <c r="M216" s="21">
        <f t="shared" si="10"/>
        <v>0.97436126439348025</v>
      </c>
      <c r="N216" s="49" cm="1">
        <f t="array" ref="N216">_xlfn.IFS(L216="No Pay Due", "No Pay Due", ISNUMBER(L216), CEILING(L216, 50))</f>
        <v>4600</v>
      </c>
      <c r="O216" s="50">
        <f t="shared" si="11"/>
        <v>17.920000000000073</v>
      </c>
      <c r="P216" s="56"/>
      <c r="Q216" s="16" t="str" cm="1">
        <f t="array" ref="Q216">IFERROR(_xlfn.IFS(C216="Achieved Excellence","3,000",C216="Exceeded Expectations",2000,C216="Meets Expectations",1000), "No pay due")</f>
        <v>3,000</v>
      </c>
    </row>
    <row r="217" spans="1:17" x14ac:dyDescent="0.3">
      <c r="A217" t="s">
        <v>272</v>
      </c>
      <c r="B217">
        <v>3</v>
      </c>
      <c r="C217" t="str">
        <f>_xlfn.XLOOKUP(B217,Setup!A:A,Setup!B:B,"Unknown",0)</f>
        <v>Meets Expectations</v>
      </c>
      <c r="D217" s="19">
        <v>45409</v>
      </c>
      <c r="E217" s="18">
        <f ca="1">Parameters!C$5 - D217</f>
        <v>297</v>
      </c>
      <c r="F217" s="17" t="str">
        <f t="shared" ca="1" si="9"/>
        <v>Eligible</v>
      </c>
      <c r="G217" s="18">
        <v>3</v>
      </c>
      <c r="H217" s="18">
        <v>7</v>
      </c>
      <c r="I217" s="18" t="s">
        <v>1095</v>
      </c>
      <c r="J217" s="20" cm="1">
        <f t="array" ref="J217">INDEX('Pay Table DC 2025'!C$2:L$16,G217,H217)</f>
        <v>44090</v>
      </c>
      <c r="K217" s="51">
        <f>_xlfn.XLOOKUP(G217,'Pay Table DC 2025'!B:B,'Pay Table DC 2025'!L:L,"NA",0)</f>
        <v>47763</v>
      </c>
      <c r="L217" s="20" cm="1">
        <f t="array" ref="L217">IFERROR(_xlfn.IFS(C217="Achieved Excellence", J217*Parameters!B$13, C217="Exceeded Expectations", J217*Parameters!C$13,C217="Meets Expectations",J217*Parameters!D$13), "No Pay Due")</f>
        <v>440.90000000000003</v>
      </c>
      <c r="M217" s="21">
        <f t="shared" si="10"/>
        <v>0.92309947030127926</v>
      </c>
      <c r="N217" s="49" cm="1">
        <f t="array" ref="N217">_xlfn.IFS(L217="No Pay Due", "No Pay Due", ISNUMBER(L217), CEILING(L217, 50))</f>
        <v>450</v>
      </c>
      <c r="O217" s="50">
        <f t="shared" si="11"/>
        <v>9.0999999999999659</v>
      </c>
      <c r="P217" s="56"/>
      <c r="Q217" s="16" cm="1">
        <f t="array" ref="Q217">IFERROR(_xlfn.IFS(C217="Achieved Excellence","3,000",C217="Exceeded Expectations",2000,C217="Meets Expectations",1000), "No pay due")</f>
        <v>1000</v>
      </c>
    </row>
    <row r="218" spans="1:17" x14ac:dyDescent="0.3">
      <c r="A218" t="s">
        <v>273</v>
      </c>
      <c r="B218">
        <v>4</v>
      </c>
      <c r="C218" t="str">
        <f>_xlfn.XLOOKUP(B218,Setup!A:A,Setup!B:B,"Unknown",0)</f>
        <v>Exceeded Expectations</v>
      </c>
      <c r="D218" s="19">
        <v>44947</v>
      </c>
      <c r="E218" s="18">
        <f ca="1">Parameters!C$5 - D218</f>
        <v>759</v>
      </c>
      <c r="F218" s="17" t="str">
        <f t="shared" ca="1" si="9"/>
        <v>Eligible</v>
      </c>
      <c r="G218" s="18">
        <v>5</v>
      </c>
      <c r="H218" s="18">
        <v>2</v>
      </c>
      <c r="I218" s="18" t="s">
        <v>1093</v>
      </c>
      <c r="J218" s="20" cm="1">
        <f t="array" ref="J218">INDEX('Pay Table DC 2025'!C$2:L$16,G218,H218)</f>
        <v>47685</v>
      </c>
      <c r="K218" s="51">
        <f>_xlfn.XLOOKUP(G218,'Pay Table DC 2025'!B:B,'Pay Table DC 2025'!L:L,"NA",0)</f>
        <v>59986</v>
      </c>
      <c r="L218" s="20" cm="1">
        <f t="array" ref="L218">IFERROR(_xlfn.IFS(C218="Achieved Excellence", J218*Parameters!B$13, C218="Exceeded Expectations", J218*Parameters!C$13,C218="Meets Expectations",J218*Parameters!D$13), "No Pay Due")</f>
        <v>953.7</v>
      </c>
      <c r="M218" s="21">
        <f t="shared" si="10"/>
        <v>0.79493548494648747</v>
      </c>
      <c r="N218" s="49" cm="1">
        <f t="array" ref="N218">_xlfn.IFS(L218="No Pay Due", "No Pay Due", ISNUMBER(L218), CEILING(L218, 50))</f>
        <v>1000</v>
      </c>
      <c r="O218" s="50">
        <f t="shared" si="11"/>
        <v>46.299999999999955</v>
      </c>
      <c r="P218" s="56"/>
      <c r="Q218" s="16" cm="1">
        <f t="array" ref="Q218">IFERROR(_xlfn.IFS(C218="Achieved Excellence","3,000",C218="Exceeded Expectations",2000,C218="Meets Expectations",1000), "No pay due")</f>
        <v>2000</v>
      </c>
    </row>
    <row r="219" spans="1:17" x14ac:dyDescent="0.3">
      <c r="A219" t="s">
        <v>274</v>
      </c>
      <c r="B219">
        <v>3</v>
      </c>
      <c r="C219" t="str">
        <f>_xlfn.XLOOKUP(B219,Setup!A:A,Setup!B:B,"Unknown",0)</f>
        <v>Meets Expectations</v>
      </c>
      <c r="D219" s="19">
        <v>45614</v>
      </c>
      <c r="E219" s="18">
        <f ca="1">Parameters!C$5 - D219</f>
        <v>92</v>
      </c>
      <c r="F219" s="17" t="str">
        <f t="shared" ca="1" si="9"/>
        <v>Tenure Ineligible</v>
      </c>
      <c r="G219" s="18">
        <v>9</v>
      </c>
      <c r="H219" s="18">
        <v>2</v>
      </c>
      <c r="I219" s="18" t="s">
        <v>1092</v>
      </c>
      <c r="J219" s="20" cm="1">
        <f t="array" ref="J219">INDEX('Pay Table DC 2025'!C$2:L$16,G219,H219)</f>
        <v>72254</v>
      </c>
      <c r="K219" s="51">
        <f>_xlfn.XLOOKUP(G219,'Pay Table DC 2025'!B:B,'Pay Table DC 2025'!L:L,"NA",0)</f>
        <v>90898</v>
      </c>
      <c r="L219" s="20" cm="1">
        <f t="array" ref="L219">IFERROR(_xlfn.IFS(C219="Achieved Excellence", J219*Parameters!B$13, C219="Exceeded Expectations", J219*Parameters!C$13,C219="Meets Expectations",J219*Parameters!D$13), "No Pay Due")</f>
        <v>722.54</v>
      </c>
      <c r="M219" s="21">
        <f t="shared" si="10"/>
        <v>0.79489097669915731</v>
      </c>
      <c r="N219" s="49" cm="1">
        <f t="array" ref="N219">_xlfn.IFS(L219="No Pay Due", "No Pay Due", ISNUMBER(L219), CEILING(L219, 50))</f>
        <v>750</v>
      </c>
      <c r="O219" s="50">
        <f t="shared" si="11"/>
        <v>27.460000000000036</v>
      </c>
      <c r="P219" s="56"/>
      <c r="Q219" s="16" cm="1">
        <f t="array" ref="Q219">IFERROR(_xlfn.IFS(C219="Achieved Excellence","3,000",C219="Exceeded Expectations",2000,C219="Meets Expectations",1000), "No pay due")</f>
        <v>1000</v>
      </c>
    </row>
    <row r="220" spans="1:17" x14ac:dyDescent="0.3">
      <c r="A220" t="s">
        <v>275</v>
      </c>
      <c r="B220">
        <v>3</v>
      </c>
      <c r="C220" t="str">
        <f>_xlfn.XLOOKUP(B220,Setup!A:A,Setup!B:B,"Unknown",0)</f>
        <v>Meets Expectations</v>
      </c>
      <c r="D220" s="19">
        <v>44872</v>
      </c>
      <c r="E220" s="18">
        <f ca="1">Parameters!C$5 - D220</f>
        <v>834</v>
      </c>
      <c r="F220" s="17" t="str">
        <f t="shared" ca="1" si="9"/>
        <v>Eligible</v>
      </c>
      <c r="G220" s="18">
        <v>3</v>
      </c>
      <c r="H220" s="18">
        <v>4</v>
      </c>
      <c r="I220" s="18" t="s">
        <v>1093</v>
      </c>
      <c r="J220" s="20" cm="1">
        <f t="array" ref="J220">INDEX('Pay Table DC 2025'!C$2:L$16,G220,H220)</f>
        <v>40418</v>
      </c>
      <c r="K220" s="51">
        <f>_xlfn.XLOOKUP(G220,'Pay Table DC 2025'!B:B,'Pay Table DC 2025'!L:L,"NA",0)</f>
        <v>47763</v>
      </c>
      <c r="L220" s="20" cm="1">
        <f t="array" ref="L220">IFERROR(_xlfn.IFS(C220="Achieved Excellence", J220*Parameters!B$13, C220="Exceeded Expectations", J220*Parameters!C$13,C220="Meets Expectations",J220*Parameters!D$13), "No Pay Due")</f>
        <v>404.18</v>
      </c>
      <c r="M220" s="21">
        <f t="shared" si="10"/>
        <v>0.84621987731088921</v>
      </c>
      <c r="N220" s="49" cm="1">
        <f t="array" ref="N220">_xlfn.IFS(L220="No Pay Due", "No Pay Due", ISNUMBER(L220), CEILING(L220, 50))</f>
        <v>450</v>
      </c>
      <c r="O220" s="50">
        <f t="shared" si="11"/>
        <v>45.819999999999993</v>
      </c>
      <c r="P220" s="56"/>
      <c r="Q220" s="16" cm="1">
        <f t="array" ref="Q220">IFERROR(_xlfn.IFS(C220="Achieved Excellence","3,000",C220="Exceeded Expectations",2000,C220="Meets Expectations",1000), "No pay due")</f>
        <v>1000</v>
      </c>
    </row>
    <row r="221" spans="1:17" x14ac:dyDescent="0.3">
      <c r="A221" t="s">
        <v>276</v>
      </c>
      <c r="B221">
        <v>4</v>
      </c>
      <c r="C221" t="str">
        <f>_xlfn.XLOOKUP(B221,Setup!A:A,Setup!B:B,"Unknown",0)</f>
        <v>Exceeded Expectations</v>
      </c>
      <c r="D221" s="19">
        <v>45584</v>
      </c>
      <c r="E221" s="18">
        <f ca="1">Parameters!C$5 - D221</f>
        <v>122</v>
      </c>
      <c r="F221" s="17" t="str">
        <f t="shared" ca="1" si="9"/>
        <v>Tenure Ineligible</v>
      </c>
      <c r="G221" s="18">
        <v>4</v>
      </c>
      <c r="H221" s="18">
        <v>6</v>
      </c>
      <c r="I221" s="18" t="s">
        <v>1091</v>
      </c>
      <c r="J221" s="20" cm="1">
        <f t="array" ref="J221">INDEX('Pay Table DC 2025'!C$2:L$16,G221,H221)</f>
        <v>48125</v>
      </c>
      <c r="K221" s="51">
        <f>_xlfn.XLOOKUP(G221,'Pay Table DC 2025'!B:B,'Pay Table DC 2025'!L:L,"NA",0)</f>
        <v>53627</v>
      </c>
      <c r="L221" s="20" cm="1">
        <f t="array" ref="L221">IFERROR(_xlfn.IFS(C221="Achieved Excellence", J221*Parameters!B$13, C221="Exceeded Expectations", J221*Parameters!C$13,C221="Meets Expectations",J221*Parameters!D$13), "No Pay Due")</f>
        <v>962.5</v>
      </c>
      <c r="M221" s="21">
        <f t="shared" si="10"/>
        <v>0.89740242788147762</v>
      </c>
      <c r="N221" s="49" cm="1">
        <f t="array" ref="N221">_xlfn.IFS(L221="No Pay Due", "No Pay Due", ISNUMBER(L221), CEILING(L221, 50))</f>
        <v>1000</v>
      </c>
      <c r="O221" s="50">
        <f t="shared" si="11"/>
        <v>37.5</v>
      </c>
      <c r="P221" s="56"/>
      <c r="Q221" s="16" cm="1">
        <f t="array" ref="Q221">IFERROR(_xlfn.IFS(C221="Achieved Excellence","3,000",C221="Exceeded Expectations",2000,C221="Meets Expectations",1000), "No pay due")</f>
        <v>2000</v>
      </c>
    </row>
    <row r="222" spans="1:17" x14ac:dyDescent="0.3">
      <c r="A222" t="s">
        <v>277</v>
      </c>
      <c r="B222">
        <v>3</v>
      </c>
      <c r="C222" t="str">
        <f>_xlfn.XLOOKUP(B222,Setup!A:A,Setup!B:B,"Unknown",0)</f>
        <v>Meets Expectations</v>
      </c>
      <c r="D222" s="19">
        <v>45598</v>
      </c>
      <c r="E222" s="18">
        <f ca="1">Parameters!C$5 - D222</f>
        <v>108</v>
      </c>
      <c r="F222" s="17" t="str">
        <f t="shared" ca="1" si="9"/>
        <v>Tenure Ineligible</v>
      </c>
      <c r="G222" s="18">
        <v>1</v>
      </c>
      <c r="H222" s="18">
        <v>5</v>
      </c>
      <c r="I222" s="18" t="s">
        <v>1093</v>
      </c>
      <c r="J222" s="20" cm="1">
        <f t="array" ref="J222">INDEX('Pay Table DC 2025'!C$2:L$16,G222,H222)</f>
        <v>33935</v>
      </c>
      <c r="K222" s="51">
        <f>_xlfn.XLOOKUP(G222,'Pay Table DC 2025'!B:B,'Pay Table DC 2025'!L:L,"NA",0)</f>
        <v>37463</v>
      </c>
      <c r="L222" s="20" cm="1">
        <f t="array" ref="L222">IFERROR(_xlfn.IFS(C222="Achieved Excellence", J222*Parameters!B$13, C222="Exceeded Expectations", J222*Parameters!C$13,C222="Meets Expectations",J222*Parameters!D$13), "No Pay Due")</f>
        <v>339.35</v>
      </c>
      <c r="M222" s="21">
        <f t="shared" si="10"/>
        <v>0.90582708272161871</v>
      </c>
      <c r="N222" s="49" cm="1">
        <f t="array" ref="N222">_xlfn.IFS(L222="No Pay Due", "No Pay Due", ISNUMBER(L222), CEILING(L222, 50))</f>
        <v>350</v>
      </c>
      <c r="O222" s="50">
        <f t="shared" si="11"/>
        <v>10.649999999999977</v>
      </c>
      <c r="P222" s="56"/>
      <c r="Q222" s="16" cm="1">
        <f t="array" ref="Q222">IFERROR(_xlfn.IFS(C222="Achieved Excellence","3,000",C222="Exceeded Expectations",2000,C222="Meets Expectations",1000), "No pay due")</f>
        <v>1000</v>
      </c>
    </row>
    <row r="223" spans="1:17" x14ac:dyDescent="0.3">
      <c r="A223" t="s">
        <v>278</v>
      </c>
      <c r="B223">
        <v>3</v>
      </c>
      <c r="C223" t="str">
        <f>_xlfn.XLOOKUP(B223,Setup!A:A,Setup!B:B,"Unknown",0)</f>
        <v>Meets Expectations</v>
      </c>
      <c r="D223" s="19">
        <v>45014</v>
      </c>
      <c r="E223" s="18">
        <f ca="1">Parameters!C$5 - D223</f>
        <v>692</v>
      </c>
      <c r="F223" s="17" t="str">
        <f t="shared" ca="1" si="9"/>
        <v>Eligible</v>
      </c>
      <c r="G223" s="18">
        <v>5</v>
      </c>
      <c r="H223" s="18">
        <v>5</v>
      </c>
      <c r="I223" s="18" t="s">
        <v>1092</v>
      </c>
      <c r="J223" s="20" cm="1">
        <f t="array" ref="J223">INDEX('Pay Table DC 2025'!C$2:L$16,G223,H223)</f>
        <v>52298</v>
      </c>
      <c r="K223" s="51">
        <f>_xlfn.XLOOKUP(G223,'Pay Table DC 2025'!B:B,'Pay Table DC 2025'!L:L,"NA",0)</f>
        <v>59986</v>
      </c>
      <c r="L223" s="20" cm="1">
        <f t="array" ref="L223">IFERROR(_xlfn.IFS(C223="Achieved Excellence", J223*Parameters!B$13, C223="Exceeded Expectations", J223*Parameters!C$13,C223="Meets Expectations",J223*Parameters!D$13), "No Pay Due")</f>
        <v>522.98</v>
      </c>
      <c r="M223" s="21">
        <f t="shared" si="10"/>
        <v>0.87183676191111259</v>
      </c>
      <c r="N223" s="49" cm="1">
        <f t="array" ref="N223">_xlfn.IFS(L223="No Pay Due", "No Pay Due", ISNUMBER(L223), CEILING(L223, 50))</f>
        <v>550</v>
      </c>
      <c r="O223" s="50">
        <f t="shared" si="11"/>
        <v>27.019999999999982</v>
      </c>
      <c r="P223" s="56"/>
      <c r="Q223" s="16" cm="1">
        <f t="array" ref="Q223">IFERROR(_xlfn.IFS(C223="Achieved Excellence","3,000",C223="Exceeded Expectations",2000,C223="Meets Expectations",1000), "No pay due")</f>
        <v>1000</v>
      </c>
    </row>
    <row r="224" spans="1:17" x14ac:dyDescent="0.3">
      <c r="A224" t="s">
        <v>279</v>
      </c>
      <c r="B224">
        <v>2</v>
      </c>
      <c r="C224" t="str">
        <f>_xlfn.XLOOKUP(B224,Setup!A:A,Setup!B:B,"Unknown",0)</f>
        <v>Needs Improvement</v>
      </c>
      <c r="D224" s="19">
        <v>44500</v>
      </c>
      <c r="E224" s="18">
        <f ca="1">Parameters!C$5 - D224</f>
        <v>1206</v>
      </c>
      <c r="F224" s="17" t="str">
        <f t="shared" ca="1" si="9"/>
        <v>Eligible</v>
      </c>
      <c r="G224" s="18">
        <v>6</v>
      </c>
      <c r="H224" s="18">
        <v>8</v>
      </c>
      <c r="I224" s="18" t="s">
        <v>1094</v>
      </c>
      <c r="J224" s="20" cm="1">
        <f t="array" ref="J224">INDEX('Pay Table DC 2025'!C$2:L$16,G224,H224)</f>
        <v>63443</v>
      </c>
      <c r="K224" s="51">
        <f>_xlfn.XLOOKUP(G224,'Pay Table DC 2025'!B:B,'Pay Table DC 2025'!L:L,"NA",0)</f>
        <v>66872</v>
      </c>
      <c r="L224" s="20" t="str" cm="1">
        <f t="array" ref="L224">IFERROR(_xlfn.IFS(C224="Achieved Excellence", J224*Parameters!B$13, C224="Exceeded Expectations", J224*Parameters!C$13,C224="Meets Expectations",J224*Parameters!D$13), "No Pay Due")</f>
        <v>No Pay Due</v>
      </c>
      <c r="M224" s="21">
        <f t="shared" si="10"/>
        <v>0.94872293336523505</v>
      </c>
      <c r="N224" s="49" t="str" cm="1">
        <f t="array" ref="N224">_xlfn.IFS(L224="No Pay Due", "No Pay Due", ISNUMBER(L224), CEILING(L224, 50))</f>
        <v>No Pay Due</v>
      </c>
      <c r="O224" s="50" t="str">
        <f t="shared" si="11"/>
        <v>No Pay Due</v>
      </c>
      <c r="P224" s="56"/>
      <c r="Q224" s="16" t="str" cm="1">
        <f t="array" ref="Q224">IFERROR(_xlfn.IFS(C224="Achieved Excellence","3,000",C224="Exceeded Expectations",2000,C224="Meets Expectations",1000), "No pay due")</f>
        <v>No pay due</v>
      </c>
    </row>
    <row r="225" spans="1:17" x14ac:dyDescent="0.3">
      <c r="A225" t="s">
        <v>280</v>
      </c>
      <c r="B225">
        <v>3</v>
      </c>
      <c r="C225" t="str">
        <f>_xlfn.XLOOKUP(B225,Setup!A:A,Setup!B:B,"Unknown",0)</f>
        <v>Meets Expectations</v>
      </c>
      <c r="D225" s="19">
        <v>44125</v>
      </c>
      <c r="E225" s="18">
        <f ca="1">Parameters!C$5 - D225</f>
        <v>1581</v>
      </c>
      <c r="F225" s="17" t="str">
        <f t="shared" ca="1" si="9"/>
        <v>Eligible</v>
      </c>
      <c r="G225" s="18">
        <v>6</v>
      </c>
      <c r="H225" s="18">
        <v>4</v>
      </c>
      <c r="I225" s="18" t="s">
        <v>1094</v>
      </c>
      <c r="J225" s="20" cm="1">
        <f t="array" ref="J225">INDEX('Pay Table DC 2025'!C$2:L$16,G225,H225)</f>
        <v>56586</v>
      </c>
      <c r="K225" s="51">
        <f>_xlfn.XLOOKUP(G225,'Pay Table DC 2025'!B:B,'Pay Table DC 2025'!L:L,"NA",0)</f>
        <v>66872</v>
      </c>
      <c r="L225" s="20" cm="1">
        <f t="array" ref="L225">IFERROR(_xlfn.IFS(C225="Achieved Excellence", J225*Parameters!B$13, C225="Exceeded Expectations", J225*Parameters!C$13,C225="Meets Expectations",J225*Parameters!D$13), "No Pay Due")</f>
        <v>565.86</v>
      </c>
      <c r="M225" s="21">
        <f t="shared" si="10"/>
        <v>0.8461837540375643</v>
      </c>
      <c r="N225" s="49" cm="1">
        <f t="array" ref="N225">_xlfn.IFS(L225="No Pay Due", "No Pay Due", ISNUMBER(L225), CEILING(L225, 50))</f>
        <v>600</v>
      </c>
      <c r="O225" s="50">
        <f t="shared" si="11"/>
        <v>34.139999999999986</v>
      </c>
      <c r="P225" s="56"/>
      <c r="Q225" s="16" cm="1">
        <f t="array" ref="Q225">IFERROR(_xlfn.IFS(C225="Achieved Excellence","3,000",C225="Exceeded Expectations",2000,C225="Meets Expectations",1000), "No pay due")</f>
        <v>1000</v>
      </c>
    </row>
    <row r="226" spans="1:17" x14ac:dyDescent="0.3">
      <c r="A226" t="s">
        <v>281</v>
      </c>
      <c r="B226">
        <v>1</v>
      </c>
      <c r="C226" t="str">
        <f>_xlfn.XLOOKUP(B226,Setup!A:A,Setup!B:B,"Unknown",0)</f>
        <v>Did not meet Expectations</v>
      </c>
      <c r="D226" s="19">
        <v>43890</v>
      </c>
      <c r="E226" s="18">
        <f ca="1">Parameters!C$5 - D226</f>
        <v>1816</v>
      </c>
      <c r="F226" s="17" t="str">
        <f t="shared" ca="1" si="9"/>
        <v>Eligible</v>
      </c>
      <c r="G226" s="18">
        <v>2</v>
      </c>
      <c r="H226" s="18">
        <v>9</v>
      </c>
      <c r="I226" s="18" t="s">
        <v>1093</v>
      </c>
      <c r="J226" s="20" cm="1">
        <f t="array" ref="J226">INDEX('Pay Table DC 2025'!C$2:L$16,G226,H226)</f>
        <v>41290</v>
      </c>
      <c r="K226" s="51">
        <f>_xlfn.XLOOKUP(G226,'Pay Table DC 2025'!B:B,'Pay Table DC 2025'!L:L,"NA",0)</f>
        <v>42376</v>
      </c>
      <c r="L226" s="20" t="str" cm="1">
        <f t="array" ref="L226">IFERROR(_xlfn.IFS(C226="Achieved Excellence", J226*Parameters!B$13, C226="Exceeded Expectations", J226*Parameters!C$13,C226="Meets Expectations",J226*Parameters!D$13), "No Pay Due")</f>
        <v>No Pay Due</v>
      </c>
      <c r="M226" s="21">
        <f t="shared" si="10"/>
        <v>0.9743722861997357</v>
      </c>
      <c r="N226" s="49" t="str" cm="1">
        <f t="array" ref="N226">_xlfn.IFS(L226="No Pay Due", "No Pay Due", ISNUMBER(L226), CEILING(L226, 50))</f>
        <v>No Pay Due</v>
      </c>
      <c r="O226" s="50" t="str">
        <f t="shared" si="11"/>
        <v>No Pay Due</v>
      </c>
      <c r="P226" s="56"/>
      <c r="Q226" s="16" t="str" cm="1">
        <f t="array" ref="Q226">IFERROR(_xlfn.IFS(C226="Achieved Excellence","3,000",C226="Exceeded Expectations",2000,C226="Meets Expectations",1000), "No pay due")</f>
        <v>No pay due</v>
      </c>
    </row>
    <row r="227" spans="1:17" x14ac:dyDescent="0.3">
      <c r="A227" t="s">
        <v>282</v>
      </c>
      <c r="B227">
        <v>1</v>
      </c>
      <c r="C227" t="str">
        <f>_xlfn.XLOOKUP(B227,Setup!A:A,Setup!B:B,"Unknown",0)</f>
        <v>Did not meet Expectations</v>
      </c>
      <c r="D227" s="19">
        <v>44892</v>
      </c>
      <c r="E227" s="18">
        <f ca="1">Parameters!C$5 - D227</f>
        <v>814</v>
      </c>
      <c r="F227" s="17" t="str">
        <f t="shared" ca="1" si="9"/>
        <v>Eligible</v>
      </c>
      <c r="G227" s="18">
        <v>7</v>
      </c>
      <c r="H227" s="18">
        <v>7</v>
      </c>
      <c r="I227" s="18" t="s">
        <v>1092</v>
      </c>
      <c r="J227" s="20" cm="1">
        <f t="array" ref="J227">INDEX('Pay Table DC 2025'!C$2:L$16,G227,H227)</f>
        <v>68600</v>
      </c>
      <c r="K227" s="51">
        <f>_xlfn.XLOOKUP(G227,'Pay Table DC 2025'!B:B,'Pay Table DC 2025'!L:L,"NA",0)</f>
        <v>74318</v>
      </c>
      <c r="L227" s="20" t="str" cm="1">
        <f t="array" ref="L227">IFERROR(_xlfn.IFS(C227="Achieved Excellence", J227*Parameters!B$13, C227="Exceeded Expectations", J227*Parameters!C$13,C227="Meets Expectations",J227*Parameters!D$13), "No Pay Due")</f>
        <v>No Pay Due</v>
      </c>
      <c r="M227" s="21">
        <f t="shared" si="10"/>
        <v>0.9230603622271859</v>
      </c>
      <c r="N227" s="49" t="str" cm="1">
        <f t="array" ref="N227">_xlfn.IFS(L227="No Pay Due", "No Pay Due", ISNUMBER(L227), CEILING(L227, 50))</f>
        <v>No Pay Due</v>
      </c>
      <c r="O227" s="50" t="str">
        <f t="shared" si="11"/>
        <v>No Pay Due</v>
      </c>
      <c r="P227" s="56"/>
      <c r="Q227" s="16" t="str" cm="1">
        <f t="array" ref="Q227">IFERROR(_xlfn.IFS(C227="Achieved Excellence","3,000",C227="Exceeded Expectations",2000,C227="Meets Expectations",1000), "No pay due")</f>
        <v>No pay due</v>
      </c>
    </row>
    <row r="228" spans="1:17" x14ac:dyDescent="0.3">
      <c r="A228" t="s">
        <v>283</v>
      </c>
      <c r="B228">
        <v>4</v>
      </c>
      <c r="C228" t="str">
        <f>_xlfn.XLOOKUP(B228,Setup!A:A,Setup!B:B,"Unknown",0)</f>
        <v>Exceeded Expectations</v>
      </c>
      <c r="D228" s="19">
        <v>44363</v>
      </c>
      <c r="E228" s="18">
        <f ca="1">Parameters!C$5 - D228</f>
        <v>1343</v>
      </c>
      <c r="F228" s="17" t="str">
        <f t="shared" ca="1" si="9"/>
        <v>Eligible</v>
      </c>
      <c r="G228" s="18">
        <v>7</v>
      </c>
      <c r="H228" s="18">
        <v>2</v>
      </c>
      <c r="I228" s="18" t="s">
        <v>1091</v>
      </c>
      <c r="J228" s="20" cm="1">
        <f t="array" ref="J228">INDEX('Pay Table DC 2025'!C$2:L$16,G228,H228)</f>
        <v>59070</v>
      </c>
      <c r="K228" s="51">
        <f>_xlfn.XLOOKUP(G228,'Pay Table DC 2025'!B:B,'Pay Table DC 2025'!L:L,"NA",0)</f>
        <v>74318</v>
      </c>
      <c r="L228" s="20" cm="1">
        <f t="array" ref="L228">IFERROR(_xlfn.IFS(C228="Achieved Excellence", J228*Parameters!B$13, C228="Exceeded Expectations", J228*Parameters!C$13,C228="Meets Expectations",J228*Parameters!D$13), "No Pay Due")</f>
        <v>1181.4000000000001</v>
      </c>
      <c r="M228" s="21">
        <f t="shared" si="10"/>
        <v>0.794827632605829</v>
      </c>
      <c r="N228" s="49" cm="1">
        <f t="array" ref="N228">_xlfn.IFS(L228="No Pay Due", "No Pay Due", ISNUMBER(L228), CEILING(L228, 50))</f>
        <v>1200</v>
      </c>
      <c r="O228" s="50">
        <f t="shared" si="11"/>
        <v>18.599999999999909</v>
      </c>
      <c r="P228" s="56"/>
      <c r="Q228" s="16" cm="1">
        <f t="array" ref="Q228">IFERROR(_xlfn.IFS(C228="Achieved Excellence","3,000",C228="Exceeded Expectations",2000,C228="Meets Expectations",1000), "No pay due")</f>
        <v>2000</v>
      </c>
    </row>
    <row r="229" spans="1:17" x14ac:dyDescent="0.3">
      <c r="A229" t="s">
        <v>284</v>
      </c>
      <c r="B229">
        <v>4</v>
      </c>
      <c r="C229" t="str">
        <f>_xlfn.XLOOKUP(B229,Setup!A:A,Setup!B:B,"Unknown",0)</f>
        <v>Exceeded Expectations</v>
      </c>
      <c r="D229" s="19">
        <v>44865</v>
      </c>
      <c r="E229" s="18">
        <f ca="1">Parameters!C$5 - D229</f>
        <v>841</v>
      </c>
      <c r="F229" s="17" t="str">
        <f t="shared" ca="1" si="9"/>
        <v>Eligible</v>
      </c>
      <c r="G229" s="18">
        <v>15</v>
      </c>
      <c r="H229" s="18">
        <v>9</v>
      </c>
      <c r="I229" s="18" t="s">
        <v>1093</v>
      </c>
      <c r="J229" s="20" cm="1">
        <f t="array" ref="J229">INDEX('Pay Table DC 2025'!C$2:L$16,G229,H229)</f>
        <v>195200</v>
      </c>
      <c r="K229" s="51">
        <f>_xlfn.XLOOKUP(G229,'Pay Table DC 2025'!B:B,'Pay Table DC 2025'!L:L,"NA",0)</f>
        <v>195200</v>
      </c>
      <c r="L229" s="20" cm="1">
        <f t="array" ref="L229">IFERROR(_xlfn.IFS(C229="Achieved Excellence", J229*Parameters!B$13, C229="Exceeded Expectations", J229*Parameters!C$13,C229="Meets Expectations",J229*Parameters!D$13), "No Pay Due")</f>
        <v>3904</v>
      </c>
      <c r="M229" s="21">
        <f t="shared" si="10"/>
        <v>1</v>
      </c>
      <c r="N229" s="49" cm="1">
        <f t="array" ref="N229">_xlfn.IFS(L229="No Pay Due", "No Pay Due", ISNUMBER(L229), CEILING(L229, 50))</f>
        <v>3950</v>
      </c>
      <c r="O229" s="50">
        <f t="shared" si="11"/>
        <v>46</v>
      </c>
      <c r="P229" s="56"/>
      <c r="Q229" s="16" cm="1">
        <f t="array" ref="Q229">IFERROR(_xlfn.IFS(C229="Achieved Excellence","3,000",C229="Exceeded Expectations",2000,C229="Meets Expectations",1000), "No pay due")</f>
        <v>2000</v>
      </c>
    </row>
    <row r="230" spans="1:17" x14ac:dyDescent="0.3">
      <c r="A230" t="s">
        <v>285</v>
      </c>
      <c r="B230">
        <v>3</v>
      </c>
      <c r="C230" t="str">
        <f>_xlfn.XLOOKUP(B230,Setup!A:A,Setup!B:B,"Unknown",0)</f>
        <v>Meets Expectations</v>
      </c>
      <c r="D230" s="19">
        <v>45025</v>
      </c>
      <c r="E230" s="18">
        <f ca="1">Parameters!C$5 - D230</f>
        <v>681</v>
      </c>
      <c r="F230" s="17" t="str">
        <f t="shared" ca="1" si="9"/>
        <v>Eligible</v>
      </c>
      <c r="G230" s="18">
        <v>3</v>
      </c>
      <c r="H230" s="18">
        <v>4</v>
      </c>
      <c r="I230" s="18" t="s">
        <v>1091</v>
      </c>
      <c r="J230" s="20" cm="1">
        <f t="array" ref="J230">INDEX('Pay Table DC 2025'!C$2:L$16,G230,H230)</f>
        <v>40418</v>
      </c>
      <c r="K230" s="51">
        <f>_xlfn.XLOOKUP(G230,'Pay Table DC 2025'!B:B,'Pay Table DC 2025'!L:L,"NA",0)</f>
        <v>47763</v>
      </c>
      <c r="L230" s="20" cm="1">
        <f t="array" ref="L230">IFERROR(_xlfn.IFS(C230="Achieved Excellence", J230*Parameters!B$13, C230="Exceeded Expectations", J230*Parameters!C$13,C230="Meets Expectations",J230*Parameters!D$13), "No Pay Due")</f>
        <v>404.18</v>
      </c>
      <c r="M230" s="21">
        <f t="shared" si="10"/>
        <v>0.84621987731088921</v>
      </c>
      <c r="N230" s="49" cm="1">
        <f t="array" ref="N230">_xlfn.IFS(L230="No Pay Due", "No Pay Due", ISNUMBER(L230), CEILING(L230, 50))</f>
        <v>450</v>
      </c>
      <c r="O230" s="50">
        <f t="shared" si="11"/>
        <v>45.819999999999993</v>
      </c>
      <c r="P230" s="56"/>
      <c r="Q230" s="16" cm="1">
        <f t="array" ref="Q230">IFERROR(_xlfn.IFS(C230="Achieved Excellence","3,000",C230="Exceeded Expectations",2000,C230="Meets Expectations",1000), "No pay due")</f>
        <v>1000</v>
      </c>
    </row>
    <row r="231" spans="1:17" x14ac:dyDescent="0.3">
      <c r="A231" t="s">
        <v>286</v>
      </c>
      <c r="B231">
        <v>5</v>
      </c>
      <c r="C231" t="str">
        <f>_xlfn.XLOOKUP(B231,Setup!A:A,Setup!B:B,"Unknown",0)</f>
        <v>Achieved Excellence</v>
      </c>
      <c r="D231" s="19">
        <v>43847</v>
      </c>
      <c r="E231" s="18">
        <f ca="1">Parameters!C$5 - D231</f>
        <v>1859</v>
      </c>
      <c r="F231" s="17" t="str">
        <f t="shared" ca="1" si="9"/>
        <v>Eligible</v>
      </c>
      <c r="G231" s="18">
        <v>8</v>
      </c>
      <c r="H231" s="18">
        <v>2</v>
      </c>
      <c r="I231" s="18" t="s">
        <v>1093</v>
      </c>
      <c r="J231" s="20" cm="1">
        <f t="array" ref="J231">INDEX('Pay Table DC 2025'!C$2:L$16,G231,H231)</f>
        <v>65418</v>
      </c>
      <c r="K231" s="51">
        <f>_xlfn.XLOOKUP(G231,'Pay Table DC 2025'!B:B,'Pay Table DC 2025'!L:L,"NA",0)</f>
        <v>82305</v>
      </c>
      <c r="L231" s="20" cm="1">
        <f t="array" ref="L231">IFERROR(_xlfn.IFS(C231="Achieved Excellence", J231*Parameters!B$13, C231="Exceeded Expectations", J231*Parameters!C$13,C231="Meets Expectations",J231*Parameters!D$13), "No Pay Due")</f>
        <v>1962.54</v>
      </c>
      <c r="M231" s="21">
        <f t="shared" si="10"/>
        <v>0.79482412976125383</v>
      </c>
      <c r="N231" s="49" cm="1">
        <f t="array" ref="N231">_xlfn.IFS(L231="No Pay Due", "No Pay Due", ISNUMBER(L231), CEILING(L231, 50))</f>
        <v>2000</v>
      </c>
      <c r="O231" s="50">
        <f t="shared" si="11"/>
        <v>37.460000000000036</v>
      </c>
      <c r="P231" s="56"/>
      <c r="Q231" s="16" t="str" cm="1">
        <f t="array" ref="Q231">IFERROR(_xlfn.IFS(C231="Achieved Excellence","3,000",C231="Exceeded Expectations",2000,C231="Meets Expectations",1000), "No pay due")</f>
        <v>3,000</v>
      </c>
    </row>
    <row r="232" spans="1:17" x14ac:dyDescent="0.3">
      <c r="A232" t="s">
        <v>287</v>
      </c>
      <c r="B232">
        <v>3</v>
      </c>
      <c r="C232" t="str">
        <f>_xlfn.XLOOKUP(B232,Setup!A:A,Setup!B:B,"Unknown",0)</f>
        <v>Meets Expectations</v>
      </c>
      <c r="D232" s="19">
        <v>45493</v>
      </c>
      <c r="E232" s="18">
        <f ca="1">Parameters!C$5 - D232</f>
        <v>213</v>
      </c>
      <c r="F232" s="17" t="str">
        <f t="shared" ca="1" si="9"/>
        <v>Eligible</v>
      </c>
      <c r="G232" s="18">
        <v>3</v>
      </c>
      <c r="H232" s="18">
        <v>2</v>
      </c>
      <c r="I232" s="18" t="s">
        <v>1094</v>
      </c>
      <c r="J232" s="20" cm="1">
        <f t="array" ref="J232">INDEX('Pay Table DC 2025'!C$2:L$16,G232,H232)</f>
        <v>37969</v>
      </c>
      <c r="K232" s="51">
        <f>_xlfn.XLOOKUP(G232,'Pay Table DC 2025'!B:B,'Pay Table DC 2025'!L:L,"NA",0)</f>
        <v>47763</v>
      </c>
      <c r="L232" s="20" cm="1">
        <f t="array" ref="L232">IFERROR(_xlfn.IFS(C232="Achieved Excellence", J232*Parameters!B$13, C232="Exceeded Expectations", J232*Parameters!C$13,C232="Meets Expectations",J232*Parameters!D$13), "No Pay Due")</f>
        <v>379.69</v>
      </c>
      <c r="M232" s="21">
        <f t="shared" si="10"/>
        <v>0.79494587860896515</v>
      </c>
      <c r="N232" s="49" cm="1">
        <f t="array" ref="N232">_xlfn.IFS(L232="No Pay Due", "No Pay Due", ISNUMBER(L232), CEILING(L232, 50))</f>
        <v>400</v>
      </c>
      <c r="O232" s="50">
        <f t="shared" si="11"/>
        <v>20.310000000000002</v>
      </c>
      <c r="P232" s="56"/>
      <c r="Q232" s="16" cm="1">
        <f t="array" ref="Q232">IFERROR(_xlfn.IFS(C232="Achieved Excellence","3,000",C232="Exceeded Expectations",2000,C232="Meets Expectations",1000), "No pay due")</f>
        <v>1000</v>
      </c>
    </row>
    <row r="233" spans="1:17" x14ac:dyDescent="0.3">
      <c r="A233" t="s">
        <v>288</v>
      </c>
      <c r="B233">
        <v>4</v>
      </c>
      <c r="C233" t="str">
        <f>_xlfn.XLOOKUP(B233,Setup!A:A,Setup!B:B,"Unknown",0)</f>
        <v>Exceeded Expectations</v>
      </c>
      <c r="D233" s="19">
        <v>44547</v>
      </c>
      <c r="E233" s="18">
        <f ca="1">Parameters!C$5 - D233</f>
        <v>1159</v>
      </c>
      <c r="F233" s="17" t="str">
        <f t="shared" ca="1" si="9"/>
        <v>Eligible</v>
      </c>
      <c r="G233" s="18">
        <v>3</v>
      </c>
      <c r="H233" s="18">
        <v>4</v>
      </c>
      <c r="I233" s="18" t="s">
        <v>1091</v>
      </c>
      <c r="J233" s="20" cm="1">
        <f t="array" ref="J233">INDEX('Pay Table DC 2025'!C$2:L$16,G233,H233)</f>
        <v>40418</v>
      </c>
      <c r="K233" s="51">
        <f>_xlfn.XLOOKUP(G233,'Pay Table DC 2025'!B:B,'Pay Table DC 2025'!L:L,"NA",0)</f>
        <v>47763</v>
      </c>
      <c r="L233" s="20" cm="1">
        <f t="array" ref="L233">IFERROR(_xlfn.IFS(C233="Achieved Excellence", J233*Parameters!B$13, C233="Exceeded Expectations", J233*Parameters!C$13,C233="Meets Expectations",J233*Parameters!D$13), "No Pay Due")</f>
        <v>808.36</v>
      </c>
      <c r="M233" s="21">
        <f t="shared" si="10"/>
        <v>0.84621987731088921</v>
      </c>
      <c r="N233" s="49" cm="1">
        <f t="array" ref="N233">_xlfn.IFS(L233="No Pay Due", "No Pay Due", ISNUMBER(L233), CEILING(L233, 50))</f>
        <v>850</v>
      </c>
      <c r="O233" s="50">
        <f t="shared" si="11"/>
        <v>41.639999999999986</v>
      </c>
      <c r="P233" s="56"/>
      <c r="Q233" s="16" cm="1">
        <f t="array" ref="Q233">IFERROR(_xlfn.IFS(C233="Achieved Excellence","3,000",C233="Exceeded Expectations",2000,C233="Meets Expectations",1000), "No pay due")</f>
        <v>2000</v>
      </c>
    </row>
    <row r="234" spans="1:17" x14ac:dyDescent="0.3">
      <c r="A234" t="s">
        <v>289</v>
      </c>
      <c r="B234">
        <v>4</v>
      </c>
      <c r="C234" t="str">
        <f>_xlfn.XLOOKUP(B234,Setup!A:A,Setup!B:B,"Unknown",0)</f>
        <v>Exceeded Expectations</v>
      </c>
      <c r="D234" s="19">
        <v>45739</v>
      </c>
      <c r="E234" s="18">
        <f ca="1">Parameters!C$5 - D234</f>
        <v>-33</v>
      </c>
      <c r="F234" s="17" t="str">
        <f t="shared" ca="1" si="9"/>
        <v>Tenure Ineligible</v>
      </c>
      <c r="G234" s="18">
        <v>12</v>
      </c>
      <c r="H234" s="18">
        <v>9</v>
      </c>
      <c r="I234" s="18" t="s">
        <v>1094</v>
      </c>
      <c r="J234" s="20" cm="1">
        <f t="array" ref="J234">INDEX('Pay Table DC 2025'!C$2:L$16,G234,H234)</f>
        <v>128446</v>
      </c>
      <c r="K234" s="51">
        <f>_xlfn.XLOOKUP(G234,'Pay Table DC 2025'!B:B,'Pay Table DC 2025'!L:L,"NA",0)</f>
        <v>131826</v>
      </c>
      <c r="L234" s="20" cm="1">
        <f t="array" ref="L234">IFERROR(_xlfn.IFS(C234="Achieved Excellence", J234*Parameters!B$13, C234="Exceeded Expectations", J234*Parameters!C$13,C234="Meets Expectations",J234*Parameters!D$13), "No Pay Due")</f>
        <v>2568.92</v>
      </c>
      <c r="M234" s="21">
        <f t="shared" si="10"/>
        <v>0.97436014139851013</v>
      </c>
      <c r="N234" s="49" cm="1">
        <f t="array" ref="N234">_xlfn.IFS(L234="No Pay Due", "No Pay Due", ISNUMBER(L234), CEILING(L234, 50))</f>
        <v>2600</v>
      </c>
      <c r="O234" s="50">
        <f t="shared" si="11"/>
        <v>31.079999999999927</v>
      </c>
      <c r="P234" s="56"/>
      <c r="Q234" s="16" cm="1">
        <f t="array" ref="Q234">IFERROR(_xlfn.IFS(C234="Achieved Excellence","3,000",C234="Exceeded Expectations",2000,C234="Meets Expectations",1000), "No pay due")</f>
        <v>2000</v>
      </c>
    </row>
    <row r="235" spans="1:17" x14ac:dyDescent="0.3">
      <c r="A235" t="s">
        <v>290</v>
      </c>
      <c r="B235">
        <v>4</v>
      </c>
      <c r="C235" t="str">
        <f>_xlfn.XLOOKUP(B235,Setup!A:A,Setup!B:B,"Unknown",0)</f>
        <v>Exceeded Expectations</v>
      </c>
      <c r="D235" s="19">
        <v>45316</v>
      </c>
      <c r="E235" s="18">
        <f ca="1">Parameters!C$5 - D235</f>
        <v>390</v>
      </c>
      <c r="F235" s="17" t="str">
        <f t="shared" ca="1" si="9"/>
        <v>Eligible</v>
      </c>
      <c r="G235" s="18">
        <v>14</v>
      </c>
      <c r="H235" s="18">
        <v>6</v>
      </c>
      <c r="I235" s="18" t="s">
        <v>1092</v>
      </c>
      <c r="J235" s="20" cm="1">
        <f t="array" ref="J235">INDEX('Pay Table DC 2025'!C$2:L$16,G235,H235)</f>
        <v>166236</v>
      </c>
      <c r="K235" s="51">
        <f>_xlfn.XLOOKUP(G235,'Pay Table DC 2025'!B:B,'Pay Table DC 2025'!L:L,"NA",0)</f>
        <v>185234</v>
      </c>
      <c r="L235" s="20" cm="1">
        <f t="array" ref="L235">IFERROR(_xlfn.IFS(C235="Achieved Excellence", J235*Parameters!B$13, C235="Exceeded Expectations", J235*Parameters!C$13,C235="Meets Expectations",J235*Parameters!D$13), "No Pay Due")</f>
        <v>3324.7200000000003</v>
      </c>
      <c r="M235" s="21">
        <f t="shared" si="10"/>
        <v>0.89743783538659205</v>
      </c>
      <c r="N235" s="49" cm="1">
        <f t="array" ref="N235">_xlfn.IFS(L235="No Pay Due", "No Pay Due", ISNUMBER(L235), CEILING(L235, 50))</f>
        <v>3350</v>
      </c>
      <c r="O235" s="50">
        <f t="shared" si="11"/>
        <v>25.279999999999745</v>
      </c>
      <c r="P235" s="56"/>
      <c r="Q235" s="16" cm="1">
        <f t="array" ref="Q235">IFERROR(_xlfn.IFS(C235="Achieved Excellence","3,000",C235="Exceeded Expectations",2000,C235="Meets Expectations",1000), "No pay due")</f>
        <v>2000</v>
      </c>
    </row>
    <row r="236" spans="1:17" x14ac:dyDescent="0.3">
      <c r="A236" t="s">
        <v>291</v>
      </c>
      <c r="B236">
        <v>4</v>
      </c>
      <c r="C236" t="str">
        <f>_xlfn.XLOOKUP(B236,Setup!A:A,Setup!B:B,"Unknown",0)</f>
        <v>Exceeded Expectations</v>
      </c>
      <c r="D236" s="19">
        <v>45353</v>
      </c>
      <c r="E236" s="18">
        <f ca="1">Parameters!C$5 - D236</f>
        <v>353</v>
      </c>
      <c r="F236" s="17" t="str">
        <f t="shared" ca="1" si="9"/>
        <v>Eligible</v>
      </c>
      <c r="G236" s="18">
        <v>4</v>
      </c>
      <c r="H236" s="18">
        <v>9</v>
      </c>
      <c r="I236" s="18" t="s">
        <v>1093</v>
      </c>
      <c r="J236" s="20" cm="1">
        <f t="array" ref="J236">INDEX('Pay Table DC 2025'!C$2:L$16,G236,H236)</f>
        <v>52251</v>
      </c>
      <c r="K236" s="51">
        <f>_xlfn.XLOOKUP(G236,'Pay Table DC 2025'!B:B,'Pay Table DC 2025'!L:L,"NA",0)</f>
        <v>53627</v>
      </c>
      <c r="L236" s="20" cm="1">
        <f t="array" ref="L236">IFERROR(_xlfn.IFS(C236="Achieved Excellence", J236*Parameters!B$13, C236="Exceeded Expectations", J236*Parameters!C$13,C236="Meets Expectations",J236*Parameters!D$13), "No Pay Due")</f>
        <v>1045.02</v>
      </c>
      <c r="M236" s="21">
        <f t="shared" si="10"/>
        <v>0.974341283308781</v>
      </c>
      <c r="N236" s="49" cm="1">
        <f t="array" ref="N236">_xlfn.IFS(L236="No Pay Due", "No Pay Due", ISNUMBER(L236), CEILING(L236, 50))</f>
        <v>1050</v>
      </c>
      <c r="O236" s="50">
        <f t="shared" si="11"/>
        <v>4.9800000000000182</v>
      </c>
      <c r="P236" s="56"/>
      <c r="Q236" s="16" cm="1">
        <f t="array" ref="Q236">IFERROR(_xlfn.IFS(C236="Achieved Excellence","3,000",C236="Exceeded Expectations",2000,C236="Meets Expectations",1000), "No pay due")</f>
        <v>2000</v>
      </c>
    </row>
    <row r="237" spans="1:17" x14ac:dyDescent="0.3">
      <c r="A237" t="s">
        <v>292</v>
      </c>
      <c r="B237">
        <v>5</v>
      </c>
      <c r="C237" t="str">
        <f>_xlfn.XLOOKUP(B237,Setup!A:A,Setup!B:B,"Unknown",0)</f>
        <v>Achieved Excellence</v>
      </c>
      <c r="D237" s="19">
        <v>44034</v>
      </c>
      <c r="E237" s="18">
        <f ca="1">Parameters!C$5 - D237</f>
        <v>1672</v>
      </c>
      <c r="F237" s="17" t="str">
        <f t="shared" ca="1" si="9"/>
        <v>Eligible</v>
      </c>
      <c r="G237" s="18">
        <v>5</v>
      </c>
      <c r="H237" s="18">
        <v>4</v>
      </c>
      <c r="I237" s="18" t="s">
        <v>1091</v>
      </c>
      <c r="J237" s="20" cm="1">
        <f t="array" ref="J237">INDEX('Pay Table DC 2025'!C$2:L$16,G237,H237)</f>
        <v>50761</v>
      </c>
      <c r="K237" s="51">
        <f>_xlfn.XLOOKUP(G237,'Pay Table DC 2025'!B:B,'Pay Table DC 2025'!L:L,"NA",0)</f>
        <v>59986</v>
      </c>
      <c r="L237" s="20" cm="1">
        <f t="array" ref="L237">IFERROR(_xlfn.IFS(C237="Achieved Excellence", J237*Parameters!B$13, C237="Exceeded Expectations", J237*Parameters!C$13,C237="Meets Expectations",J237*Parameters!D$13), "No Pay Due")</f>
        <v>1522.83</v>
      </c>
      <c r="M237" s="21">
        <f t="shared" si="10"/>
        <v>0.84621411662721302</v>
      </c>
      <c r="N237" s="49" cm="1">
        <f t="array" ref="N237">_xlfn.IFS(L237="No Pay Due", "No Pay Due", ISNUMBER(L237), CEILING(L237, 50))</f>
        <v>1550</v>
      </c>
      <c r="O237" s="50">
        <f t="shared" si="11"/>
        <v>27.170000000000073</v>
      </c>
      <c r="P237" s="56"/>
      <c r="Q237" s="16" t="str" cm="1">
        <f t="array" ref="Q237">IFERROR(_xlfn.IFS(C237="Achieved Excellence","3,000",C237="Exceeded Expectations",2000,C237="Meets Expectations",1000), "No pay due")</f>
        <v>3,000</v>
      </c>
    </row>
    <row r="238" spans="1:17" x14ac:dyDescent="0.3">
      <c r="A238" t="s">
        <v>293</v>
      </c>
      <c r="B238">
        <v>4</v>
      </c>
      <c r="C238" t="str">
        <f>_xlfn.XLOOKUP(B238,Setup!A:A,Setup!B:B,"Unknown",0)</f>
        <v>Exceeded Expectations</v>
      </c>
      <c r="D238" s="19">
        <v>45095</v>
      </c>
      <c r="E238" s="18">
        <f ca="1">Parameters!C$5 - D238</f>
        <v>611</v>
      </c>
      <c r="F238" s="17" t="str">
        <f t="shared" ca="1" si="9"/>
        <v>Eligible</v>
      </c>
      <c r="G238" s="18">
        <v>2</v>
      </c>
      <c r="H238" s="18">
        <v>1</v>
      </c>
      <c r="I238" s="18" t="s">
        <v>1092</v>
      </c>
      <c r="J238" s="20" cm="1">
        <f t="array" ref="J238">INDEX('Pay Table DC 2025'!C$2:L$16,G238,H238)</f>
        <v>33675</v>
      </c>
      <c r="K238" s="51">
        <f>_xlfn.XLOOKUP(G238,'Pay Table DC 2025'!B:B,'Pay Table DC 2025'!L:L,"NA",0)</f>
        <v>42376</v>
      </c>
      <c r="L238" s="20" cm="1">
        <f t="array" ref="L238">IFERROR(_xlfn.IFS(C238="Achieved Excellence", J238*Parameters!B$13, C238="Exceeded Expectations", J238*Parameters!C$13,C238="Meets Expectations",J238*Parameters!D$13), "No Pay Due")</f>
        <v>673.5</v>
      </c>
      <c r="M238" s="21">
        <f t="shared" si="10"/>
        <v>0.79467151217670384</v>
      </c>
      <c r="N238" s="49" cm="1">
        <f t="array" ref="N238">_xlfn.IFS(L238="No Pay Due", "No Pay Due", ISNUMBER(L238), CEILING(L238, 50))</f>
        <v>700</v>
      </c>
      <c r="O238" s="50">
        <f t="shared" si="11"/>
        <v>26.5</v>
      </c>
      <c r="P238" s="56"/>
      <c r="Q238" s="16" cm="1">
        <f t="array" ref="Q238">IFERROR(_xlfn.IFS(C238="Achieved Excellence","3,000",C238="Exceeded Expectations",2000,C238="Meets Expectations",1000), "No pay due")</f>
        <v>2000</v>
      </c>
    </row>
    <row r="239" spans="1:17" x14ac:dyDescent="0.3">
      <c r="A239" t="s">
        <v>294</v>
      </c>
      <c r="B239">
        <v>4</v>
      </c>
      <c r="C239" t="str">
        <f>_xlfn.XLOOKUP(B239,Setup!A:A,Setup!B:B,"Unknown",0)</f>
        <v>Exceeded Expectations</v>
      </c>
      <c r="D239" s="19">
        <v>45730</v>
      </c>
      <c r="E239" s="18">
        <f ca="1">Parameters!C$5 - D239</f>
        <v>-24</v>
      </c>
      <c r="F239" s="17" t="str">
        <f t="shared" ca="1" si="9"/>
        <v>Tenure Ineligible</v>
      </c>
      <c r="G239" s="18">
        <v>13</v>
      </c>
      <c r="H239" s="18">
        <v>2</v>
      </c>
      <c r="I239" s="18" t="s">
        <v>1092</v>
      </c>
      <c r="J239" s="20" cm="1">
        <f t="array" ref="J239">INDEX('Pay Table DC 2025'!C$2:L$16,G239,H239)</f>
        <v>124599</v>
      </c>
      <c r="K239" s="51">
        <f>_xlfn.XLOOKUP(G239,'Pay Table DC 2025'!B:B,'Pay Table DC 2025'!L:L,"NA",0)</f>
        <v>156755</v>
      </c>
      <c r="L239" s="20" cm="1">
        <f t="array" ref="L239">IFERROR(_xlfn.IFS(C239="Achieved Excellence", J239*Parameters!B$13, C239="Exceeded Expectations", J239*Parameters!C$13,C239="Meets Expectations",J239*Parameters!D$13), "No Pay Due")</f>
        <v>2491.98</v>
      </c>
      <c r="M239" s="21">
        <f t="shared" si="10"/>
        <v>0.79486459762049055</v>
      </c>
      <c r="N239" s="49" cm="1">
        <f t="array" ref="N239">_xlfn.IFS(L239="No Pay Due", "No Pay Due", ISNUMBER(L239), CEILING(L239, 50))</f>
        <v>2500</v>
      </c>
      <c r="O239" s="50">
        <f t="shared" si="11"/>
        <v>8.0199999999999818</v>
      </c>
      <c r="P239" s="56"/>
      <c r="Q239" s="16" cm="1">
        <f t="array" ref="Q239">IFERROR(_xlfn.IFS(C239="Achieved Excellence","3,000",C239="Exceeded Expectations",2000,C239="Meets Expectations",1000), "No pay due")</f>
        <v>2000</v>
      </c>
    </row>
    <row r="240" spans="1:17" x14ac:dyDescent="0.3">
      <c r="A240" t="s">
        <v>295</v>
      </c>
      <c r="B240">
        <v>2</v>
      </c>
      <c r="C240" t="str">
        <f>_xlfn.XLOOKUP(B240,Setup!A:A,Setup!B:B,"Unknown",0)</f>
        <v>Needs Improvement</v>
      </c>
      <c r="D240" s="19">
        <v>44169</v>
      </c>
      <c r="E240" s="18">
        <f ca="1">Parameters!C$5 - D240</f>
        <v>1537</v>
      </c>
      <c r="F240" s="17" t="str">
        <f t="shared" ca="1" si="9"/>
        <v>Eligible</v>
      </c>
      <c r="G240" s="18">
        <v>2</v>
      </c>
      <c r="H240" s="18">
        <v>9</v>
      </c>
      <c r="I240" s="18" t="s">
        <v>1094</v>
      </c>
      <c r="J240" s="20" cm="1">
        <f t="array" ref="J240">INDEX('Pay Table DC 2025'!C$2:L$16,G240,H240)</f>
        <v>41290</v>
      </c>
      <c r="K240" s="51">
        <f>_xlfn.XLOOKUP(G240,'Pay Table DC 2025'!B:B,'Pay Table DC 2025'!L:L,"NA",0)</f>
        <v>42376</v>
      </c>
      <c r="L240" s="20" t="str" cm="1">
        <f t="array" ref="L240">IFERROR(_xlfn.IFS(C240="Achieved Excellence", J240*Parameters!B$13, C240="Exceeded Expectations", J240*Parameters!C$13,C240="Meets Expectations",J240*Parameters!D$13), "No Pay Due")</f>
        <v>No Pay Due</v>
      </c>
      <c r="M240" s="21">
        <f t="shared" si="10"/>
        <v>0.9743722861997357</v>
      </c>
      <c r="N240" s="49" t="str" cm="1">
        <f t="array" ref="N240">_xlfn.IFS(L240="No Pay Due", "No Pay Due", ISNUMBER(L240), CEILING(L240, 50))</f>
        <v>No Pay Due</v>
      </c>
      <c r="O240" s="50" t="str">
        <f t="shared" si="11"/>
        <v>No Pay Due</v>
      </c>
      <c r="P240" s="56"/>
      <c r="Q240" s="16" t="str" cm="1">
        <f t="array" ref="Q240">IFERROR(_xlfn.IFS(C240="Achieved Excellence","3,000",C240="Exceeded Expectations",2000,C240="Meets Expectations",1000), "No pay due")</f>
        <v>No pay due</v>
      </c>
    </row>
    <row r="241" spans="1:17" x14ac:dyDescent="0.3">
      <c r="A241" t="s">
        <v>296</v>
      </c>
      <c r="B241">
        <v>1</v>
      </c>
      <c r="C241" t="str">
        <f>_xlfn.XLOOKUP(B241,Setup!A:A,Setup!B:B,"Unknown",0)</f>
        <v>Did not meet Expectations</v>
      </c>
      <c r="D241" s="19">
        <v>44080</v>
      </c>
      <c r="E241" s="18">
        <f ca="1">Parameters!C$5 - D241</f>
        <v>1626</v>
      </c>
      <c r="F241" s="17" t="str">
        <f t="shared" ca="1" si="9"/>
        <v>Eligible</v>
      </c>
      <c r="G241" s="18">
        <v>10</v>
      </c>
      <c r="H241" s="18">
        <v>8</v>
      </c>
      <c r="I241" s="18" t="s">
        <v>1095</v>
      </c>
      <c r="J241" s="20" cm="1">
        <f t="array" ref="J241">INDEX('Pay Table DC 2025'!C$2:L$16,G241,H241)</f>
        <v>94965</v>
      </c>
      <c r="K241" s="51">
        <f>_xlfn.XLOOKUP(G241,'Pay Table DC 2025'!B:B,'Pay Table DC 2025'!L:L,"NA",0)</f>
        <v>100097</v>
      </c>
      <c r="L241" s="20" t="str" cm="1">
        <f t="array" ref="L241">IFERROR(_xlfn.IFS(C241="Achieved Excellence", J241*Parameters!B$13, C241="Exceeded Expectations", J241*Parameters!C$13,C241="Meets Expectations",J241*Parameters!D$13), "No Pay Due")</f>
        <v>No Pay Due</v>
      </c>
      <c r="M241" s="21">
        <f t="shared" si="10"/>
        <v>0.94872973215980494</v>
      </c>
      <c r="N241" s="49" t="str" cm="1">
        <f t="array" ref="N241">_xlfn.IFS(L241="No Pay Due", "No Pay Due", ISNUMBER(L241), CEILING(L241, 50))</f>
        <v>No Pay Due</v>
      </c>
      <c r="O241" s="50" t="str">
        <f t="shared" si="11"/>
        <v>No Pay Due</v>
      </c>
      <c r="P241" s="56"/>
      <c r="Q241" s="16" t="str" cm="1">
        <f t="array" ref="Q241">IFERROR(_xlfn.IFS(C241="Achieved Excellence","3,000",C241="Exceeded Expectations",2000,C241="Meets Expectations",1000), "No pay due")</f>
        <v>No pay due</v>
      </c>
    </row>
    <row r="242" spans="1:17" x14ac:dyDescent="0.3">
      <c r="A242" t="s">
        <v>297</v>
      </c>
      <c r="B242">
        <v>3</v>
      </c>
      <c r="C242" t="str">
        <f>_xlfn.XLOOKUP(B242,Setup!A:A,Setup!B:B,"Unknown",0)</f>
        <v>Meets Expectations</v>
      </c>
      <c r="D242" s="19">
        <v>44060</v>
      </c>
      <c r="E242" s="18">
        <f ca="1">Parameters!C$5 - D242</f>
        <v>1646</v>
      </c>
      <c r="F242" s="17" t="str">
        <f t="shared" ca="1" si="9"/>
        <v>Eligible</v>
      </c>
      <c r="G242" s="18">
        <v>9</v>
      </c>
      <c r="H242" s="18">
        <v>9</v>
      </c>
      <c r="I242" s="18" t="s">
        <v>1094</v>
      </c>
      <c r="J242" s="20" cm="1">
        <f t="array" ref="J242">INDEX('Pay Table DC 2025'!C$2:L$16,G242,H242)</f>
        <v>88568</v>
      </c>
      <c r="K242" s="51">
        <f>_xlfn.XLOOKUP(G242,'Pay Table DC 2025'!B:B,'Pay Table DC 2025'!L:L,"NA",0)</f>
        <v>90898</v>
      </c>
      <c r="L242" s="20" cm="1">
        <f t="array" ref="L242">IFERROR(_xlfn.IFS(C242="Achieved Excellence", J242*Parameters!B$13, C242="Exceeded Expectations", J242*Parameters!C$13,C242="Meets Expectations",J242*Parameters!D$13), "No Pay Due")</f>
        <v>885.68000000000006</v>
      </c>
      <c r="M242" s="21">
        <f t="shared" si="10"/>
        <v>0.97436687275847655</v>
      </c>
      <c r="N242" s="49" cm="1">
        <f t="array" ref="N242">_xlfn.IFS(L242="No Pay Due", "No Pay Due", ISNUMBER(L242), CEILING(L242, 50))</f>
        <v>900</v>
      </c>
      <c r="O242" s="50">
        <f t="shared" si="11"/>
        <v>14.319999999999936</v>
      </c>
      <c r="P242" s="56"/>
      <c r="Q242" s="16" cm="1">
        <f t="array" ref="Q242">IFERROR(_xlfn.IFS(C242="Achieved Excellence","3,000",C242="Exceeded Expectations",2000,C242="Meets Expectations",1000), "No pay due")</f>
        <v>1000</v>
      </c>
    </row>
    <row r="243" spans="1:17" x14ac:dyDescent="0.3">
      <c r="A243" t="s">
        <v>298</v>
      </c>
      <c r="B243">
        <v>1</v>
      </c>
      <c r="C243" t="str">
        <f>_xlfn.XLOOKUP(B243,Setup!A:A,Setup!B:B,"Unknown",0)</f>
        <v>Did not meet Expectations</v>
      </c>
      <c r="D243" s="19">
        <v>45370</v>
      </c>
      <c r="E243" s="18">
        <f ca="1">Parameters!C$5 - D243</f>
        <v>336</v>
      </c>
      <c r="F243" s="17" t="str">
        <f t="shared" ca="1" si="9"/>
        <v>Eligible</v>
      </c>
      <c r="G243" s="18">
        <v>2</v>
      </c>
      <c r="H243" s="18">
        <v>9</v>
      </c>
      <c r="I243" s="18" t="s">
        <v>1092</v>
      </c>
      <c r="J243" s="20" cm="1">
        <f t="array" ref="J243">INDEX('Pay Table DC 2025'!C$2:L$16,G243,H243)</f>
        <v>41290</v>
      </c>
      <c r="K243" s="51">
        <f>_xlfn.XLOOKUP(G243,'Pay Table DC 2025'!B:B,'Pay Table DC 2025'!L:L,"NA",0)</f>
        <v>42376</v>
      </c>
      <c r="L243" s="20" t="str" cm="1">
        <f t="array" ref="L243">IFERROR(_xlfn.IFS(C243="Achieved Excellence", J243*Parameters!B$13, C243="Exceeded Expectations", J243*Parameters!C$13,C243="Meets Expectations",J243*Parameters!D$13), "No Pay Due")</f>
        <v>No Pay Due</v>
      </c>
      <c r="M243" s="21">
        <f t="shared" si="10"/>
        <v>0.9743722861997357</v>
      </c>
      <c r="N243" s="49" t="str" cm="1">
        <f t="array" ref="N243">_xlfn.IFS(L243="No Pay Due", "No Pay Due", ISNUMBER(L243), CEILING(L243, 50))</f>
        <v>No Pay Due</v>
      </c>
      <c r="O243" s="50" t="str">
        <f t="shared" si="11"/>
        <v>No Pay Due</v>
      </c>
      <c r="P243" s="56"/>
      <c r="Q243" s="16" t="str" cm="1">
        <f t="array" ref="Q243">IFERROR(_xlfn.IFS(C243="Achieved Excellence","3,000",C243="Exceeded Expectations",2000,C243="Meets Expectations",1000), "No pay due")</f>
        <v>No pay due</v>
      </c>
    </row>
    <row r="244" spans="1:17" x14ac:dyDescent="0.3">
      <c r="A244" t="s">
        <v>299</v>
      </c>
      <c r="B244">
        <v>3</v>
      </c>
      <c r="C244" t="str">
        <f>_xlfn.XLOOKUP(B244,Setup!A:A,Setup!B:B,"Unknown",0)</f>
        <v>Meets Expectations</v>
      </c>
      <c r="D244" s="19">
        <v>45384</v>
      </c>
      <c r="E244" s="18">
        <f ca="1">Parameters!C$5 - D244</f>
        <v>322</v>
      </c>
      <c r="F244" s="17" t="str">
        <f t="shared" ca="1" si="9"/>
        <v>Eligible</v>
      </c>
      <c r="G244" s="18">
        <v>1</v>
      </c>
      <c r="H244" s="18">
        <v>2</v>
      </c>
      <c r="I244" s="18" t="s">
        <v>1095</v>
      </c>
      <c r="J244" s="20" cm="1">
        <f t="array" ref="J244">INDEX('Pay Table DC 2025'!C$2:L$16,G244,H244)</f>
        <v>30954</v>
      </c>
      <c r="K244" s="51">
        <f>_xlfn.XLOOKUP(G244,'Pay Table DC 2025'!B:B,'Pay Table DC 2025'!L:L,"NA",0)</f>
        <v>37463</v>
      </c>
      <c r="L244" s="20" cm="1">
        <f t="array" ref="L244">IFERROR(_xlfn.IFS(C244="Achieved Excellence", J244*Parameters!B$13, C244="Exceeded Expectations", J244*Parameters!C$13,C244="Meets Expectations",J244*Parameters!D$13), "No Pay Due")</f>
        <v>309.54000000000002</v>
      </c>
      <c r="M244" s="21">
        <f t="shared" si="10"/>
        <v>0.82625523850198868</v>
      </c>
      <c r="N244" s="49" cm="1">
        <f t="array" ref="N244">_xlfn.IFS(L244="No Pay Due", "No Pay Due", ISNUMBER(L244), CEILING(L244, 50))</f>
        <v>350</v>
      </c>
      <c r="O244" s="50">
        <f t="shared" si="11"/>
        <v>40.45999999999998</v>
      </c>
      <c r="P244" s="56"/>
      <c r="Q244" s="16" cm="1">
        <f t="array" ref="Q244">IFERROR(_xlfn.IFS(C244="Achieved Excellence","3,000",C244="Exceeded Expectations",2000,C244="Meets Expectations",1000), "No pay due")</f>
        <v>1000</v>
      </c>
    </row>
    <row r="245" spans="1:17" x14ac:dyDescent="0.3">
      <c r="A245" t="s">
        <v>300</v>
      </c>
      <c r="B245">
        <v>5</v>
      </c>
      <c r="C245" t="str">
        <f>_xlfn.XLOOKUP(B245,Setup!A:A,Setup!B:B,"Unknown",0)</f>
        <v>Achieved Excellence</v>
      </c>
      <c r="D245" s="19">
        <v>45167</v>
      </c>
      <c r="E245" s="18">
        <f ca="1">Parameters!C$5 - D245</f>
        <v>539</v>
      </c>
      <c r="F245" s="17" t="str">
        <f t="shared" ca="1" si="9"/>
        <v>Eligible</v>
      </c>
      <c r="G245" s="18">
        <v>2</v>
      </c>
      <c r="H245" s="18">
        <v>6</v>
      </c>
      <c r="I245" s="18" t="s">
        <v>1092</v>
      </c>
      <c r="J245" s="20" cm="1">
        <f t="array" ref="J245">INDEX('Pay Table DC 2025'!C$2:L$16,G245,H245)</f>
        <v>38031</v>
      </c>
      <c r="K245" s="51">
        <f>_xlfn.XLOOKUP(G245,'Pay Table DC 2025'!B:B,'Pay Table DC 2025'!L:L,"NA",0)</f>
        <v>42376</v>
      </c>
      <c r="L245" s="20" cm="1">
        <f t="array" ref="L245">IFERROR(_xlfn.IFS(C245="Achieved Excellence", J245*Parameters!B$13, C245="Exceeded Expectations", J245*Parameters!C$13,C245="Meets Expectations",J245*Parameters!D$13), "No Pay Due")</f>
        <v>1140.93</v>
      </c>
      <c r="M245" s="21">
        <f t="shared" si="10"/>
        <v>0.89746554653577493</v>
      </c>
      <c r="N245" s="49" cm="1">
        <f t="array" ref="N245">_xlfn.IFS(L245="No Pay Due", "No Pay Due", ISNUMBER(L245), CEILING(L245, 50))</f>
        <v>1150</v>
      </c>
      <c r="O245" s="50">
        <f t="shared" si="11"/>
        <v>9.0699999999999363</v>
      </c>
      <c r="P245" s="56"/>
      <c r="Q245" s="16" t="str" cm="1">
        <f t="array" ref="Q245">IFERROR(_xlfn.IFS(C245="Achieved Excellence","3,000",C245="Exceeded Expectations",2000,C245="Meets Expectations",1000), "No pay due")</f>
        <v>3,000</v>
      </c>
    </row>
    <row r="246" spans="1:17" x14ac:dyDescent="0.3">
      <c r="A246" t="s">
        <v>301</v>
      </c>
      <c r="B246">
        <v>3</v>
      </c>
      <c r="C246" t="str">
        <f>_xlfn.XLOOKUP(B246,Setup!A:A,Setup!B:B,"Unknown",0)</f>
        <v>Meets Expectations</v>
      </c>
      <c r="D246" s="19">
        <v>45084</v>
      </c>
      <c r="E246" s="18">
        <f ca="1">Parameters!C$5 - D246</f>
        <v>622</v>
      </c>
      <c r="F246" s="17" t="str">
        <f t="shared" ca="1" si="9"/>
        <v>Eligible</v>
      </c>
      <c r="G246" s="18">
        <v>15</v>
      </c>
      <c r="H246" s="18">
        <v>8</v>
      </c>
      <c r="I246" s="18" t="s">
        <v>1094</v>
      </c>
      <c r="J246" s="20" cm="1">
        <f t="array" ref="J246">INDEX('Pay Table DC 2025'!C$2:L$16,G246,H246)</f>
        <v>195200</v>
      </c>
      <c r="K246" s="51">
        <f>_xlfn.XLOOKUP(G246,'Pay Table DC 2025'!B:B,'Pay Table DC 2025'!L:L,"NA",0)</f>
        <v>195200</v>
      </c>
      <c r="L246" s="20" cm="1">
        <f t="array" ref="L246">IFERROR(_xlfn.IFS(C246="Achieved Excellence", J246*Parameters!B$13, C246="Exceeded Expectations", J246*Parameters!C$13,C246="Meets Expectations",J246*Parameters!D$13), "No Pay Due")</f>
        <v>1952</v>
      </c>
      <c r="M246" s="21">
        <f t="shared" si="10"/>
        <v>1</v>
      </c>
      <c r="N246" s="49" cm="1">
        <f t="array" ref="N246">_xlfn.IFS(L246="No Pay Due", "No Pay Due", ISNUMBER(L246), CEILING(L246, 50))</f>
        <v>2000</v>
      </c>
      <c r="O246" s="50">
        <f t="shared" si="11"/>
        <v>48</v>
      </c>
      <c r="P246" s="56"/>
      <c r="Q246" s="16" cm="1">
        <f t="array" ref="Q246">IFERROR(_xlfn.IFS(C246="Achieved Excellence","3,000",C246="Exceeded Expectations",2000,C246="Meets Expectations",1000), "No pay due")</f>
        <v>1000</v>
      </c>
    </row>
    <row r="247" spans="1:17" x14ac:dyDescent="0.3">
      <c r="A247" t="s">
        <v>302</v>
      </c>
      <c r="B247">
        <v>2</v>
      </c>
      <c r="C247" t="str">
        <f>_xlfn.XLOOKUP(B247,Setup!A:A,Setup!B:B,"Unknown",0)</f>
        <v>Needs Improvement</v>
      </c>
      <c r="D247" s="19">
        <v>44674</v>
      </c>
      <c r="E247" s="18">
        <f ca="1">Parameters!C$5 - D247</f>
        <v>1032</v>
      </c>
      <c r="F247" s="17" t="str">
        <f t="shared" ca="1" si="9"/>
        <v>Eligible</v>
      </c>
      <c r="G247" s="18">
        <v>3</v>
      </c>
      <c r="H247" s="18">
        <v>4</v>
      </c>
      <c r="I247" s="18" t="s">
        <v>1095</v>
      </c>
      <c r="J247" s="20" cm="1">
        <f t="array" ref="J247">INDEX('Pay Table DC 2025'!C$2:L$16,G247,H247)</f>
        <v>40418</v>
      </c>
      <c r="K247" s="51">
        <f>_xlfn.XLOOKUP(G247,'Pay Table DC 2025'!B:B,'Pay Table DC 2025'!L:L,"NA",0)</f>
        <v>47763</v>
      </c>
      <c r="L247" s="20" t="str" cm="1">
        <f t="array" ref="L247">IFERROR(_xlfn.IFS(C247="Achieved Excellence", J247*Parameters!B$13, C247="Exceeded Expectations", J247*Parameters!C$13,C247="Meets Expectations",J247*Parameters!D$13), "No Pay Due")</f>
        <v>No Pay Due</v>
      </c>
      <c r="M247" s="21">
        <f t="shared" si="10"/>
        <v>0.84621987731088921</v>
      </c>
      <c r="N247" s="49" t="str" cm="1">
        <f t="array" ref="N247">_xlfn.IFS(L247="No Pay Due", "No Pay Due", ISNUMBER(L247), CEILING(L247, 50))</f>
        <v>No Pay Due</v>
      </c>
      <c r="O247" s="50" t="str">
        <f t="shared" si="11"/>
        <v>No Pay Due</v>
      </c>
      <c r="P247" s="56"/>
      <c r="Q247" s="16" t="str" cm="1">
        <f t="array" ref="Q247">IFERROR(_xlfn.IFS(C247="Achieved Excellence","3,000",C247="Exceeded Expectations",2000,C247="Meets Expectations",1000), "No pay due")</f>
        <v>No pay due</v>
      </c>
    </row>
    <row r="248" spans="1:17" x14ac:dyDescent="0.3">
      <c r="A248" t="s">
        <v>303</v>
      </c>
      <c r="B248">
        <v>3</v>
      </c>
      <c r="C248" t="str">
        <f>_xlfn.XLOOKUP(B248,Setup!A:A,Setup!B:B,"Unknown",0)</f>
        <v>Meets Expectations</v>
      </c>
      <c r="D248" s="19">
        <v>44627</v>
      </c>
      <c r="E248" s="18">
        <f ca="1">Parameters!C$5 - D248</f>
        <v>1079</v>
      </c>
      <c r="F248" s="17" t="str">
        <f t="shared" ca="1" si="9"/>
        <v>Eligible</v>
      </c>
      <c r="G248" s="18">
        <v>4</v>
      </c>
      <c r="H248" s="18">
        <v>9</v>
      </c>
      <c r="I248" s="18" t="s">
        <v>1091</v>
      </c>
      <c r="J248" s="20" cm="1">
        <f t="array" ref="J248">INDEX('Pay Table DC 2025'!C$2:L$16,G248,H248)</f>
        <v>52251</v>
      </c>
      <c r="K248" s="51">
        <f>_xlfn.XLOOKUP(G248,'Pay Table DC 2025'!B:B,'Pay Table DC 2025'!L:L,"NA",0)</f>
        <v>53627</v>
      </c>
      <c r="L248" s="20" cm="1">
        <f t="array" ref="L248">IFERROR(_xlfn.IFS(C248="Achieved Excellence", J248*Parameters!B$13, C248="Exceeded Expectations", J248*Parameters!C$13,C248="Meets Expectations",J248*Parameters!D$13), "No Pay Due")</f>
        <v>522.51</v>
      </c>
      <c r="M248" s="21">
        <f t="shared" si="10"/>
        <v>0.974341283308781</v>
      </c>
      <c r="N248" s="49" cm="1">
        <f t="array" ref="N248">_xlfn.IFS(L248="No Pay Due", "No Pay Due", ISNUMBER(L248), CEILING(L248, 50))</f>
        <v>550</v>
      </c>
      <c r="O248" s="50">
        <f t="shared" si="11"/>
        <v>27.490000000000009</v>
      </c>
      <c r="P248" s="56"/>
      <c r="Q248" s="16" cm="1">
        <f t="array" ref="Q248">IFERROR(_xlfn.IFS(C248="Achieved Excellence","3,000",C248="Exceeded Expectations",2000,C248="Meets Expectations",1000), "No pay due")</f>
        <v>1000</v>
      </c>
    </row>
    <row r="249" spans="1:17" x14ac:dyDescent="0.3">
      <c r="A249" t="s">
        <v>304</v>
      </c>
      <c r="B249">
        <v>4</v>
      </c>
      <c r="C249" t="str">
        <f>_xlfn.XLOOKUP(B249,Setup!A:A,Setup!B:B,"Unknown",0)</f>
        <v>Exceeded Expectations</v>
      </c>
      <c r="D249" s="19">
        <v>44919</v>
      </c>
      <c r="E249" s="18">
        <f ca="1">Parameters!C$5 - D249</f>
        <v>787</v>
      </c>
      <c r="F249" s="17" t="str">
        <f t="shared" ca="1" si="9"/>
        <v>Eligible</v>
      </c>
      <c r="G249" s="18">
        <v>7</v>
      </c>
      <c r="H249" s="18">
        <v>4</v>
      </c>
      <c r="I249" s="18" t="s">
        <v>1093</v>
      </c>
      <c r="J249" s="20" cm="1">
        <f t="array" ref="J249">INDEX('Pay Table DC 2025'!C$2:L$16,G249,H249)</f>
        <v>62882</v>
      </c>
      <c r="K249" s="51">
        <f>_xlfn.XLOOKUP(G249,'Pay Table DC 2025'!B:B,'Pay Table DC 2025'!L:L,"NA",0)</f>
        <v>74318</v>
      </c>
      <c r="L249" s="20" cm="1">
        <f t="array" ref="L249">IFERROR(_xlfn.IFS(C249="Achieved Excellence", J249*Parameters!B$13, C249="Exceeded Expectations", J249*Parameters!C$13,C249="Meets Expectations",J249*Parameters!D$13), "No Pay Due")</f>
        <v>1257.6400000000001</v>
      </c>
      <c r="M249" s="21">
        <f t="shared" si="10"/>
        <v>0.84612072445437181</v>
      </c>
      <c r="N249" s="49" cm="1">
        <f t="array" ref="N249">_xlfn.IFS(L249="No Pay Due", "No Pay Due", ISNUMBER(L249), CEILING(L249, 50))</f>
        <v>1300</v>
      </c>
      <c r="O249" s="50">
        <f t="shared" si="11"/>
        <v>42.3599999999999</v>
      </c>
      <c r="P249" s="56"/>
      <c r="Q249" s="16" cm="1">
        <f t="array" ref="Q249">IFERROR(_xlfn.IFS(C249="Achieved Excellence","3,000",C249="Exceeded Expectations",2000,C249="Meets Expectations",1000), "No pay due")</f>
        <v>2000</v>
      </c>
    </row>
    <row r="250" spans="1:17" x14ac:dyDescent="0.3">
      <c r="A250" t="s">
        <v>305</v>
      </c>
      <c r="B250">
        <v>3</v>
      </c>
      <c r="C250" t="str">
        <f>_xlfn.XLOOKUP(B250,Setup!A:A,Setup!B:B,"Unknown",0)</f>
        <v>Meets Expectations</v>
      </c>
      <c r="D250" s="19">
        <v>45613</v>
      </c>
      <c r="E250" s="18">
        <f ca="1">Parameters!C$5 - D250</f>
        <v>93</v>
      </c>
      <c r="F250" s="17" t="str">
        <f t="shared" ca="1" si="9"/>
        <v>Tenure Ineligible</v>
      </c>
      <c r="G250" s="18">
        <v>15</v>
      </c>
      <c r="H250" s="18">
        <v>10</v>
      </c>
      <c r="I250" s="18" t="s">
        <v>1093</v>
      </c>
      <c r="J250" s="20" cm="1">
        <f t="array" ref="J250">INDEX('Pay Table DC 2025'!C$2:L$16,G250,H250)</f>
        <v>195200</v>
      </c>
      <c r="K250" s="51">
        <f>_xlfn.XLOOKUP(G250,'Pay Table DC 2025'!B:B,'Pay Table DC 2025'!L:L,"NA",0)</f>
        <v>195200</v>
      </c>
      <c r="L250" s="20" cm="1">
        <f t="array" ref="L250">IFERROR(_xlfn.IFS(C250="Achieved Excellence", J250*Parameters!B$13, C250="Exceeded Expectations", J250*Parameters!C$13,C250="Meets Expectations",J250*Parameters!D$13), "No Pay Due")</f>
        <v>1952</v>
      </c>
      <c r="M250" s="21">
        <f t="shared" si="10"/>
        <v>1</v>
      </c>
      <c r="N250" s="49" cm="1">
        <f t="array" ref="N250">_xlfn.IFS(L250="No Pay Due", "No Pay Due", ISNUMBER(L250), CEILING(L250, 50))</f>
        <v>2000</v>
      </c>
      <c r="O250" s="50">
        <f t="shared" si="11"/>
        <v>48</v>
      </c>
      <c r="P250" s="56"/>
      <c r="Q250" s="16" cm="1">
        <f t="array" ref="Q250">IFERROR(_xlfn.IFS(C250="Achieved Excellence","3,000",C250="Exceeded Expectations",2000,C250="Meets Expectations",1000), "No pay due")</f>
        <v>1000</v>
      </c>
    </row>
    <row r="251" spans="1:17" x14ac:dyDescent="0.3">
      <c r="A251" t="s">
        <v>306</v>
      </c>
      <c r="B251">
        <v>4</v>
      </c>
      <c r="C251" t="str">
        <f>_xlfn.XLOOKUP(B251,Setup!A:A,Setup!B:B,"Unknown",0)</f>
        <v>Exceeded Expectations</v>
      </c>
      <c r="D251" s="19">
        <v>45352</v>
      </c>
      <c r="E251" s="18">
        <f ca="1">Parameters!C$5 - D251</f>
        <v>354</v>
      </c>
      <c r="F251" s="17" t="str">
        <f t="shared" ca="1" si="9"/>
        <v>Eligible</v>
      </c>
      <c r="G251" s="18">
        <v>12</v>
      </c>
      <c r="H251" s="18">
        <v>2</v>
      </c>
      <c r="I251" s="18" t="s">
        <v>1091</v>
      </c>
      <c r="J251" s="20" cm="1">
        <f t="array" ref="J251">INDEX('Pay Table DC 2025'!C$2:L$16,G251,H251)</f>
        <v>104781</v>
      </c>
      <c r="K251" s="51">
        <f>_xlfn.XLOOKUP(G251,'Pay Table DC 2025'!B:B,'Pay Table DC 2025'!L:L,"NA",0)</f>
        <v>131826</v>
      </c>
      <c r="L251" s="20" cm="1">
        <f t="array" ref="L251">IFERROR(_xlfn.IFS(C251="Achieved Excellence", J251*Parameters!B$13, C251="Exceeded Expectations", J251*Parameters!C$13,C251="Meets Expectations",J251*Parameters!D$13), "No Pay Due")</f>
        <v>2095.62</v>
      </c>
      <c r="M251" s="21">
        <f t="shared" si="10"/>
        <v>0.79484320240316786</v>
      </c>
      <c r="N251" s="49" cm="1">
        <f t="array" ref="N251">_xlfn.IFS(L251="No Pay Due", "No Pay Due", ISNUMBER(L251), CEILING(L251, 50))</f>
        <v>2100</v>
      </c>
      <c r="O251" s="50">
        <f t="shared" si="11"/>
        <v>4.3800000000001091</v>
      </c>
      <c r="P251" s="56"/>
      <c r="Q251" s="16" cm="1">
        <f t="array" ref="Q251">IFERROR(_xlfn.IFS(C251="Achieved Excellence","3,000",C251="Exceeded Expectations",2000,C251="Meets Expectations",1000), "No pay due")</f>
        <v>2000</v>
      </c>
    </row>
    <row r="252" spans="1:17" x14ac:dyDescent="0.3">
      <c r="A252" t="s">
        <v>307</v>
      </c>
      <c r="B252">
        <v>2</v>
      </c>
      <c r="C252" t="str">
        <f>_xlfn.XLOOKUP(B252,Setup!A:A,Setup!B:B,"Unknown",0)</f>
        <v>Needs Improvement</v>
      </c>
      <c r="D252" s="19">
        <v>45146</v>
      </c>
      <c r="E252" s="18">
        <f ca="1">Parameters!C$5 - D252</f>
        <v>560</v>
      </c>
      <c r="F252" s="17" t="str">
        <f t="shared" ca="1" si="9"/>
        <v>Eligible</v>
      </c>
      <c r="G252" s="18">
        <v>7</v>
      </c>
      <c r="H252" s="18">
        <v>3</v>
      </c>
      <c r="I252" s="18" t="s">
        <v>1094</v>
      </c>
      <c r="J252" s="20" cm="1">
        <f t="array" ref="J252">INDEX('Pay Table DC 2025'!C$2:L$16,G252,H252)</f>
        <v>60976</v>
      </c>
      <c r="K252" s="51">
        <f>_xlfn.XLOOKUP(G252,'Pay Table DC 2025'!B:B,'Pay Table DC 2025'!L:L,"NA",0)</f>
        <v>74318</v>
      </c>
      <c r="L252" s="20" t="str" cm="1">
        <f t="array" ref="L252">IFERROR(_xlfn.IFS(C252="Achieved Excellence", J252*Parameters!B$13, C252="Exceeded Expectations", J252*Parameters!C$13,C252="Meets Expectations",J252*Parameters!D$13), "No Pay Due")</f>
        <v>No Pay Due</v>
      </c>
      <c r="M252" s="21">
        <f t="shared" si="10"/>
        <v>0.82047417853010041</v>
      </c>
      <c r="N252" s="49" t="str" cm="1">
        <f t="array" ref="N252">_xlfn.IFS(L252="No Pay Due", "No Pay Due", ISNUMBER(L252), CEILING(L252, 50))</f>
        <v>No Pay Due</v>
      </c>
      <c r="O252" s="50" t="str">
        <f t="shared" si="11"/>
        <v>No Pay Due</v>
      </c>
      <c r="P252" s="56"/>
      <c r="Q252" s="16" t="str" cm="1">
        <f t="array" ref="Q252">IFERROR(_xlfn.IFS(C252="Achieved Excellence","3,000",C252="Exceeded Expectations",2000,C252="Meets Expectations",1000), "No pay due")</f>
        <v>No pay due</v>
      </c>
    </row>
    <row r="253" spans="1:17" x14ac:dyDescent="0.3">
      <c r="A253" t="s">
        <v>308</v>
      </c>
      <c r="B253">
        <v>2</v>
      </c>
      <c r="C253" t="str">
        <f>_xlfn.XLOOKUP(B253,Setup!A:A,Setup!B:B,"Unknown",0)</f>
        <v>Needs Improvement</v>
      </c>
      <c r="D253" s="19">
        <v>45263</v>
      </c>
      <c r="E253" s="18">
        <f ca="1">Parameters!C$5 - D253</f>
        <v>443</v>
      </c>
      <c r="F253" s="17" t="str">
        <f t="shared" ca="1" si="9"/>
        <v>Eligible</v>
      </c>
      <c r="G253" s="18">
        <v>13</v>
      </c>
      <c r="H253" s="18">
        <v>10</v>
      </c>
      <c r="I253" s="18" t="s">
        <v>1093</v>
      </c>
      <c r="J253" s="20" cm="1">
        <f t="array" ref="J253">INDEX('Pay Table DC 2025'!C$2:L$16,G253,H253)</f>
        <v>156755</v>
      </c>
      <c r="K253" s="51">
        <f>_xlfn.XLOOKUP(G253,'Pay Table DC 2025'!B:B,'Pay Table DC 2025'!L:L,"NA",0)</f>
        <v>156755</v>
      </c>
      <c r="L253" s="20" t="str" cm="1">
        <f t="array" ref="L253">IFERROR(_xlfn.IFS(C253="Achieved Excellence", J253*Parameters!B$13, C253="Exceeded Expectations", J253*Parameters!C$13,C253="Meets Expectations",J253*Parameters!D$13), "No Pay Due")</f>
        <v>No Pay Due</v>
      </c>
      <c r="M253" s="21">
        <f t="shared" si="10"/>
        <v>1</v>
      </c>
      <c r="N253" s="49" t="str" cm="1">
        <f t="array" ref="N253">_xlfn.IFS(L253="No Pay Due", "No Pay Due", ISNUMBER(L253), CEILING(L253, 50))</f>
        <v>No Pay Due</v>
      </c>
      <c r="O253" s="50" t="str">
        <f t="shared" si="11"/>
        <v>No Pay Due</v>
      </c>
      <c r="P253" s="56"/>
      <c r="Q253" s="16" t="str" cm="1">
        <f t="array" ref="Q253">IFERROR(_xlfn.IFS(C253="Achieved Excellence","3,000",C253="Exceeded Expectations",2000,C253="Meets Expectations",1000), "No pay due")</f>
        <v>No pay due</v>
      </c>
    </row>
    <row r="254" spans="1:17" x14ac:dyDescent="0.3">
      <c r="A254" t="s">
        <v>309</v>
      </c>
      <c r="B254">
        <v>2</v>
      </c>
      <c r="C254" t="str">
        <f>_xlfn.XLOOKUP(B254,Setup!A:A,Setup!B:B,"Unknown",0)</f>
        <v>Needs Improvement</v>
      </c>
      <c r="D254" s="19">
        <v>45234</v>
      </c>
      <c r="E254" s="18">
        <f ca="1">Parameters!C$5 - D254</f>
        <v>472</v>
      </c>
      <c r="F254" s="17" t="str">
        <f t="shared" ca="1" si="9"/>
        <v>Eligible</v>
      </c>
      <c r="G254" s="18">
        <v>10</v>
      </c>
      <c r="H254" s="18">
        <v>1</v>
      </c>
      <c r="I254" s="18" t="s">
        <v>1092</v>
      </c>
      <c r="J254" s="20" cm="1">
        <f t="array" ref="J254">INDEX('Pay Table DC 2025'!C$2:L$16,G254,H254)</f>
        <v>77001</v>
      </c>
      <c r="K254" s="51">
        <f>_xlfn.XLOOKUP(G254,'Pay Table DC 2025'!B:B,'Pay Table DC 2025'!L:L,"NA",0)</f>
        <v>100097</v>
      </c>
      <c r="L254" s="20" t="str" cm="1">
        <f t="array" ref="L254">IFERROR(_xlfn.IFS(C254="Achieved Excellence", J254*Parameters!B$13, C254="Exceeded Expectations", J254*Parameters!C$13,C254="Meets Expectations",J254*Parameters!D$13), "No Pay Due")</f>
        <v>No Pay Due</v>
      </c>
      <c r="M254" s="21">
        <f t="shared" si="10"/>
        <v>0.76926381410032274</v>
      </c>
      <c r="N254" s="49" t="str" cm="1">
        <f t="array" ref="N254">_xlfn.IFS(L254="No Pay Due", "No Pay Due", ISNUMBER(L254), CEILING(L254, 50))</f>
        <v>No Pay Due</v>
      </c>
      <c r="O254" s="50" t="str">
        <f t="shared" si="11"/>
        <v>No Pay Due</v>
      </c>
      <c r="P254" s="56"/>
      <c r="Q254" s="16" t="str" cm="1">
        <f t="array" ref="Q254">IFERROR(_xlfn.IFS(C254="Achieved Excellence","3,000",C254="Exceeded Expectations",2000,C254="Meets Expectations",1000), "No pay due")</f>
        <v>No pay due</v>
      </c>
    </row>
    <row r="255" spans="1:17" x14ac:dyDescent="0.3">
      <c r="A255" t="s">
        <v>310</v>
      </c>
      <c r="B255">
        <v>4</v>
      </c>
      <c r="C255" t="str">
        <f>_xlfn.XLOOKUP(B255,Setup!A:A,Setup!B:B,"Unknown",0)</f>
        <v>Exceeded Expectations</v>
      </c>
      <c r="D255" s="19">
        <v>44023</v>
      </c>
      <c r="E255" s="18">
        <f ca="1">Parameters!C$5 - D255</f>
        <v>1683</v>
      </c>
      <c r="F255" s="17" t="str">
        <f t="shared" ca="1" si="9"/>
        <v>Eligible</v>
      </c>
      <c r="G255" s="18">
        <v>5</v>
      </c>
      <c r="H255" s="18">
        <v>5</v>
      </c>
      <c r="I255" s="18" t="s">
        <v>1093</v>
      </c>
      <c r="J255" s="20" cm="1">
        <f t="array" ref="J255">INDEX('Pay Table DC 2025'!C$2:L$16,G255,H255)</f>
        <v>52298</v>
      </c>
      <c r="K255" s="51">
        <f>_xlfn.XLOOKUP(G255,'Pay Table DC 2025'!B:B,'Pay Table DC 2025'!L:L,"NA",0)</f>
        <v>59986</v>
      </c>
      <c r="L255" s="20" cm="1">
        <f t="array" ref="L255">IFERROR(_xlfn.IFS(C255="Achieved Excellence", J255*Parameters!B$13, C255="Exceeded Expectations", J255*Parameters!C$13,C255="Meets Expectations",J255*Parameters!D$13), "No Pay Due")</f>
        <v>1045.96</v>
      </c>
      <c r="M255" s="21">
        <f t="shared" si="10"/>
        <v>0.87183676191111259</v>
      </c>
      <c r="N255" s="49" cm="1">
        <f t="array" ref="N255">_xlfn.IFS(L255="No Pay Due", "No Pay Due", ISNUMBER(L255), CEILING(L255, 50))</f>
        <v>1050</v>
      </c>
      <c r="O255" s="50">
        <f t="shared" si="11"/>
        <v>4.0399999999999636</v>
      </c>
      <c r="P255" s="56"/>
      <c r="Q255" s="16" cm="1">
        <f t="array" ref="Q255">IFERROR(_xlfn.IFS(C255="Achieved Excellence","3,000",C255="Exceeded Expectations",2000,C255="Meets Expectations",1000), "No pay due")</f>
        <v>2000</v>
      </c>
    </row>
    <row r="256" spans="1:17" x14ac:dyDescent="0.3">
      <c r="A256" t="s">
        <v>311</v>
      </c>
      <c r="B256">
        <v>1</v>
      </c>
      <c r="C256" t="str">
        <f>_xlfn.XLOOKUP(B256,Setup!A:A,Setup!B:B,"Unknown",0)</f>
        <v>Did not meet Expectations</v>
      </c>
      <c r="D256" s="19">
        <v>44623</v>
      </c>
      <c r="E256" s="18">
        <f ca="1">Parameters!C$5 - D256</f>
        <v>1083</v>
      </c>
      <c r="F256" s="17" t="str">
        <f t="shared" ca="1" si="9"/>
        <v>Eligible</v>
      </c>
      <c r="G256" s="18">
        <v>12</v>
      </c>
      <c r="H256" s="18">
        <v>2</v>
      </c>
      <c r="I256" s="18" t="s">
        <v>1092</v>
      </c>
      <c r="J256" s="20" cm="1">
        <f t="array" ref="J256">INDEX('Pay Table DC 2025'!C$2:L$16,G256,H256)</f>
        <v>104781</v>
      </c>
      <c r="K256" s="51">
        <f>_xlfn.XLOOKUP(G256,'Pay Table DC 2025'!B:B,'Pay Table DC 2025'!L:L,"NA",0)</f>
        <v>131826</v>
      </c>
      <c r="L256" s="20" t="str" cm="1">
        <f t="array" ref="L256">IFERROR(_xlfn.IFS(C256="Achieved Excellence", J256*Parameters!B$13, C256="Exceeded Expectations", J256*Parameters!C$13,C256="Meets Expectations",J256*Parameters!D$13), "No Pay Due")</f>
        <v>No Pay Due</v>
      </c>
      <c r="M256" s="21">
        <f t="shared" si="10"/>
        <v>0.79484320240316786</v>
      </c>
      <c r="N256" s="49" t="str" cm="1">
        <f t="array" ref="N256">_xlfn.IFS(L256="No Pay Due", "No Pay Due", ISNUMBER(L256), CEILING(L256, 50))</f>
        <v>No Pay Due</v>
      </c>
      <c r="O256" s="50" t="str">
        <f t="shared" si="11"/>
        <v>No Pay Due</v>
      </c>
      <c r="P256" s="56"/>
      <c r="Q256" s="16" t="str" cm="1">
        <f t="array" ref="Q256">IFERROR(_xlfn.IFS(C256="Achieved Excellence","3,000",C256="Exceeded Expectations",2000,C256="Meets Expectations",1000), "No pay due")</f>
        <v>No pay due</v>
      </c>
    </row>
    <row r="257" spans="1:17" x14ac:dyDescent="0.3">
      <c r="A257" t="s">
        <v>312</v>
      </c>
      <c r="B257">
        <v>1</v>
      </c>
      <c r="C257" t="str">
        <f>_xlfn.XLOOKUP(B257,Setup!A:A,Setup!B:B,"Unknown",0)</f>
        <v>Did not meet Expectations</v>
      </c>
      <c r="D257" s="19">
        <v>44532</v>
      </c>
      <c r="E257" s="18">
        <f ca="1">Parameters!C$5 - D257</f>
        <v>1174</v>
      </c>
      <c r="F257" s="17" t="str">
        <f t="shared" ca="1" si="9"/>
        <v>Eligible</v>
      </c>
      <c r="G257" s="18">
        <v>1</v>
      </c>
      <c r="H257" s="18">
        <v>5</v>
      </c>
      <c r="I257" s="18" t="s">
        <v>1094</v>
      </c>
      <c r="J257" s="20" cm="1">
        <f t="array" ref="J257">INDEX('Pay Table DC 2025'!C$2:L$16,G257,H257)</f>
        <v>33935</v>
      </c>
      <c r="K257" s="51">
        <f>_xlfn.XLOOKUP(G257,'Pay Table DC 2025'!B:B,'Pay Table DC 2025'!L:L,"NA",0)</f>
        <v>37463</v>
      </c>
      <c r="L257" s="20" t="str" cm="1">
        <f t="array" ref="L257">IFERROR(_xlfn.IFS(C257="Achieved Excellence", J257*Parameters!B$13, C257="Exceeded Expectations", J257*Parameters!C$13,C257="Meets Expectations",J257*Parameters!D$13), "No Pay Due")</f>
        <v>No Pay Due</v>
      </c>
      <c r="M257" s="21">
        <f t="shared" si="10"/>
        <v>0.90582708272161871</v>
      </c>
      <c r="N257" s="49" t="str" cm="1">
        <f t="array" ref="N257">_xlfn.IFS(L257="No Pay Due", "No Pay Due", ISNUMBER(L257), CEILING(L257, 50))</f>
        <v>No Pay Due</v>
      </c>
      <c r="O257" s="50" t="str">
        <f t="shared" si="11"/>
        <v>No Pay Due</v>
      </c>
      <c r="P257" s="56"/>
      <c r="Q257" s="16" t="str" cm="1">
        <f t="array" ref="Q257">IFERROR(_xlfn.IFS(C257="Achieved Excellence","3,000",C257="Exceeded Expectations",2000,C257="Meets Expectations",1000), "No pay due")</f>
        <v>No pay due</v>
      </c>
    </row>
    <row r="258" spans="1:17" x14ac:dyDescent="0.3">
      <c r="A258" t="s">
        <v>313</v>
      </c>
      <c r="B258">
        <v>3</v>
      </c>
      <c r="C258" t="str">
        <f>_xlfn.XLOOKUP(B258,Setup!A:A,Setup!B:B,"Unknown",0)</f>
        <v>Meets Expectations</v>
      </c>
      <c r="D258" s="19">
        <v>44542</v>
      </c>
      <c r="E258" s="18">
        <f ca="1">Parameters!C$5 - D258</f>
        <v>1164</v>
      </c>
      <c r="F258" s="17" t="str">
        <f t="shared" ref="F258:F321" ca="1" si="12">IF(E258&lt;180,"Tenure Ineligible","Eligible")</f>
        <v>Eligible</v>
      </c>
      <c r="G258" s="18">
        <v>4</v>
      </c>
      <c r="H258" s="18">
        <v>6</v>
      </c>
      <c r="I258" s="18" t="s">
        <v>1092</v>
      </c>
      <c r="J258" s="20" cm="1">
        <f t="array" ref="J258">INDEX('Pay Table DC 2025'!C$2:L$16,G258,H258)</f>
        <v>48125</v>
      </c>
      <c r="K258" s="51">
        <f>_xlfn.XLOOKUP(G258,'Pay Table DC 2025'!B:B,'Pay Table DC 2025'!L:L,"NA",0)</f>
        <v>53627</v>
      </c>
      <c r="L258" s="20" cm="1">
        <f t="array" ref="L258">IFERROR(_xlfn.IFS(C258="Achieved Excellence", J258*Parameters!B$13, C258="Exceeded Expectations", J258*Parameters!C$13,C258="Meets Expectations",J258*Parameters!D$13), "No Pay Due")</f>
        <v>481.25</v>
      </c>
      <c r="M258" s="21">
        <f t="shared" ref="M258:M321" si="13">J258/K258</f>
        <v>0.89740242788147762</v>
      </c>
      <c r="N258" s="49" cm="1">
        <f t="array" ref="N258">_xlfn.IFS(L258="No Pay Due", "No Pay Due", ISNUMBER(L258), CEILING(L258, 50))</f>
        <v>500</v>
      </c>
      <c r="O258" s="50">
        <f t="shared" si="11"/>
        <v>18.75</v>
      </c>
      <c r="P258" s="56"/>
      <c r="Q258" s="16" cm="1">
        <f t="array" ref="Q258">IFERROR(_xlfn.IFS(C258="Achieved Excellence","3,000",C258="Exceeded Expectations",2000,C258="Meets Expectations",1000), "No pay due")</f>
        <v>1000</v>
      </c>
    </row>
    <row r="259" spans="1:17" x14ac:dyDescent="0.3">
      <c r="A259" t="s">
        <v>314</v>
      </c>
      <c r="B259">
        <v>4</v>
      </c>
      <c r="C259" t="str">
        <f>_xlfn.XLOOKUP(B259,Setup!A:A,Setup!B:B,"Unknown",0)</f>
        <v>Exceeded Expectations</v>
      </c>
      <c r="D259" s="19">
        <v>45494</v>
      </c>
      <c r="E259" s="18">
        <f ca="1">Parameters!C$5 - D259</f>
        <v>212</v>
      </c>
      <c r="F259" s="17" t="str">
        <f t="shared" ca="1" si="12"/>
        <v>Eligible</v>
      </c>
      <c r="G259" s="18">
        <v>11</v>
      </c>
      <c r="H259" s="18">
        <v>5</v>
      </c>
      <c r="I259" s="18" t="s">
        <v>1091</v>
      </c>
      <c r="J259" s="20" cm="1">
        <f t="array" ref="J259">INDEX('Pay Table DC 2025'!C$2:L$16,G259,H259)</f>
        <v>95878</v>
      </c>
      <c r="K259" s="51">
        <f>_xlfn.XLOOKUP(G259,'Pay Table DC 2025'!B:B,'Pay Table DC 2025'!L:L,"NA",0)</f>
        <v>109975</v>
      </c>
      <c r="L259" s="20" cm="1">
        <f t="array" ref="L259">IFERROR(_xlfn.IFS(C259="Achieved Excellence", J259*Parameters!B$13, C259="Exceeded Expectations", J259*Parameters!C$13,C259="Meets Expectations",J259*Parameters!D$13), "No Pay Due")</f>
        <v>1917.56</v>
      </c>
      <c r="M259" s="21">
        <f t="shared" si="13"/>
        <v>0.87181632189133895</v>
      </c>
      <c r="N259" s="49" cm="1">
        <f t="array" ref="N259">_xlfn.IFS(L259="No Pay Due", "No Pay Due", ISNUMBER(L259), CEILING(L259, 50))</f>
        <v>1950</v>
      </c>
      <c r="O259" s="50">
        <f t="shared" ref="O259:O322" si="14">IF(ISNUMBER(N259), N259 - L259, "No Pay Due")</f>
        <v>32.440000000000055</v>
      </c>
      <c r="P259" s="56"/>
      <c r="Q259" s="16" cm="1">
        <f t="array" ref="Q259">IFERROR(_xlfn.IFS(C259="Achieved Excellence","3,000",C259="Exceeded Expectations",2000,C259="Meets Expectations",1000), "No pay due")</f>
        <v>2000</v>
      </c>
    </row>
    <row r="260" spans="1:17" x14ac:dyDescent="0.3">
      <c r="A260" t="s">
        <v>315</v>
      </c>
      <c r="B260">
        <v>3</v>
      </c>
      <c r="C260" t="str">
        <f>_xlfn.XLOOKUP(B260,Setup!A:A,Setup!B:B,"Unknown",0)</f>
        <v>Meets Expectations</v>
      </c>
      <c r="D260" s="19">
        <v>45704</v>
      </c>
      <c r="E260" s="18">
        <f ca="1">Parameters!C$5 - D260</f>
        <v>2</v>
      </c>
      <c r="F260" s="17" t="str">
        <f t="shared" ca="1" si="12"/>
        <v>Tenure Ineligible</v>
      </c>
      <c r="G260" s="18">
        <v>14</v>
      </c>
      <c r="H260" s="18">
        <v>7</v>
      </c>
      <c r="I260" s="18" t="s">
        <v>1095</v>
      </c>
      <c r="J260" s="20" cm="1">
        <f t="array" ref="J260">INDEX('Pay Table DC 2025'!C$2:L$16,G260,H260)</f>
        <v>170985</v>
      </c>
      <c r="K260" s="51">
        <f>_xlfn.XLOOKUP(G260,'Pay Table DC 2025'!B:B,'Pay Table DC 2025'!L:L,"NA",0)</f>
        <v>185234</v>
      </c>
      <c r="L260" s="20" cm="1">
        <f t="array" ref="L260">IFERROR(_xlfn.IFS(C260="Achieved Excellence", J260*Parameters!B$13, C260="Exceeded Expectations", J260*Parameters!C$13,C260="Meets Expectations",J260*Parameters!D$13), "No Pay Due")</f>
        <v>1709.8500000000001</v>
      </c>
      <c r="M260" s="21">
        <f t="shared" si="13"/>
        <v>0.92307567725147655</v>
      </c>
      <c r="N260" s="49" cm="1">
        <f t="array" ref="N260">_xlfn.IFS(L260="No Pay Due", "No Pay Due", ISNUMBER(L260), CEILING(L260, 50))</f>
        <v>1750</v>
      </c>
      <c r="O260" s="50">
        <f t="shared" si="14"/>
        <v>40.149999999999864</v>
      </c>
      <c r="P260" s="56"/>
      <c r="Q260" s="16" cm="1">
        <f t="array" ref="Q260">IFERROR(_xlfn.IFS(C260="Achieved Excellence","3,000",C260="Exceeded Expectations",2000,C260="Meets Expectations",1000), "No pay due")</f>
        <v>1000</v>
      </c>
    </row>
    <row r="261" spans="1:17" x14ac:dyDescent="0.3">
      <c r="A261" t="s">
        <v>316</v>
      </c>
      <c r="B261">
        <v>3</v>
      </c>
      <c r="C261" t="str">
        <f>_xlfn.XLOOKUP(B261,Setup!A:A,Setup!B:B,"Unknown",0)</f>
        <v>Meets Expectations</v>
      </c>
      <c r="D261" s="19">
        <v>45132</v>
      </c>
      <c r="E261" s="18">
        <f ca="1">Parameters!C$5 - D261</f>
        <v>574</v>
      </c>
      <c r="F261" s="17" t="str">
        <f t="shared" ca="1" si="12"/>
        <v>Eligible</v>
      </c>
      <c r="G261" s="18">
        <v>3</v>
      </c>
      <c r="H261" s="18">
        <v>8</v>
      </c>
      <c r="I261" s="18" t="s">
        <v>1094</v>
      </c>
      <c r="J261" s="20" cm="1">
        <f t="array" ref="J261">INDEX('Pay Table DC 2025'!C$2:L$16,G261,H261)</f>
        <v>45315</v>
      </c>
      <c r="K261" s="51">
        <f>_xlfn.XLOOKUP(G261,'Pay Table DC 2025'!B:B,'Pay Table DC 2025'!L:L,"NA",0)</f>
        <v>47763</v>
      </c>
      <c r="L261" s="20" cm="1">
        <f t="array" ref="L261">IFERROR(_xlfn.IFS(C261="Achieved Excellence", J261*Parameters!B$13, C261="Exceeded Expectations", J261*Parameters!C$13,C261="Meets Expectations",J261*Parameters!D$13), "No Pay Due")</f>
        <v>453.15000000000003</v>
      </c>
      <c r="M261" s="21">
        <f t="shared" si="13"/>
        <v>0.94874693800640664</v>
      </c>
      <c r="N261" s="49" cm="1">
        <f t="array" ref="N261">_xlfn.IFS(L261="No Pay Due", "No Pay Due", ISNUMBER(L261), CEILING(L261, 50))</f>
        <v>500</v>
      </c>
      <c r="O261" s="50">
        <f t="shared" si="14"/>
        <v>46.849999999999966</v>
      </c>
      <c r="P261" s="56"/>
      <c r="Q261" s="16" cm="1">
        <f t="array" ref="Q261">IFERROR(_xlfn.IFS(C261="Achieved Excellence","3,000",C261="Exceeded Expectations",2000,C261="Meets Expectations",1000), "No pay due")</f>
        <v>1000</v>
      </c>
    </row>
    <row r="262" spans="1:17" x14ac:dyDescent="0.3">
      <c r="A262" t="s">
        <v>317</v>
      </c>
      <c r="B262">
        <v>5</v>
      </c>
      <c r="C262" t="str">
        <f>_xlfn.XLOOKUP(B262,Setup!A:A,Setup!B:B,"Unknown",0)</f>
        <v>Achieved Excellence</v>
      </c>
      <c r="D262" s="19">
        <v>44657</v>
      </c>
      <c r="E262" s="18">
        <f ca="1">Parameters!C$5 - D262</f>
        <v>1049</v>
      </c>
      <c r="F262" s="17" t="str">
        <f t="shared" ca="1" si="12"/>
        <v>Eligible</v>
      </c>
      <c r="G262" s="18">
        <v>8</v>
      </c>
      <c r="H262" s="18">
        <v>5</v>
      </c>
      <c r="I262" s="18" t="s">
        <v>1092</v>
      </c>
      <c r="J262" s="20" cm="1">
        <f t="array" ref="J262">INDEX('Pay Table DC 2025'!C$2:L$16,G262,H262)</f>
        <v>71750</v>
      </c>
      <c r="K262" s="51">
        <f>_xlfn.XLOOKUP(G262,'Pay Table DC 2025'!B:B,'Pay Table DC 2025'!L:L,"NA",0)</f>
        <v>82305</v>
      </c>
      <c r="L262" s="20" cm="1">
        <f t="array" ref="L262">IFERROR(_xlfn.IFS(C262="Achieved Excellence", J262*Parameters!B$13, C262="Exceeded Expectations", J262*Parameters!C$13,C262="Meets Expectations",J262*Parameters!D$13), "No Pay Due")</f>
        <v>2152.5</v>
      </c>
      <c r="M262" s="21">
        <f t="shared" si="13"/>
        <v>0.87175748739444747</v>
      </c>
      <c r="N262" s="49" cm="1">
        <f t="array" ref="N262">_xlfn.IFS(L262="No Pay Due", "No Pay Due", ISNUMBER(L262), CEILING(L262, 50))</f>
        <v>2200</v>
      </c>
      <c r="O262" s="50">
        <f t="shared" si="14"/>
        <v>47.5</v>
      </c>
      <c r="P262" s="56"/>
      <c r="Q262" s="16" t="str" cm="1">
        <f t="array" ref="Q262">IFERROR(_xlfn.IFS(C262="Achieved Excellence","3,000",C262="Exceeded Expectations",2000,C262="Meets Expectations",1000), "No pay due")</f>
        <v>3,000</v>
      </c>
    </row>
    <row r="263" spans="1:17" x14ac:dyDescent="0.3">
      <c r="A263" t="s">
        <v>318</v>
      </c>
      <c r="B263">
        <v>3</v>
      </c>
      <c r="C263" t="str">
        <f>_xlfn.XLOOKUP(B263,Setup!A:A,Setup!B:B,"Unknown",0)</f>
        <v>Meets Expectations</v>
      </c>
      <c r="D263" s="19">
        <v>45122</v>
      </c>
      <c r="E263" s="18">
        <f ca="1">Parameters!C$5 - D263</f>
        <v>584</v>
      </c>
      <c r="F263" s="17" t="str">
        <f t="shared" ca="1" si="12"/>
        <v>Eligible</v>
      </c>
      <c r="G263" s="18">
        <v>14</v>
      </c>
      <c r="H263" s="18">
        <v>6</v>
      </c>
      <c r="I263" s="18" t="s">
        <v>1093</v>
      </c>
      <c r="J263" s="20" cm="1">
        <f t="array" ref="J263">INDEX('Pay Table DC 2025'!C$2:L$16,G263,H263)</f>
        <v>166236</v>
      </c>
      <c r="K263" s="51">
        <f>_xlfn.XLOOKUP(G263,'Pay Table DC 2025'!B:B,'Pay Table DC 2025'!L:L,"NA",0)</f>
        <v>185234</v>
      </c>
      <c r="L263" s="20" cm="1">
        <f t="array" ref="L263">IFERROR(_xlfn.IFS(C263="Achieved Excellence", J263*Parameters!B$13, C263="Exceeded Expectations", J263*Parameters!C$13,C263="Meets Expectations",J263*Parameters!D$13), "No Pay Due")</f>
        <v>1662.3600000000001</v>
      </c>
      <c r="M263" s="21">
        <f t="shared" si="13"/>
        <v>0.89743783538659205</v>
      </c>
      <c r="N263" s="49" cm="1">
        <f t="array" ref="N263">_xlfn.IFS(L263="No Pay Due", "No Pay Due", ISNUMBER(L263), CEILING(L263, 50))</f>
        <v>1700</v>
      </c>
      <c r="O263" s="50">
        <f t="shared" si="14"/>
        <v>37.639999999999873</v>
      </c>
      <c r="P263" s="56"/>
      <c r="Q263" s="16" cm="1">
        <f t="array" ref="Q263">IFERROR(_xlfn.IFS(C263="Achieved Excellence","3,000",C263="Exceeded Expectations",2000,C263="Meets Expectations",1000), "No pay due")</f>
        <v>1000</v>
      </c>
    </row>
    <row r="264" spans="1:17" x14ac:dyDescent="0.3">
      <c r="A264" t="s">
        <v>319</v>
      </c>
      <c r="B264">
        <v>3</v>
      </c>
      <c r="C264" t="str">
        <f>_xlfn.XLOOKUP(B264,Setup!A:A,Setup!B:B,"Unknown",0)</f>
        <v>Meets Expectations</v>
      </c>
      <c r="D264" s="19">
        <v>43850</v>
      </c>
      <c r="E264" s="18">
        <f ca="1">Parameters!C$5 - D264</f>
        <v>1856</v>
      </c>
      <c r="F264" s="17" t="str">
        <f t="shared" ca="1" si="12"/>
        <v>Eligible</v>
      </c>
      <c r="G264" s="18">
        <v>12</v>
      </c>
      <c r="H264" s="18">
        <v>1</v>
      </c>
      <c r="I264" s="18" t="s">
        <v>1093</v>
      </c>
      <c r="J264" s="20" cm="1">
        <f t="array" ref="J264">INDEX('Pay Table DC 2025'!C$2:L$16,G264,H264)</f>
        <v>101401</v>
      </c>
      <c r="K264" s="51">
        <f>_xlfn.XLOOKUP(G264,'Pay Table DC 2025'!B:B,'Pay Table DC 2025'!L:L,"NA",0)</f>
        <v>131826</v>
      </c>
      <c r="L264" s="20" cm="1">
        <f t="array" ref="L264">IFERROR(_xlfn.IFS(C264="Achieved Excellence", J264*Parameters!B$13, C264="Exceeded Expectations", J264*Parameters!C$13,C264="Meets Expectations",J264*Parameters!D$13), "No Pay Due")</f>
        <v>1014.01</v>
      </c>
      <c r="M264" s="21">
        <f t="shared" si="13"/>
        <v>0.76920334380167799</v>
      </c>
      <c r="N264" s="49" cm="1">
        <f t="array" ref="N264">_xlfn.IFS(L264="No Pay Due", "No Pay Due", ISNUMBER(L264), CEILING(L264, 50))</f>
        <v>1050</v>
      </c>
      <c r="O264" s="50">
        <f t="shared" si="14"/>
        <v>35.990000000000009</v>
      </c>
      <c r="P264" s="56"/>
      <c r="Q264" s="16" cm="1">
        <f t="array" ref="Q264">IFERROR(_xlfn.IFS(C264="Achieved Excellence","3,000",C264="Exceeded Expectations",2000,C264="Meets Expectations",1000), "No pay due")</f>
        <v>1000</v>
      </c>
    </row>
    <row r="265" spans="1:17" x14ac:dyDescent="0.3">
      <c r="A265" t="s">
        <v>320</v>
      </c>
      <c r="B265">
        <v>4</v>
      </c>
      <c r="C265" t="str">
        <f>_xlfn.XLOOKUP(B265,Setup!A:A,Setup!B:B,"Unknown",0)</f>
        <v>Exceeded Expectations</v>
      </c>
      <c r="D265" s="19">
        <v>44854</v>
      </c>
      <c r="E265" s="18">
        <f ca="1">Parameters!C$5 - D265</f>
        <v>852</v>
      </c>
      <c r="F265" s="17" t="str">
        <f t="shared" ca="1" si="12"/>
        <v>Eligible</v>
      </c>
      <c r="G265" s="18">
        <v>15</v>
      </c>
      <c r="H265" s="18">
        <v>5</v>
      </c>
      <c r="I265" s="18" t="s">
        <v>1092</v>
      </c>
      <c r="J265" s="20" cm="1">
        <f t="array" ref="J265">INDEX('Pay Table DC 2025'!C$2:L$16,G265,H265)</f>
        <v>189950</v>
      </c>
      <c r="K265" s="51">
        <f>_xlfn.XLOOKUP(G265,'Pay Table DC 2025'!B:B,'Pay Table DC 2025'!L:L,"NA",0)</f>
        <v>195200</v>
      </c>
      <c r="L265" s="20" cm="1">
        <f t="array" ref="L265">IFERROR(_xlfn.IFS(C265="Achieved Excellence", J265*Parameters!B$13, C265="Exceeded Expectations", J265*Parameters!C$13,C265="Meets Expectations",J265*Parameters!D$13), "No Pay Due")</f>
        <v>3799</v>
      </c>
      <c r="M265" s="21">
        <f t="shared" si="13"/>
        <v>0.97310450819672134</v>
      </c>
      <c r="N265" s="49" cm="1">
        <f t="array" ref="N265">_xlfn.IFS(L265="No Pay Due", "No Pay Due", ISNUMBER(L265), CEILING(L265, 50))</f>
        <v>3800</v>
      </c>
      <c r="O265" s="50">
        <f t="shared" si="14"/>
        <v>1</v>
      </c>
      <c r="P265" s="56"/>
      <c r="Q265" s="16" cm="1">
        <f t="array" ref="Q265">IFERROR(_xlfn.IFS(C265="Achieved Excellence","3,000",C265="Exceeded Expectations",2000,C265="Meets Expectations",1000), "No pay due")</f>
        <v>2000</v>
      </c>
    </row>
    <row r="266" spans="1:17" x14ac:dyDescent="0.3">
      <c r="A266" t="s">
        <v>321</v>
      </c>
      <c r="B266">
        <v>1</v>
      </c>
      <c r="C266" t="str">
        <f>_xlfn.XLOOKUP(B266,Setup!A:A,Setup!B:B,"Unknown",0)</f>
        <v>Did not meet Expectations</v>
      </c>
      <c r="D266" s="19">
        <v>45054</v>
      </c>
      <c r="E266" s="18">
        <f ca="1">Parameters!C$5 - D266</f>
        <v>652</v>
      </c>
      <c r="F266" s="17" t="str">
        <f t="shared" ca="1" si="12"/>
        <v>Eligible</v>
      </c>
      <c r="G266" s="18">
        <v>2</v>
      </c>
      <c r="H266" s="18">
        <v>4</v>
      </c>
      <c r="I266" s="18" t="s">
        <v>1093</v>
      </c>
      <c r="J266" s="20" cm="1">
        <f t="array" ref="J266">INDEX('Pay Table DC 2025'!C$2:L$16,G266,H266)</f>
        <v>36535</v>
      </c>
      <c r="K266" s="51">
        <f>_xlfn.XLOOKUP(G266,'Pay Table DC 2025'!B:B,'Pay Table DC 2025'!L:L,"NA",0)</f>
        <v>42376</v>
      </c>
      <c r="L266" s="20" t="str" cm="1">
        <f t="array" ref="L266">IFERROR(_xlfn.IFS(C266="Achieved Excellence", J266*Parameters!B$13, C266="Exceeded Expectations", J266*Parameters!C$13,C266="Meets Expectations",J266*Parameters!D$13), "No Pay Due")</f>
        <v>No Pay Due</v>
      </c>
      <c r="M266" s="21">
        <f t="shared" si="13"/>
        <v>0.86216254483670007</v>
      </c>
      <c r="N266" s="49" t="str" cm="1">
        <f t="array" ref="N266">_xlfn.IFS(L266="No Pay Due", "No Pay Due", ISNUMBER(L266), CEILING(L266, 50))</f>
        <v>No Pay Due</v>
      </c>
      <c r="O266" s="50" t="str">
        <f t="shared" si="14"/>
        <v>No Pay Due</v>
      </c>
      <c r="P266" s="56"/>
      <c r="Q266" s="16" t="str" cm="1">
        <f t="array" ref="Q266">IFERROR(_xlfn.IFS(C266="Achieved Excellence","3,000",C266="Exceeded Expectations",2000,C266="Meets Expectations",1000), "No pay due")</f>
        <v>No pay due</v>
      </c>
    </row>
    <row r="267" spans="1:17" x14ac:dyDescent="0.3">
      <c r="A267" t="s">
        <v>322</v>
      </c>
      <c r="B267">
        <v>4</v>
      </c>
      <c r="C267" t="str">
        <f>_xlfn.XLOOKUP(B267,Setup!A:A,Setup!B:B,"Unknown",0)</f>
        <v>Exceeded Expectations</v>
      </c>
      <c r="D267" s="19">
        <v>45550</v>
      </c>
      <c r="E267" s="18">
        <f ca="1">Parameters!C$5 - D267</f>
        <v>156</v>
      </c>
      <c r="F267" s="17" t="str">
        <f t="shared" ca="1" si="12"/>
        <v>Tenure Ineligible</v>
      </c>
      <c r="G267" s="18">
        <v>11</v>
      </c>
      <c r="H267" s="18">
        <v>4</v>
      </c>
      <c r="I267" s="18" t="s">
        <v>1091</v>
      </c>
      <c r="J267" s="20" cm="1">
        <f t="array" ref="J267">INDEX('Pay Table DC 2025'!C$2:L$16,G267,H267)</f>
        <v>93059</v>
      </c>
      <c r="K267" s="51">
        <f>_xlfn.XLOOKUP(G267,'Pay Table DC 2025'!B:B,'Pay Table DC 2025'!L:L,"NA",0)</f>
        <v>109975</v>
      </c>
      <c r="L267" s="20" cm="1">
        <f t="array" ref="L267">IFERROR(_xlfn.IFS(C267="Achieved Excellence", J267*Parameters!B$13, C267="Exceeded Expectations", J267*Parameters!C$13,C267="Meets Expectations",J267*Parameters!D$13), "No Pay Due")</f>
        <v>1861.18</v>
      </c>
      <c r="M267" s="21">
        <f t="shared" si="13"/>
        <v>0.84618322345987729</v>
      </c>
      <c r="N267" s="49" cm="1">
        <f t="array" ref="N267">_xlfn.IFS(L267="No Pay Due", "No Pay Due", ISNUMBER(L267), CEILING(L267, 50))</f>
        <v>1900</v>
      </c>
      <c r="O267" s="50">
        <f t="shared" si="14"/>
        <v>38.819999999999936</v>
      </c>
      <c r="P267" s="56"/>
      <c r="Q267" s="16" cm="1">
        <f t="array" ref="Q267">IFERROR(_xlfn.IFS(C267="Achieved Excellence","3,000",C267="Exceeded Expectations",2000,C267="Meets Expectations",1000), "No pay due")</f>
        <v>2000</v>
      </c>
    </row>
    <row r="268" spans="1:17" x14ac:dyDescent="0.3">
      <c r="A268" t="s">
        <v>323</v>
      </c>
      <c r="B268">
        <v>4</v>
      </c>
      <c r="C268" t="str">
        <f>_xlfn.XLOOKUP(B268,Setup!A:A,Setup!B:B,"Unknown",0)</f>
        <v>Exceeded Expectations</v>
      </c>
      <c r="D268" s="19">
        <v>44939</v>
      </c>
      <c r="E268" s="18">
        <f ca="1">Parameters!C$5 - D268</f>
        <v>767</v>
      </c>
      <c r="F268" s="17" t="str">
        <f t="shared" ca="1" si="12"/>
        <v>Eligible</v>
      </c>
      <c r="G268" s="18">
        <v>10</v>
      </c>
      <c r="H268" s="18">
        <v>1</v>
      </c>
      <c r="I268" s="18" t="s">
        <v>1091</v>
      </c>
      <c r="J268" s="20" cm="1">
        <f t="array" ref="J268">INDEX('Pay Table DC 2025'!C$2:L$16,G268,H268)</f>
        <v>77001</v>
      </c>
      <c r="K268" s="51">
        <f>_xlfn.XLOOKUP(G268,'Pay Table DC 2025'!B:B,'Pay Table DC 2025'!L:L,"NA",0)</f>
        <v>100097</v>
      </c>
      <c r="L268" s="20" cm="1">
        <f t="array" ref="L268">IFERROR(_xlfn.IFS(C268="Achieved Excellence", J268*Parameters!B$13, C268="Exceeded Expectations", J268*Parameters!C$13,C268="Meets Expectations",J268*Parameters!D$13), "No Pay Due")</f>
        <v>1540.02</v>
      </c>
      <c r="M268" s="21">
        <f t="shared" si="13"/>
        <v>0.76926381410032274</v>
      </c>
      <c r="N268" s="49" cm="1">
        <f t="array" ref="N268">_xlfn.IFS(L268="No Pay Due", "No Pay Due", ISNUMBER(L268), CEILING(L268, 50))</f>
        <v>1550</v>
      </c>
      <c r="O268" s="50">
        <f t="shared" si="14"/>
        <v>9.9800000000000182</v>
      </c>
      <c r="P268" s="56"/>
      <c r="Q268" s="16" cm="1">
        <f t="array" ref="Q268">IFERROR(_xlfn.IFS(C268="Achieved Excellence","3,000",C268="Exceeded Expectations",2000,C268="Meets Expectations",1000), "No pay due")</f>
        <v>2000</v>
      </c>
    </row>
    <row r="269" spans="1:17" x14ac:dyDescent="0.3">
      <c r="A269" t="s">
        <v>324</v>
      </c>
      <c r="B269">
        <v>3</v>
      </c>
      <c r="C269" t="str">
        <f>_xlfn.XLOOKUP(B269,Setup!A:A,Setup!B:B,"Unknown",0)</f>
        <v>Meets Expectations</v>
      </c>
      <c r="D269" s="19">
        <v>43880</v>
      </c>
      <c r="E269" s="18">
        <f ca="1">Parameters!C$5 - D269</f>
        <v>1826</v>
      </c>
      <c r="F269" s="17" t="str">
        <f t="shared" ca="1" si="12"/>
        <v>Eligible</v>
      </c>
      <c r="G269" s="18">
        <v>1</v>
      </c>
      <c r="H269" s="18">
        <v>4</v>
      </c>
      <c r="I269" s="18" t="s">
        <v>1092</v>
      </c>
      <c r="J269" s="20" cm="1">
        <f t="array" ref="J269">INDEX('Pay Table DC 2025'!C$2:L$16,G269,H269)</f>
        <v>32941</v>
      </c>
      <c r="K269" s="51">
        <f>_xlfn.XLOOKUP(G269,'Pay Table DC 2025'!B:B,'Pay Table DC 2025'!L:L,"NA",0)</f>
        <v>37463</v>
      </c>
      <c r="L269" s="20" cm="1">
        <f t="array" ref="L269">IFERROR(_xlfn.IFS(C269="Achieved Excellence", J269*Parameters!B$13, C269="Exceeded Expectations", J269*Parameters!C$13,C269="Meets Expectations",J269*Parameters!D$13), "No Pay Due")</f>
        <v>329.41</v>
      </c>
      <c r="M269" s="21">
        <f t="shared" si="13"/>
        <v>0.87929423698048736</v>
      </c>
      <c r="N269" s="49" cm="1">
        <f t="array" ref="N269">_xlfn.IFS(L269="No Pay Due", "No Pay Due", ISNUMBER(L269), CEILING(L269, 50))</f>
        <v>350</v>
      </c>
      <c r="O269" s="50">
        <f t="shared" si="14"/>
        <v>20.589999999999975</v>
      </c>
      <c r="P269" s="56"/>
      <c r="Q269" s="16" cm="1">
        <f t="array" ref="Q269">IFERROR(_xlfn.IFS(C269="Achieved Excellence","3,000",C269="Exceeded Expectations",2000,C269="Meets Expectations",1000), "No pay due")</f>
        <v>1000</v>
      </c>
    </row>
    <row r="270" spans="1:17" x14ac:dyDescent="0.3">
      <c r="A270" t="s">
        <v>325</v>
      </c>
      <c r="B270">
        <v>5</v>
      </c>
      <c r="C270" t="str">
        <f>_xlfn.XLOOKUP(B270,Setup!A:A,Setup!B:B,"Unknown",0)</f>
        <v>Achieved Excellence</v>
      </c>
      <c r="D270" s="19">
        <v>44608</v>
      </c>
      <c r="E270" s="18">
        <f ca="1">Parameters!C$5 - D270</f>
        <v>1098</v>
      </c>
      <c r="F270" s="17" t="str">
        <f t="shared" ca="1" si="12"/>
        <v>Eligible</v>
      </c>
      <c r="G270" s="18">
        <v>3</v>
      </c>
      <c r="H270" s="18">
        <v>4</v>
      </c>
      <c r="I270" s="18" t="s">
        <v>1094</v>
      </c>
      <c r="J270" s="20" cm="1">
        <f t="array" ref="J270">INDEX('Pay Table DC 2025'!C$2:L$16,G270,H270)</f>
        <v>40418</v>
      </c>
      <c r="K270" s="51">
        <f>_xlfn.XLOOKUP(G270,'Pay Table DC 2025'!B:B,'Pay Table DC 2025'!L:L,"NA",0)</f>
        <v>47763</v>
      </c>
      <c r="L270" s="20" cm="1">
        <f t="array" ref="L270">IFERROR(_xlfn.IFS(C270="Achieved Excellence", J270*Parameters!B$13, C270="Exceeded Expectations", J270*Parameters!C$13,C270="Meets Expectations",J270*Parameters!D$13), "No Pay Due")</f>
        <v>1212.54</v>
      </c>
      <c r="M270" s="21">
        <f t="shared" si="13"/>
        <v>0.84621987731088921</v>
      </c>
      <c r="N270" s="49" cm="1">
        <f t="array" ref="N270">_xlfn.IFS(L270="No Pay Due", "No Pay Due", ISNUMBER(L270), CEILING(L270, 50))</f>
        <v>1250</v>
      </c>
      <c r="O270" s="50">
        <f t="shared" si="14"/>
        <v>37.460000000000036</v>
      </c>
      <c r="P270" s="56"/>
      <c r="Q270" s="16" t="str" cm="1">
        <f t="array" ref="Q270">IFERROR(_xlfn.IFS(C270="Achieved Excellence","3,000",C270="Exceeded Expectations",2000,C270="Meets Expectations",1000), "No pay due")</f>
        <v>3,000</v>
      </c>
    </row>
    <row r="271" spans="1:17" x14ac:dyDescent="0.3">
      <c r="A271" t="s">
        <v>326</v>
      </c>
      <c r="B271">
        <v>1</v>
      </c>
      <c r="C271" t="str">
        <f>_xlfn.XLOOKUP(B271,Setup!A:A,Setup!B:B,"Unknown",0)</f>
        <v>Did not meet Expectations</v>
      </c>
      <c r="D271" s="19">
        <v>45444</v>
      </c>
      <c r="E271" s="18">
        <f ca="1">Parameters!C$5 - D271</f>
        <v>262</v>
      </c>
      <c r="F271" s="17" t="str">
        <f t="shared" ca="1" si="12"/>
        <v>Eligible</v>
      </c>
      <c r="G271" s="18">
        <v>13</v>
      </c>
      <c r="H271" s="18">
        <v>5</v>
      </c>
      <c r="I271" s="18" t="s">
        <v>1093</v>
      </c>
      <c r="J271" s="20" cm="1">
        <f t="array" ref="J271">INDEX('Pay Table DC 2025'!C$2:L$16,G271,H271)</f>
        <v>136658</v>
      </c>
      <c r="K271" s="51">
        <f>_xlfn.XLOOKUP(G271,'Pay Table DC 2025'!B:B,'Pay Table DC 2025'!L:L,"NA",0)</f>
        <v>156755</v>
      </c>
      <c r="L271" s="20" t="str" cm="1">
        <f t="array" ref="L271">IFERROR(_xlfn.IFS(C271="Achieved Excellence", J271*Parameters!B$13, C271="Exceeded Expectations", J271*Parameters!C$13,C271="Meets Expectations",J271*Parameters!D$13), "No Pay Due")</f>
        <v>No Pay Due</v>
      </c>
      <c r="M271" s="21">
        <f t="shared" si="13"/>
        <v>0.87179356320372559</v>
      </c>
      <c r="N271" s="49" t="str" cm="1">
        <f t="array" ref="N271">_xlfn.IFS(L271="No Pay Due", "No Pay Due", ISNUMBER(L271), CEILING(L271, 50))</f>
        <v>No Pay Due</v>
      </c>
      <c r="O271" s="50" t="str">
        <f t="shared" si="14"/>
        <v>No Pay Due</v>
      </c>
      <c r="P271" s="56"/>
      <c r="Q271" s="16" t="str" cm="1">
        <f t="array" ref="Q271">IFERROR(_xlfn.IFS(C271="Achieved Excellence","3,000",C271="Exceeded Expectations",2000,C271="Meets Expectations",1000), "No pay due")</f>
        <v>No pay due</v>
      </c>
    </row>
    <row r="272" spans="1:17" x14ac:dyDescent="0.3">
      <c r="A272" t="s">
        <v>327</v>
      </c>
      <c r="B272">
        <v>1</v>
      </c>
      <c r="C272" t="str">
        <f>_xlfn.XLOOKUP(B272,Setup!A:A,Setup!B:B,"Unknown",0)</f>
        <v>Did not meet Expectations</v>
      </c>
      <c r="D272" s="19">
        <v>45631</v>
      </c>
      <c r="E272" s="18">
        <f ca="1">Parameters!C$5 - D272</f>
        <v>75</v>
      </c>
      <c r="F272" s="17" t="str">
        <f t="shared" ca="1" si="12"/>
        <v>Tenure Ineligible</v>
      </c>
      <c r="G272" s="18">
        <v>12</v>
      </c>
      <c r="H272" s="18">
        <v>8</v>
      </c>
      <c r="I272" s="18" t="s">
        <v>1095</v>
      </c>
      <c r="J272" s="20" cm="1">
        <f t="array" ref="J272">INDEX('Pay Table DC 2025'!C$2:L$16,G272,H272)</f>
        <v>125065</v>
      </c>
      <c r="K272" s="51">
        <f>_xlfn.XLOOKUP(G272,'Pay Table DC 2025'!B:B,'Pay Table DC 2025'!L:L,"NA",0)</f>
        <v>131826</v>
      </c>
      <c r="L272" s="20" t="str" cm="1">
        <f t="array" ref="L272">IFERROR(_xlfn.IFS(C272="Achieved Excellence", J272*Parameters!B$13, C272="Exceeded Expectations", J272*Parameters!C$13,C272="Meets Expectations",J272*Parameters!D$13), "No Pay Due")</f>
        <v>No Pay Due</v>
      </c>
      <c r="M272" s="21">
        <f t="shared" si="13"/>
        <v>0.94871269704003758</v>
      </c>
      <c r="N272" s="49" t="str" cm="1">
        <f t="array" ref="N272">_xlfn.IFS(L272="No Pay Due", "No Pay Due", ISNUMBER(L272), CEILING(L272, 50))</f>
        <v>No Pay Due</v>
      </c>
      <c r="O272" s="50" t="str">
        <f t="shared" si="14"/>
        <v>No Pay Due</v>
      </c>
      <c r="P272" s="56"/>
      <c r="Q272" s="16" t="str" cm="1">
        <f t="array" ref="Q272">IFERROR(_xlfn.IFS(C272="Achieved Excellence","3,000",C272="Exceeded Expectations",2000,C272="Meets Expectations",1000), "No pay due")</f>
        <v>No pay due</v>
      </c>
    </row>
    <row r="273" spans="1:17" x14ac:dyDescent="0.3">
      <c r="A273" t="s">
        <v>328</v>
      </c>
      <c r="B273">
        <v>5</v>
      </c>
      <c r="C273" t="str">
        <f>_xlfn.XLOOKUP(B273,Setup!A:A,Setup!B:B,"Unknown",0)</f>
        <v>Achieved Excellence</v>
      </c>
      <c r="D273" s="19">
        <v>45604</v>
      </c>
      <c r="E273" s="18">
        <f ca="1">Parameters!C$5 - D273</f>
        <v>102</v>
      </c>
      <c r="F273" s="17" t="str">
        <f t="shared" ca="1" si="12"/>
        <v>Tenure Ineligible</v>
      </c>
      <c r="G273" s="18">
        <v>8</v>
      </c>
      <c r="H273" s="18">
        <v>9</v>
      </c>
      <c r="I273" s="18" t="s">
        <v>1094</v>
      </c>
      <c r="J273" s="20" cm="1">
        <f t="array" ref="J273">INDEX('Pay Table DC 2025'!C$2:L$16,G273,H273)</f>
        <v>80194</v>
      </c>
      <c r="K273" s="51">
        <f>_xlfn.XLOOKUP(G273,'Pay Table DC 2025'!B:B,'Pay Table DC 2025'!L:L,"NA",0)</f>
        <v>82305</v>
      </c>
      <c r="L273" s="20" cm="1">
        <f t="array" ref="L273">IFERROR(_xlfn.IFS(C273="Achieved Excellence", J273*Parameters!B$13, C273="Exceeded Expectations", J273*Parameters!C$13,C273="Meets Expectations",J273*Parameters!D$13), "No Pay Due")</f>
        <v>2405.8199999999997</v>
      </c>
      <c r="M273" s="21">
        <f t="shared" si="13"/>
        <v>0.97435149747888949</v>
      </c>
      <c r="N273" s="49" cm="1">
        <f t="array" ref="N273">_xlfn.IFS(L273="No Pay Due", "No Pay Due", ISNUMBER(L273), CEILING(L273, 50))</f>
        <v>2450</v>
      </c>
      <c r="O273" s="50">
        <f t="shared" si="14"/>
        <v>44.180000000000291</v>
      </c>
      <c r="P273" s="56"/>
      <c r="Q273" s="16" t="str" cm="1">
        <f t="array" ref="Q273">IFERROR(_xlfn.IFS(C273="Achieved Excellence","3,000",C273="Exceeded Expectations",2000,C273="Meets Expectations",1000), "No pay due")</f>
        <v>3,000</v>
      </c>
    </row>
    <row r="274" spans="1:17" x14ac:dyDescent="0.3">
      <c r="A274" t="s">
        <v>329</v>
      </c>
      <c r="B274">
        <v>1</v>
      </c>
      <c r="C274" t="str">
        <f>_xlfn.XLOOKUP(B274,Setup!A:A,Setup!B:B,"Unknown",0)</f>
        <v>Did not meet Expectations</v>
      </c>
      <c r="D274" s="19">
        <v>44890</v>
      </c>
      <c r="E274" s="18">
        <f ca="1">Parameters!C$5 - D274</f>
        <v>816</v>
      </c>
      <c r="F274" s="17" t="str">
        <f t="shared" ca="1" si="12"/>
        <v>Eligible</v>
      </c>
      <c r="G274" s="18">
        <v>3</v>
      </c>
      <c r="H274" s="18">
        <v>1</v>
      </c>
      <c r="I274" s="18" t="s">
        <v>1092</v>
      </c>
      <c r="J274" s="20" cm="1">
        <f t="array" ref="J274">INDEX('Pay Table DC 2025'!C$2:L$16,G274,H274)</f>
        <v>36745</v>
      </c>
      <c r="K274" s="51">
        <f>_xlfn.XLOOKUP(G274,'Pay Table DC 2025'!B:B,'Pay Table DC 2025'!L:L,"NA",0)</f>
        <v>47763</v>
      </c>
      <c r="L274" s="20" t="str" cm="1">
        <f t="array" ref="L274">IFERROR(_xlfn.IFS(C274="Achieved Excellence", J274*Parameters!B$13, C274="Exceeded Expectations", J274*Parameters!C$13,C274="Meets Expectations",J274*Parameters!D$13), "No Pay Due")</f>
        <v>No Pay Due</v>
      </c>
      <c r="M274" s="21">
        <f t="shared" si="13"/>
        <v>0.76931934761216847</v>
      </c>
      <c r="N274" s="49" t="str" cm="1">
        <f t="array" ref="N274">_xlfn.IFS(L274="No Pay Due", "No Pay Due", ISNUMBER(L274), CEILING(L274, 50))</f>
        <v>No Pay Due</v>
      </c>
      <c r="O274" s="50" t="str">
        <f t="shared" si="14"/>
        <v>No Pay Due</v>
      </c>
      <c r="P274" s="56"/>
      <c r="Q274" s="16" t="str" cm="1">
        <f t="array" ref="Q274">IFERROR(_xlfn.IFS(C274="Achieved Excellence","3,000",C274="Exceeded Expectations",2000,C274="Meets Expectations",1000), "No pay due")</f>
        <v>No pay due</v>
      </c>
    </row>
    <row r="275" spans="1:17" x14ac:dyDescent="0.3">
      <c r="A275" t="s">
        <v>330</v>
      </c>
      <c r="B275">
        <v>2</v>
      </c>
      <c r="C275" t="str">
        <f>_xlfn.XLOOKUP(B275,Setup!A:A,Setup!B:B,"Unknown",0)</f>
        <v>Needs Improvement</v>
      </c>
      <c r="D275" s="19">
        <v>44455</v>
      </c>
      <c r="E275" s="18">
        <f ca="1">Parameters!C$5 - D275</f>
        <v>1251</v>
      </c>
      <c r="F275" s="17" t="str">
        <f t="shared" ca="1" si="12"/>
        <v>Eligible</v>
      </c>
      <c r="G275" s="18">
        <v>9</v>
      </c>
      <c r="H275" s="18">
        <v>8</v>
      </c>
      <c r="I275" s="18" t="s">
        <v>1094</v>
      </c>
      <c r="J275" s="20" cm="1">
        <f t="array" ref="J275">INDEX('Pay Table DC 2025'!C$2:L$16,G275,H275)</f>
        <v>86237</v>
      </c>
      <c r="K275" s="51">
        <f>_xlfn.XLOOKUP(G275,'Pay Table DC 2025'!B:B,'Pay Table DC 2025'!L:L,"NA",0)</f>
        <v>90898</v>
      </c>
      <c r="L275" s="20" t="str" cm="1">
        <f t="array" ref="L275">IFERROR(_xlfn.IFS(C275="Achieved Excellence", J275*Parameters!B$13, C275="Exceeded Expectations", J275*Parameters!C$13,C275="Meets Expectations",J275*Parameters!D$13), "No Pay Due")</f>
        <v>No Pay Due</v>
      </c>
      <c r="M275" s="21">
        <f t="shared" si="13"/>
        <v>0.9487227441747893</v>
      </c>
      <c r="N275" s="49" t="str" cm="1">
        <f t="array" ref="N275">_xlfn.IFS(L275="No Pay Due", "No Pay Due", ISNUMBER(L275), CEILING(L275, 50))</f>
        <v>No Pay Due</v>
      </c>
      <c r="O275" s="50" t="str">
        <f t="shared" si="14"/>
        <v>No Pay Due</v>
      </c>
      <c r="P275" s="56"/>
      <c r="Q275" s="16" t="str" cm="1">
        <f t="array" ref="Q275">IFERROR(_xlfn.IFS(C275="Achieved Excellence","3,000",C275="Exceeded Expectations",2000,C275="Meets Expectations",1000), "No pay due")</f>
        <v>No pay due</v>
      </c>
    </row>
    <row r="276" spans="1:17" x14ac:dyDescent="0.3">
      <c r="A276" t="s">
        <v>331</v>
      </c>
      <c r="B276">
        <v>3</v>
      </c>
      <c r="C276" t="str">
        <f>_xlfn.XLOOKUP(B276,Setup!A:A,Setup!B:B,"Unknown",0)</f>
        <v>Meets Expectations</v>
      </c>
      <c r="D276" s="19">
        <v>45666</v>
      </c>
      <c r="E276" s="18">
        <f ca="1">Parameters!C$5 - D276</f>
        <v>40</v>
      </c>
      <c r="F276" s="17" t="str">
        <f t="shared" ca="1" si="12"/>
        <v>Tenure Ineligible</v>
      </c>
      <c r="G276" s="18">
        <v>9</v>
      </c>
      <c r="H276" s="18">
        <v>7</v>
      </c>
      <c r="I276" s="18" t="s">
        <v>1093</v>
      </c>
      <c r="J276" s="20" cm="1">
        <f t="array" ref="J276">INDEX('Pay Table DC 2025'!C$2:L$16,G276,H276)</f>
        <v>83907</v>
      </c>
      <c r="K276" s="51">
        <f>_xlfn.XLOOKUP(G276,'Pay Table DC 2025'!B:B,'Pay Table DC 2025'!L:L,"NA",0)</f>
        <v>90898</v>
      </c>
      <c r="L276" s="20" cm="1">
        <f t="array" ref="L276">IFERROR(_xlfn.IFS(C276="Achieved Excellence", J276*Parameters!B$13, C276="Exceeded Expectations", J276*Parameters!C$13,C276="Meets Expectations",J276*Parameters!D$13), "No Pay Due")</f>
        <v>839.07</v>
      </c>
      <c r="M276" s="21">
        <f t="shared" si="13"/>
        <v>0.92308961693326586</v>
      </c>
      <c r="N276" s="49" cm="1">
        <f t="array" ref="N276">_xlfn.IFS(L276="No Pay Due", "No Pay Due", ISNUMBER(L276), CEILING(L276, 50))</f>
        <v>850</v>
      </c>
      <c r="O276" s="50">
        <f t="shared" si="14"/>
        <v>10.92999999999995</v>
      </c>
      <c r="P276" s="56"/>
      <c r="Q276" s="16" cm="1">
        <f t="array" ref="Q276">IFERROR(_xlfn.IFS(C276="Achieved Excellence","3,000",C276="Exceeded Expectations",2000,C276="Meets Expectations",1000), "No pay due")</f>
        <v>1000</v>
      </c>
    </row>
    <row r="277" spans="1:17" x14ac:dyDescent="0.3">
      <c r="A277" t="s">
        <v>332</v>
      </c>
      <c r="B277">
        <v>1</v>
      </c>
      <c r="C277" t="str">
        <f>_xlfn.XLOOKUP(B277,Setup!A:A,Setup!B:B,"Unknown",0)</f>
        <v>Did not meet Expectations</v>
      </c>
      <c r="D277" s="19">
        <v>44092</v>
      </c>
      <c r="E277" s="18">
        <f ca="1">Parameters!C$5 - D277</f>
        <v>1614</v>
      </c>
      <c r="F277" s="17" t="str">
        <f t="shared" ca="1" si="12"/>
        <v>Eligible</v>
      </c>
      <c r="G277" s="18">
        <v>6</v>
      </c>
      <c r="H277" s="18">
        <v>9</v>
      </c>
      <c r="I277" s="18" t="s">
        <v>1095</v>
      </c>
      <c r="J277" s="20" cm="1">
        <f t="array" ref="J277">INDEX('Pay Table DC 2025'!C$2:L$16,G277,H277)</f>
        <v>65158</v>
      </c>
      <c r="K277" s="51">
        <f>_xlfn.XLOOKUP(G277,'Pay Table DC 2025'!B:B,'Pay Table DC 2025'!L:L,"NA",0)</f>
        <v>66872</v>
      </c>
      <c r="L277" s="20" t="str" cm="1">
        <f t="array" ref="L277">IFERROR(_xlfn.IFS(C277="Achieved Excellence", J277*Parameters!B$13, C277="Exceeded Expectations", J277*Parameters!C$13,C277="Meets Expectations",J277*Parameters!D$13), "No Pay Due")</f>
        <v>No Pay Due</v>
      </c>
      <c r="M277" s="21">
        <f t="shared" si="13"/>
        <v>0.97436894365354709</v>
      </c>
      <c r="N277" s="49" t="str" cm="1">
        <f t="array" ref="N277">_xlfn.IFS(L277="No Pay Due", "No Pay Due", ISNUMBER(L277), CEILING(L277, 50))</f>
        <v>No Pay Due</v>
      </c>
      <c r="O277" s="50" t="str">
        <f t="shared" si="14"/>
        <v>No Pay Due</v>
      </c>
      <c r="P277" s="56"/>
      <c r="Q277" s="16" t="str" cm="1">
        <f t="array" ref="Q277">IFERROR(_xlfn.IFS(C277="Achieved Excellence","3,000",C277="Exceeded Expectations",2000,C277="Meets Expectations",1000), "No pay due")</f>
        <v>No pay due</v>
      </c>
    </row>
    <row r="278" spans="1:17" x14ac:dyDescent="0.3">
      <c r="A278" t="s">
        <v>333</v>
      </c>
      <c r="B278">
        <v>2</v>
      </c>
      <c r="C278" t="str">
        <f>_xlfn.XLOOKUP(B278,Setup!A:A,Setup!B:B,"Unknown",0)</f>
        <v>Needs Improvement</v>
      </c>
      <c r="D278" s="19">
        <v>45155</v>
      </c>
      <c r="E278" s="18">
        <f ca="1">Parameters!C$5 - D278</f>
        <v>551</v>
      </c>
      <c r="F278" s="17" t="str">
        <f t="shared" ca="1" si="12"/>
        <v>Eligible</v>
      </c>
      <c r="G278" s="18">
        <v>7</v>
      </c>
      <c r="H278" s="18">
        <v>1</v>
      </c>
      <c r="I278" s="18" t="s">
        <v>1091</v>
      </c>
      <c r="J278" s="20" cm="1">
        <f t="array" ref="J278">INDEX('Pay Table DC 2025'!C$2:L$16,G278,H278)</f>
        <v>57164</v>
      </c>
      <c r="K278" s="51">
        <f>_xlfn.XLOOKUP(G278,'Pay Table DC 2025'!B:B,'Pay Table DC 2025'!L:L,"NA",0)</f>
        <v>74318</v>
      </c>
      <c r="L278" s="20" t="str" cm="1">
        <f t="array" ref="L278">IFERROR(_xlfn.IFS(C278="Achieved Excellence", J278*Parameters!B$13, C278="Exceeded Expectations", J278*Parameters!C$13,C278="Meets Expectations",J278*Parameters!D$13), "No Pay Due")</f>
        <v>No Pay Due</v>
      </c>
      <c r="M278" s="21">
        <f t="shared" si="13"/>
        <v>0.7691810866815576</v>
      </c>
      <c r="N278" s="49" t="str" cm="1">
        <f t="array" ref="N278">_xlfn.IFS(L278="No Pay Due", "No Pay Due", ISNUMBER(L278), CEILING(L278, 50))</f>
        <v>No Pay Due</v>
      </c>
      <c r="O278" s="50" t="str">
        <f t="shared" si="14"/>
        <v>No Pay Due</v>
      </c>
      <c r="P278" s="56"/>
      <c r="Q278" s="16" t="str" cm="1">
        <f t="array" ref="Q278">IFERROR(_xlfn.IFS(C278="Achieved Excellence","3,000",C278="Exceeded Expectations",2000,C278="Meets Expectations",1000), "No pay due")</f>
        <v>No pay due</v>
      </c>
    </row>
    <row r="279" spans="1:17" x14ac:dyDescent="0.3">
      <c r="A279" t="s">
        <v>334</v>
      </c>
      <c r="B279">
        <v>4</v>
      </c>
      <c r="C279" t="str">
        <f>_xlfn.XLOOKUP(B279,Setup!A:A,Setup!B:B,"Unknown",0)</f>
        <v>Exceeded Expectations</v>
      </c>
      <c r="D279" s="19">
        <v>44881</v>
      </c>
      <c r="E279" s="18">
        <f ca="1">Parameters!C$5 - D279</f>
        <v>825</v>
      </c>
      <c r="F279" s="17" t="str">
        <f t="shared" ca="1" si="12"/>
        <v>Eligible</v>
      </c>
      <c r="G279" s="18">
        <v>9</v>
      </c>
      <c r="H279" s="18">
        <v>3</v>
      </c>
      <c r="I279" s="18" t="s">
        <v>1094</v>
      </c>
      <c r="J279" s="20" cm="1">
        <f t="array" ref="J279">INDEX('Pay Table DC 2025'!C$2:L$16,G279,H279)</f>
        <v>74584</v>
      </c>
      <c r="K279" s="51">
        <f>_xlfn.XLOOKUP(G279,'Pay Table DC 2025'!B:B,'Pay Table DC 2025'!L:L,"NA",0)</f>
        <v>90898</v>
      </c>
      <c r="L279" s="20" cm="1">
        <f t="array" ref="L279">IFERROR(_xlfn.IFS(C279="Achieved Excellence", J279*Parameters!B$13, C279="Exceeded Expectations", J279*Parameters!C$13,C279="Meets Expectations",J279*Parameters!D$13), "No Pay Due")</f>
        <v>1491.68</v>
      </c>
      <c r="M279" s="21">
        <f t="shared" si="13"/>
        <v>0.82052410394068076</v>
      </c>
      <c r="N279" s="49" cm="1">
        <f t="array" ref="N279">_xlfn.IFS(L279="No Pay Due", "No Pay Due", ISNUMBER(L279), CEILING(L279, 50))</f>
        <v>1500</v>
      </c>
      <c r="O279" s="50">
        <f t="shared" si="14"/>
        <v>8.3199999999999363</v>
      </c>
      <c r="P279" s="56"/>
      <c r="Q279" s="16" cm="1">
        <f t="array" ref="Q279">IFERROR(_xlfn.IFS(C279="Achieved Excellence","3,000",C279="Exceeded Expectations",2000,C279="Meets Expectations",1000), "No pay due")</f>
        <v>2000</v>
      </c>
    </row>
    <row r="280" spans="1:17" x14ac:dyDescent="0.3">
      <c r="A280" t="s">
        <v>335</v>
      </c>
      <c r="B280">
        <v>4</v>
      </c>
      <c r="C280" t="str">
        <f>_xlfn.XLOOKUP(B280,Setup!A:A,Setup!B:B,"Unknown",0)</f>
        <v>Exceeded Expectations</v>
      </c>
      <c r="D280" s="19">
        <v>43849</v>
      </c>
      <c r="E280" s="18">
        <f ca="1">Parameters!C$5 - D280</f>
        <v>1857</v>
      </c>
      <c r="F280" s="17" t="str">
        <f t="shared" ca="1" si="12"/>
        <v>Eligible</v>
      </c>
      <c r="G280" s="18">
        <v>8</v>
      </c>
      <c r="H280" s="18">
        <v>1</v>
      </c>
      <c r="I280" s="18" t="s">
        <v>1092</v>
      </c>
      <c r="J280" s="20" cm="1">
        <f t="array" ref="J280">INDEX('Pay Table DC 2025'!C$2:L$16,G280,H280)</f>
        <v>63307</v>
      </c>
      <c r="K280" s="51">
        <f>_xlfn.XLOOKUP(G280,'Pay Table DC 2025'!B:B,'Pay Table DC 2025'!L:L,"NA",0)</f>
        <v>82305</v>
      </c>
      <c r="L280" s="20" cm="1">
        <f t="array" ref="L280">IFERROR(_xlfn.IFS(C280="Achieved Excellence", J280*Parameters!B$13, C280="Exceeded Expectations", J280*Parameters!C$13,C280="Meets Expectations",J280*Parameters!D$13), "No Pay Due")</f>
        <v>1266.1400000000001</v>
      </c>
      <c r="M280" s="21">
        <f t="shared" si="13"/>
        <v>0.76917562724014332</v>
      </c>
      <c r="N280" s="49" cm="1">
        <f t="array" ref="N280">_xlfn.IFS(L280="No Pay Due", "No Pay Due", ISNUMBER(L280), CEILING(L280, 50))</f>
        <v>1300</v>
      </c>
      <c r="O280" s="50">
        <f t="shared" si="14"/>
        <v>33.8599999999999</v>
      </c>
      <c r="P280" s="56"/>
      <c r="Q280" s="16" cm="1">
        <f t="array" ref="Q280">IFERROR(_xlfn.IFS(C280="Achieved Excellence","3,000",C280="Exceeded Expectations",2000,C280="Meets Expectations",1000), "No pay due")</f>
        <v>2000</v>
      </c>
    </row>
    <row r="281" spans="1:17" x14ac:dyDescent="0.3">
      <c r="A281" t="s">
        <v>336</v>
      </c>
      <c r="B281">
        <v>4</v>
      </c>
      <c r="C281" t="str">
        <f>_xlfn.XLOOKUP(B281,Setup!A:A,Setup!B:B,"Unknown",0)</f>
        <v>Exceeded Expectations</v>
      </c>
      <c r="D281" s="19">
        <v>44764</v>
      </c>
      <c r="E281" s="18">
        <f ca="1">Parameters!C$5 - D281</f>
        <v>942</v>
      </c>
      <c r="F281" s="17" t="str">
        <f t="shared" ca="1" si="12"/>
        <v>Eligible</v>
      </c>
      <c r="G281" s="18">
        <v>2</v>
      </c>
      <c r="H281" s="18">
        <v>7</v>
      </c>
      <c r="I281" s="18" t="s">
        <v>1094</v>
      </c>
      <c r="J281" s="20" cm="1">
        <f t="array" ref="J281">INDEX('Pay Table DC 2025'!C$2:L$16,G281,H281)</f>
        <v>39117</v>
      </c>
      <c r="K281" s="51">
        <f>_xlfn.XLOOKUP(G281,'Pay Table DC 2025'!B:B,'Pay Table DC 2025'!L:L,"NA",0)</f>
        <v>42376</v>
      </c>
      <c r="L281" s="20" cm="1">
        <f t="array" ref="L281">IFERROR(_xlfn.IFS(C281="Achieved Excellence", J281*Parameters!B$13, C281="Exceeded Expectations", J281*Parameters!C$13,C281="Meets Expectations",J281*Parameters!D$13), "No Pay Due")</f>
        <v>782.34</v>
      </c>
      <c r="M281" s="21">
        <f t="shared" si="13"/>
        <v>0.92309326033603922</v>
      </c>
      <c r="N281" s="49" cm="1">
        <f t="array" ref="N281">_xlfn.IFS(L281="No Pay Due", "No Pay Due", ISNUMBER(L281), CEILING(L281, 50))</f>
        <v>800</v>
      </c>
      <c r="O281" s="50">
        <f t="shared" si="14"/>
        <v>17.659999999999968</v>
      </c>
      <c r="P281" s="56"/>
      <c r="Q281" s="16" cm="1">
        <f t="array" ref="Q281">IFERROR(_xlfn.IFS(C281="Achieved Excellence","3,000",C281="Exceeded Expectations",2000,C281="Meets Expectations",1000), "No pay due")</f>
        <v>2000</v>
      </c>
    </row>
    <row r="282" spans="1:17" x14ac:dyDescent="0.3">
      <c r="A282" t="s">
        <v>337</v>
      </c>
      <c r="B282">
        <v>4</v>
      </c>
      <c r="C282" t="str">
        <f>_xlfn.XLOOKUP(B282,Setup!A:A,Setup!B:B,"Unknown",0)</f>
        <v>Exceeded Expectations</v>
      </c>
      <c r="D282" s="19">
        <v>45154</v>
      </c>
      <c r="E282" s="18">
        <f ca="1">Parameters!C$5 - D282</f>
        <v>552</v>
      </c>
      <c r="F282" s="17" t="str">
        <f t="shared" ca="1" si="12"/>
        <v>Eligible</v>
      </c>
      <c r="G282" s="18">
        <v>2</v>
      </c>
      <c r="H282" s="18">
        <v>10</v>
      </c>
      <c r="I282" s="18" t="s">
        <v>1094</v>
      </c>
      <c r="J282" s="20" cm="1">
        <f t="array" ref="J282">INDEX('Pay Table DC 2025'!C$2:L$16,G282,H282)</f>
        <v>42376</v>
      </c>
      <c r="K282" s="51">
        <f>_xlfn.XLOOKUP(G282,'Pay Table DC 2025'!B:B,'Pay Table DC 2025'!L:L,"NA",0)</f>
        <v>42376</v>
      </c>
      <c r="L282" s="20" cm="1">
        <f t="array" ref="L282">IFERROR(_xlfn.IFS(C282="Achieved Excellence", J282*Parameters!B$13, C282="Exceeded Expectations", J282*Parameters!C$13,C282="Meets Expectations",J282*Parameters!D$13), "No Pay Due")</f>
        <v>847.52</v>
      </c>
      <c r="M282" s="21">
        <f t="shared" si="13"/>
        <v>1</v>
      </c>
      <c r="N282" s="49" cm="1">
        <f t="array" ref="N282">_xlfn.IFS(L282="No Pay Due", "No Pay Due", ISNUMBER(L282), CEILING(L282, 50))</f>
        <v>850</v>
      </c>
      <c r="O282" s="50">
        <f t="shared" si="14"/>
        <v>2.4800000000000182</v>
      </c>
      <c r="P282" s="56"/>
      <c r="Q282" s="16" cm="1">
        <f t="array" ref="Q282">IFERROR(_xlfn.IFS(C282="Achieved Excellence","3,000",C282="Exceeded Expectations",2000,C282="Meets Expectations",1000), "No pay due")</f>
        <v>2000</v>
      </c>
    </row>
    <row r="283" spans="1:17" x14ac:dyDescent="0.3">
      <c r="A283" t="s">
        <v>338</v>
      </c>
      <c r="B283">
        <v>5</v>
      </c>
      <c r="C283" t="str">
        <f>_xlfn.XLOOKUP(B283,Setup!A:A,Setup!B:B,"Unknown",0)</f>
        <v>Achieved Excellence</v>
      </c>
      <c r="D283" s="19">
        <v>45500</v>
      </c>
      <c r="E283" s="18">
        <f ca="1">Parameters!C$5 - D283</f>
        <v>206</v>
      </c>
      <c r="F283" s="17" t="str">
        <f t="shared" ca="1" si="12"/>
        <v>Eligible</v>
      </c>
      <c r="G283" s="18">
        <v>10</v>
      </c>
      <c r="H283" s="18">
        <v>7</v>
      </c>
      <c r="I283" s="18" t="s">
        <v>1095</v>
      </c>
      <c r="J283" s="20" cm="1">
        <f t="array" ref="J283">INDEX('Pay Table DC 2025'!C$2:L$16,G283,H283)</f>
        <v>92399</v>
      </c>
      <c r="K283" s="51">
        <f>_xlfn.XLOOKUP(G283,'Pay Table DC 2025'!B:B,'Pay Table DC 2025'!L:L,"NA",0)</f>
        <v>100097</v>
      </c>
      <c r="L283" s="20" cm="1">
        <f t="array" ref="L283">IFERROR(_xlfn.IFS(C283="Achieved Excellence", J283*Parameters!B$13, C283="Exceeded Expectations", J283*Parameters!C$13,C283="Meets Expectations",J283*Parameters!D$13), "No Pay Due")</f>
        <v>2771.97</v>
      </c>
      <c r="M283" s="21">
        <f t="shared" si="13"/>
        <v>0.92309459823970752</v>
      </c>
      <c r="N283" s="49" cm="1">
        <f t="array" ref="N283">_xlfn.IFS(L283="No Pay Due", "No Pay Due", ISNUMBER(L283), CEILING(L283, 50))</f>
        <v>2800</v>
      </c>
      <c r="O283" s="50">
        <f t="shared" si="14"/>
        <v>28.0300000000002</v>
      </c>
      <c r="P283" s="56"/>
      <c r="Q283" s="16" t="str" cm="1">
        <f t="array" ref="Q283">IFERROR(_xlfn.IFS(C283="Achieved Excellence","3,000",C283="Exceeded Expectations",2000,C283="Meets Expectations",1000), "No pay due")</f>
        <v>3,000</v>
      </c>
    </row>
    <row r="284" spans="1:17" x14ac:dyDescent="0.3">
      <c r="A284" t="s">
        <v>339</v>
      </c>
      <c r="B284">
        <v>2</v>
      </c>
      <c r="C284" t="str">
        <f>_xlfn.XLOOKUP(B284,Setup!A:A,Setup!B:B,"Unknown",0)</f>
        <v>Needs Improvement</v>
      </c>
      <c r="D284" s="19">
        <v>45613</v>
      </c>
      <c r="E284" s="18">
        <f ca="1">Parameters!C$5 - D284</f>
        <v>93</v>
      </c>
      <c r="F284" s="17" t="str">
        <f t="shared" ca="1" si="12"/>
        <v>Tenure Ineligible</v>
      </c>
      <c r="G284" s="18">
        <v>4</v>
      </c>
      <c r="H284" s="18">
        <v>7</v>
      </c>
      <c r="I284" s="18" t="s">
        <v>1092</v>
      </c>
      <c r="J284" s="20" cm="1">
        <f t="array" ref="J284">INDEX('Pay Table DC 2025'!C$2:L$16,G284,H284)</f>
        <v>49500</v>
      </c>
      <c r="K284" s="51">
        <f>_xlfn.XLOOKUP(G284,'Pay Table DC 2025'!B:B,'Pay Table DC 2025'!L:L,"NA",0)</f>
        <v>53627</v>
      </c>
      <c r="L284" s="20" t="str" cm="1">
        <f t="array" ref="L284">IFERROR(_xlfn.IFS(C284="Achieved Excellence", J284*Parameters!B$13, C284="Exceeded Expectations", J284*Parameters!C$13,C284="Meets Expectations",J284*Parameters!D$13), "No Pay Due")</f>
        <v>No Pay Due</v>
      </c>
      <c r="M284" s="21">
        <f t="shared" si="13"/>
        <v>0.92304249724951981</v>
      </c>
      <c r="N284" s="49" t="str" cm="1">
        <f t="array" ref="N284">_xlfn.IFS(L284="No Pay Due", "No Pay Due", ISNUMBER(L284), CEILING(L284, 50))</f>
        <v>No Pay Due</v>
      </c>
      <c r="O284" s="50" t="str">
        <f t="shared" si="14"/>
        <v>No Pay Due</v>
      </c>
      <c r="P284" s="56"/>
      <c r="Q284" s="16" t="str" cm="1">
        <f t="array" ref="Q284">IFERROR(_xlfn.IFS(C284="Achieved Excellence","3,000",C284="Exceeded Expectations",2000,C284="Meets Expectations",1000), "No pay due")</f>
        <v>No pay due</v>
      </c>
    </row>
    <row r="285" spans="1:17" x14ac:dyDescent="0.3">
      <c r="A285" t="s">
        <v>340</v>
      </c>
      <c r="B285">
        <v>5</v>
      </c>
      <c r="C285" t="str">
        <f>_xlfn.XLOOKUP(B285,Setup!A:A,Setup!B:B,"Unknown",0)</f>
        <v>Achieved Excellence</v>
      </c>
      <c r="D285" s="19">
        <v>45328</v>
      </c>
      <c r="E285" s="18">
        <f ca="1">Parameters!C$5 - D285</f>
        <v>378</v>
      </c>
      <c r="F285" s="17" t="str">
        <f t="shared" ca="1" si="12"/>
        <v>Eligible</v>
      </c>
      <c r="G285" s="18">
        <v>1</v>
      </c>
      <c r="H285" s="18">
        <v>3</v>
      </c>
      <c r="I285" s="18" t="s">
        <v>1094</v>
      </c>
      <c r="J285" s="20" cm="1">
        <f t="array" ref="J285">INDEX('Pay Table DC 2025'!C$2:L$16,G285,H285)</f>
        <v>31949</v>
      </c>
      <c r="K285" s="51">
        <f>_xlfn.XLOOKUP(G285,'Pay Table DC 2025'!B:B,'Pay Table DC 2025'!L:L,"NA",0)</f>
        <v>37463</v>
      </c>
      <c r="L285" s="20" cm="1">
        <f t="array" ref="L285">IFERROR(_xlfn.IFS(C285="Achieved Excellence", J285*Parameters!B$13, C285="Exceeded Expectations", J285*Parameters!C$13,C285="Meets Expectations",J285*Parameters!D$13), "No Pay Due")</f>
        <v>958.46999999999991</v>
      </c>
      <c r="M285" s="21">
        <f t="shared" si="13"/>
        <v>0.85281477724688359</v>
      </c>
      <c r="N285" s="49" cm="1">
        <f t="array" ref="N285">_xlfn.IFS(L285="No Pay Due", "No Pay Due", ISNUMBER(L285), CEILING(L285, 50))</f>
        <v>1000</v>
      </c>
      <c r="O285" s="50">
        <f t="shared" si="14"/>
        <v>41.530000000000086</v>
      </c>
      <c r="P285" s="56"/>
      <c r="Q285" s="16" t="str" cm="1">
        <f t="array" ref="Q285">IFERROR(_xlfn.IFS(C285="Achieved Excellence","3,000",C285="Exceeded Expectations",2000,C285="Meets Expectations",1000), "No pay due")</f>
        <v>3,000</v>
      </c>
    </row>
    <row r="286" spans="1:17" x14ac:dyDescent="0.3">
      <c r="A286" t="s">
        <v>341</v>
      </c>
      <c r="B286">
        <v>1</v>
      </c>
      <c r="C286" t="str">
        <f>_xlfn.XLOOKUP(B286,Setup!A:A,Setup!B:B,"Unknown",0)</f>
        <v>Did not meet Expectations</v>
      </c>
      <c r="D286" s="19">
        <v>45455</v>
      </c>
      <c r="E286" s="18">
        <f ca="1">Parameters!C$5 - D286</f>
        <v>251</v>
      </c>
      <c r="F286" s="17" t="str">
        <f t="shared" ca="1" si="12"/>
        <v>Eligible</v>
      </c>
      <c r="G286" s="18">
        <v>7</v>
      </c>
      <c r="H286" s="18">
        <v>7</v>
      </c>
      <c r="I286" s="18" t="s">
        <v>1094</v>
      </c>
      <c r="J286" s="20" cm="1">
        <f t="array" ref="J286">INDEX('Pay Table DC 2025'!C$2:L$16,G286,H286)</f>
        <v>68600</v>
      </c>
      <c r="K286" s="51">
        <f>_xlfn.XLOOKUP(G286,'Pay Table DC 2025'!B:B,'Pay Table DC 2025'!L:L,"NA",0)</f>
        <v>74318</v>
      </c>
      <c r="L286" s="20" t="str" cm="1">
        <f t="array" ref="L286">IFERROR(_xlfn.IFS(C286="Achieved Excellence", J286*Parameters!B$13, C286="Exceeded Expectations", J286*Parameters!C$13,C286="Meets Expectations",J286*Parameters!D$13), "No Pay Due")</f>
        <v>No Pay Due</v>
      </c>
      <c r="M286" s="21">
        <f t="shared" si="13"/>
        <v>0.9230603622271859</v>
      </c>
      <c r="N286" s="49" t="str" cm="1">
        <f t="array" ref="N286">_xlfn.IFS(L286="No Pay Due", "No Pay Due", ISNUMBER(L286), CEILING(L286, 50))</f>
        <v>No Pay Due</v>
      </c>
      <c r="O286" s="50" t="str">
        <f t="shared" si="14"/>
        <v>No Pay Due</v>
      </c>
      <c r="P286" s="56"/>
      <c r="Q286" s="16" t="str" cm="1">
        <f t="array" ref="Q286">IFERROR(_xlfn.IFS(C286="Achieved Excellence","3,000",C286="Exceeded Expectations",2000,C286="Meets Expectations",1000), "No pay due")</f>
        <v>No pay due</v>
      </c>
    </row>
    <row r="287" spans="1:17" x14ac:dyDescent="0.3">
      <c r="A287" t="s">
        <v>342</v>
      </c>
      <c r="B287">
        <v>4</v>
      </c>
      <c r="C287" t="str">
        <f>_xlfn.XLOOKUP(B287,Setup!A:A,Setup!B:B,"Unknown",0)</f>
        <v>Exceeded Expectations</v>
      </c>
      <c r="D287" s="19">
        <v>44069</v>
      </c>
      <c r="E287" s="18">
        <f ca="1">Parameters!C$5 - D287</f>
        <v>1637</v>
      </c>
      <c r="F287" s="17" t="str">
        <f t="shared" ca="1" si="12"/>
        <v>Eligible</v>
      </c>
      <c r="G287" s="18">
        <v>8</v>
      </c>
      <c r="H287" s="18">
        <v>3</v>
      </c>
      <c r="I287" s="18" t="s">
        <v>1093</v>
      </c>
      <c r="J287" s="20" cm="1">
        <f t="array" ref="J287">INDEX('Pay Table DC 2025'!C$2:L$16,G287,H287)</f>
        <v>67529</v>
      </c>
      <c r="K287" s="51">
        <f>_xlfn.XLOOKUP(G287,'Pay Table DC 2025'!B:B,'Pay Table DC 2025'!L:L,"NA",0)</f>
        <v>82305</v>
      </c>
      <c r="L287" s="20" cm="1">
        <f t="array" ref="L287">IFERROR(_xlfn.IFS(C287="Achieved Excellence", J287*Parameters!B$13, C287="Exceeded Expectations", J287*Parameters!C$13,C287="Meets Expectations",J287*Parameters!D$13), "No Pay Due")</f>
        <v>1350.58</v>
      </c>
      <c r="M287" s="21">
        <f t="shared" si="13"/>
        <v>0.82047263228236433</v>
      </c>
      <c r="N287" s="49" cm="1">
        <f t="array" ref="N287">_xlfn.IFS(L287="No Pay Due", "No Pay Due", ISNUMBER(L287), CEILING(L287, 50))</f>
        <v>1400</v>
      </c>
      <c r="O287" s="50">
        <f t="shared" si="14"/>
        <v>49.420000000000073</v>
      </c>
      <c r="P287" s="56"/>
      <c r="Q287" s="16" cm="1">
        <f t="array" ref="Q287">IFERROR(_xlfn.IFS(C287="Achieved Excellence","3,000",C287="Exceeded Expectations",2000,C287="Meets Expectations",1000), "No pay due")</f>
        <v>2000</v>
      </c>
    </row>
    <row r="288" spans="1:17" x14ac:dyDescent="0.3">
      <c r="A288" t="s">
        <v>343</v>
      </c>
      <c r="B288">
        <v>3</v>
      </c>
      <c r="C288" t="str">
        <f>_xlfn.XLOOKUP(B288,Setup!A:A,Setup!B:B,"Unknown",0)</f>
        <v>Meets Expectations</v>
      </c>
      <c r="D288" s="19">
        <v>45146</v>
      </c>
      <c r="E288" s="18">
        <f ca="1">Parameters!C$5 - D288</f>
        <v>560</v>
      </c>
      <c r="F288" s="17" t="str">
        <f t="shared" ca="1" si="12"/>
        <v>Eligible</v>
      </c>
      <c r="G288" s="18">
        <v>4</v>
      </c>
      <c r="H288" s="18">
        <v>10</v>
      </c>
      <c r="I288" s="18" t="s">
        <v>1093</v>
      </c>
      <c r="J288" s="20" cm="1">
        <f t="array" ref="J288">INDEX('Pay Table DC 2025'!C$2:L$16,G288,H288)</f>
        <v>53627</v>
      </c>
      <c r="K288" s="51">
        <f>_xlfn.XLOOKUP(G288,'Pay Table DC 2025'!B:B,'Pay Table DC 2025'!L:L,"NA",0)</f>
        <v>53627</v>
      </c>
      <c r="L288" s="20" cm="1">
        <f t="array" ref="L288">IFERROR(_xlfn.IFS(C288="Achieved Excellence", J288*Parameters!B$13, C288="Exceeded Expectations", J288*Parameters!C$13,C288="Meets Expectations",J288*Parameters!D$13), "No Pay Due")</f>
        <v>536.27</v>
      </c>
      <c r="M288" s="21">
        <f t="shared" si="13"/>
        <v>1</v>
      </c>
      <c r="N288" s="49" cm="1">
        <f t="array" ref="N288">_xlfn.IFS(L288="No Pay Due", "No Pay Due", ISNUMBER(L288), CEILING(L288, 50))</f>
        <v>550</v>
      </c>
      <c r="O288" s="50">
        <f t="shared" si="14"/>
        <v>13.730000000000018</v>
      </c>
      <c r="P288" s="56"/>
      <c r="Q288" s="16" cm="1">
        <f t="array" ref="Q288">IFERROR(_xlfn.IFS(C288="Achieved Excellence","3,000",C288="Exceeded Expectations",2000,C288="Meets Expectations",1000), "No pay due")</f>
        <v>1000</v>
      </c>
    </row>
    <row r="289" spans="1:17" x14ac:dyDescent="0.3">
      <c r="A289" t="s">
        <v>344</v>
      </c>
      <c r="B289">
        <v>5</v>
      </c>
      <c r="C289" t="str">
        <f>_xlfn.XLOOKUP(B289,Setup!A:A,Setup!B:B,"Unknown",0)</f>
        <v>Achieved Excellence</v>
      </c>
      <c r="D289" s="19">
        <v>44200</v>
      </c>
      <c r="E289" s="18">
        <f ca="1">Parameters!C$5 - D289</f>
        <v>1506</v>
      </c>
      <c r="F289" s="17" t="str">
        <f t="shared" ca="1" si="12"/>
        <v>Eligible</v>
      </c>
      <c r="G289" s="18">
        <v>14</v>
      </c>
      <c r="H289" s="18">
        <v>6</v>
      </c>
      <c r="I289" s="18" t="s">
        <v>1091</v>
      </c>
      <c r="J289" s="20" cm="1">
        <f t="array" ref="J289">INDEX('Pay Table DC 2025'!C$2:L$16,G289,H289)</f>
        <v>166236</v>
      </c>
      <c r="K289" s="51">
        <f>_xlfn.XLOOKUP(G289,'Pay Table DC 2025'!B:B,'Pay Table DC 2025'!L:L,"NA",0)</f>
        <v>185234</v>
      </c>
      <c r="L289" s="20" cm="1">
        <f t="array" ref="L289">IFERROR(_xlfn.IFS(C289="Achieved Excellence", J289*Parameters!B$13, C289="Exceeded Expectations", J289*Parameters!C$13,C289="Meets Expectations",J289*Parameters!D$13), "No Pay Due")</f>
        <v>4987.08</v>
      </c>
      <c r="M289" s="21">
        <f t="shared" si="13"/>
        <v>0.89743783538659205</v>
      </c>
      <c r="N289" s="49" cm="1">
        <f t="array" ref="N289">_xlfn.IFS(L289="No Pay Due", "No Pay Due", ISNUMBER(L289), CEILING(L289, 50))</f>
        <v>5000</v>
      </c>
      <c r="O289" s="50">
        <f t="shared" si="14"/>
        <v>12.920000000000073</v>
      </c>
      <c r="P289" s="56"/>
      <c r="Q289" s="16" t="str" cm="1">
        <f t="array" ref="Q289">IFERROR(_xlfn.IFS(C289="Achieved Excellence","3,000",C289="Exceeded Expectations",2000,C289="Meets Expectations",1000), "No pay due")</f>
        <v>3,000</v>
      </c>
    </row>
    <row r="290" spans="1:17" x14ac:dyDescent="0.3">
      <c r="A290" t="s">
        <v>345</v>
      </c>
      <c r="B290">
        <v>1</v>
      </c>
      <c r="C290" t="str">
        <f>_xlfn.XLOOKUP(B290,Setup!A:A,Setup!B:B,"Unknown",0)</f>
        <v>Did not meet Expectations</v>
      </c>
      <c r="D290" s="19">
        <v>44531</v>
      </c>
      <c r="E290" s="18">
        <f ca="1">Parameters!C$5 - D290</f>
        <v>1175</v>
      </c>
      <c r="F290" s="17" t="str">
        <f t="shared" ca="1" si="12"/>
        <v>Eligible</v>
      </c>
      <c r="G290" s="18">
        <v>4</v>
      </c>
      <c r="H290" s="18">
        <v>7</v>
      </c>
      <c r="I290" s="18" t="s">
        <v>1093</v>
      </c>
      <c r="J290" s="20" cm="1">
        <f t="array" ref="J290">INDEX('Pay Table DC 2025'!C$2:L$16,G290,H290)</f>
        <v>49500</v>
      </c>
      <c r="K290" s="51">
        <f>_xlfn.XLOOKUP(G290,'Pay Table DC 2025'!B:B,'Pay Table DC 2025'!L:L,"NA",0)</f>
        <v>53627</v>
      </c>
      <c r="L290" s="20" t="str" cm="1">
        <f t="array" ref="L290">IFERROR(_xlfn.IFS(C290="Achieved Excellence", J290*Parameters!B$13, C290="Exceeded Expectations", J290*Parameters!C$13,C290="Meets Expectations",J290*Parameters!D$13), "No Pay Due")</f>
        <v>No Pay Due</v>
      </c>
      <c r="M290" s="21">
        <f t="shared" si="13"/>
        <v>0.92304249724951981</v>
      </c>
      <c r="N290" s="49" t="str" cm="1">
        <f t="array" ref="N290">_xlfn.IFS(L290="No Pay Due", "No Pay Due", ISNUMBER(L290), CEILING(L290, 50))</f>
        <v>No Pay Due</v>
      </c>
      <c r="O290" s="50" t="str">
        <f t="shared" si="14"/>
        <v>No Pay Due</v>
      </c>
      <c r="P290" s="56"/>
      <c r="Q290" s="16" t="str" cm="1">
        <f t="array" ref="Q290">IFERROR(_xlfn.IFS(C290="Achieved Excellence","3,000",C290="Exceeded Expectations",2000,C290="Meets Expectations",1000), "No pay due")</f>
        <v>No pay due</v>
      </c>
    </row>
    <row r="291" spans="1:17" x14ac:dyDescent="0.3">
      <c r="A291" t="s">
        <v>346</v>
      </c>
      <c r="B291">
        <v>2</v>
      </c>
      <c r="C291" t="str">
        <f>_xlfn.XLOOKUP(B291,Setup!A:A,Setup!B:B,"Unknown",0)</f>
        <v>Needs Improvement</v>
      </c>
      <c r="D291" s="19">
        <v>45007</v>
      </c>
      <c r="E291" s="18">
        <f ca="1">Parameters!C$5 - D291</f>
        <v>699</v>
      </c>
      <c r="F291" s="17" t="str">
        <f t="shared" ca="1" si="12"/>
        <v>Eligible</v>
      </c>
      <c r="G291" s="18">
        <v>2</v>
      </c>
      <c r="H291" s="18">
        <v>2</v>
      </c>
      <c r="I291" s="18" t="s">
        <v>1095</v>
      </c>
      <c r="J291" s="20" cm="1">
        <f t="array" ref="J291">INDEX('Pay Table DC 2025'!C$2:L$16,G291,H291)</f>
        <v>34476</v>
      </c>
      <c r="K291" s="51">
        <f>_xlfn.XLOOKUP(G291,'Pay Table DC 2025'!B:B,'Pay Table DC 2025'!L:L,"NA",0)</f>
        <v>42376</v>
      </c>
      <c r="L291" s="20" t="str" cm="1">
        <f t="array" ref="L291">IFERROR(_xlfn.IFS(C291="Achieved Excellence", J291*Parameters!B$13, C291="Exceeded Expectations", J291*Parameters!C$13,C291="Meets Expectations",J291*Parameters!D$13), "No Pay Due")</f>
        <v>No Pay Due</v>
      </c>
      <c r="M291" s="21">
        <f t="shared" si="13"/>
        <v>0.81357372097413627</v>
      </c>
      <c r="N291" s="49" t="str" cm="1">
        <f t="array" ref="N291">_xlfn.IFS(L291="No Pay Due", "No Pay Due", ISNUMBER(L291), CEILING(L291, 50))</f>
        <v>No Pay Due</v>
      </c>
      <c r="O291" s="50" t="str">
        <f t="shared" si="14"/>
        <v>No Pay Due</v>
      </c>
      <c r="P291" s="56"/>
      <c r="Q291" s="16" t="str" cm="1">
        <f t="array" ref="Q291">IFERROR(_xlfn.IFS(C291="Achieved Excellence","3,000",C291="Exceeded Expectations",2000,C291="Meets Expectations",1000), "No pay due")</f>
        <v>No pay due</v>
      </c>
    </row>
    <row r="292" spans="1:17" x14ac:dyDescent="0.3">
      <c r="A292" t="s">
        <v>347</v>
      </c>
      <c r="B292">
        <v>5</v>
      </c>
      <c r="C292" t="str">
        <f>_xlfn.XLOOKUP(B292,Setup!A:A,Setup!B:B,"Unknown",0)</f>
        <v>Achieved Excellence</v>
      </c>
      <c r="D292" s="19">
        <v>44831</v>
      </c>
      <c r="E292" s="18">
        <f ca="1">Parameters!C$5 - D292</f>
        <v>875</v>
      </c>
      <c r="F292" s="17" t="str">
        <f t="shared" ca="1" si="12"/>
        <v>Eligible</v>
      </c>
      <c r="G292" s="18">
        <v>11</v>
      </c>
      <c r="H292" s="18">
        <v>2</v>
      </c>
      <c r="I292" s="18" t="s">
        <v>1094</v>
      </c>
      <c r="J292" s="20" cm="1">
        <f t="array" ref="J292">INDEX('Pay Table DC 2025'!C$2:L$16,G292,H292)</f>
        <v>87420</v>
      </c>
      <c r="K292" s="51">
        <f>_xlfn.XLOOKUP(G292,'Pay Table DC 2025'!B:B,'Pay Table DC 2025'!L:L,"NA",0)</f>
        <v>109975</v>
      </c>
      <c r="L292" s="20" cm="1">
        <f t="array" ref="L292">IFERROR(_xlfn.IFS(C292="Achieved Excellence", J292*Parameters!B$13, C292="Exceeded Expectations", J292*Parameters!C$13,C292="Meets Expectations",J292*Parameters!D$13), "No Pay Due")</f>
        <v>2622.6</v>
      </c>
      <c r="M292" s="21">
        <f t="shared" si="13"/>
        <v>0.79490793362127754</v>
      </c>
      <c r="N292" s="49" cm="1">
        <f t="array" ref="N292">_xlfn.IFS(L292="No Pay Due", "No Pay Due", ISNUMBER(L292), CEILING(L292, 50))</f>
        <v>2650</v>
      </c>
      <c r="O292" s="50">
        <f t="shared" si="14"/>
        <v>27.400000000000091</v>
      </c>
      <c r="P292" s="56"/>
      <c r="Q292" s="16" t="str" cm="1">
        <f t="array" ref="Q292">IFERROR(_xlfn.IFS(C292="Achieved Excellence","3,000",C292="Exceeded Expectations",2000,C292="Meets Expectations",1000), "No pay due")</f>
        <v>3,000</v>
      </c>
    </row>
    <row r="293" spans="1:17" x14ac:dyDescent="0.3">
      <c r="A293" t="s">
        <v>348</v>
      </c>
      <c r="B293">
        <v>2</v>
      </c>
      <c r="C293" t="str">
        <f>_xlfn.XLOOKUP(B293,Setup!A:A,Setup!B:B,"Unknown",0)</f>
        <v>Needs Improvement</v>
      </c>
      <c r="D293" s="19">
        <v>43989</v>
      </c>
      <c r="E293" s="18">
        <f ca="1">Parameters!C$5 - D293</f>
        <v>1717</v>
      </c>
      <c r="F293" s="17" t="str">
        <f t="shared" ca="1" si="12"/>
        <v>Eligible</v>
      </c>
      <c r="G293" s="18">
        <v>9</v>
      </c>
      <c r="H293" s="18">
        <v>3</v>
      </c>
      <c r="I293" s="18" t="s">
        <v>1094</v>
      </c>
      <c r="J293" s="20" cm="1">
        <f t="array" ref="J293">INDEX('Pay Table DC 2025'!C$2:L$16,G293,H293)</f>
        <v>74584</v>
      </c>
      <c r="K293" s="51">
        <f>_xlfn.XLOOKUP(G293,'Pay Table DC 2025'!B:B,'Pay Table DC 2025'!L:L,"NA",0)</f>
        <v>90898</v>
      </c>
      <c r="L293" s="20" t="str" cm="1">
        <f t="array" ref="L293">IFERROR(_xlfn.IFS(C293="Achieved Excellence", J293*Parameters!B$13, C293="Exceeded Expectations", J293*Parameters!C$13,C293="Meets Expectations",J293*Parameters!D$13), "No Pay Due")</f>
        <v>No Pay Due</v>
      </c>
      <c r="M293" s="21">
        <f t="shared" si="13"/>
        <v>0.82052410394068076</v>
      </c>
      <c r="N293" s="49" t="str" cm="1">
        <f t="array" ref="N293">_xlfn.IFS(L293="No Pay Due", "No Pay Due", ISNUMBER(L293), CEILING(L293, 50))</f>
        <v>No Pay Due</v>
      </c>
      <c r="O293" s="50" t="str">
        <f t="shared" si="14"/>
        <v>No Pay Due</v>
      </c>
      <c r="P293" s="56"/>
      <c r="Q293" s="16" t="str" cm="1">
        <f t="array" ref="Q293">IFERROR(_xlfn.IFS(C293="Achieved Excellence","3,000",C293="Exceeded Expectations",2000,C293="Meets Expectations",1000), "No pay due")</f>
        <v>No pay due</v>
      </c>
    </row>
    <row r="294" spans="1:17" x14ac:dyDescent="0.3">
      <c r="A294" t="s">
        <v>349</v>
      </c>
      <c r="B294">
        <v>4</v>
      </c>
      <c r="C294" t="str">
        <f>_xlfn.XLOOKUP(B294,Setup!A:A,Setup!B:B,"Unknown",0)</f>
        <v>Exceeded Expectations</v>
      </c>
      <c r="D294" s="19">
        <v>43919</v>
      </c>
      <c r="E294" s="18">
        <f ca="1">Parameters!C$5 - D294</f>
        <v>1787</v>
      </c>
      <c r="F294" s="17" t="str">
        <f t="shared" ca="1" si="12"/>
        <v>Eligible</v>
      </c>
      <c r="G294" s="18">
        <v>1</v>
      </c>
      <c r="H294" s="18">
        <v>10</v>
      </c>
      <c r="I294" s="18" t="s">
        <v>1092</v>
      </c>
      <c r="J294" s="20" cm="1">
        <f t="array" ref="J294">INDEX('Pay Table DC 2025'!C$2:L$16,G294,H294)</f>
        <v>37463</v>
      </c>
      <c r="K294" s="51">
        <f>_xlfn.XLOOKUP(G294,'Pay Table DC 2025'!B:B,'Pay Table DC 2025'!L:L,"NA",0)</f>
        <v>37463</v>
      </c>
      <c r="L294" s="20" cm="1">
        <f t="array" ref="L294">IFERROR(_xlfn.IFS(C294="Achieved Excellence", J294*Parameters!B$13, C294="Exceeded Expectations", J294*Parameters!C$13,C294="Meets Expectations",J294*Parameters!D$13), "No Pay Due")</f>
        <v>749.26</v>
      </c>
      <c r="M294" s="21">
        <f t="shared" si="13"/>
        <v>1</v>
      </c>
      <c r="N294" s="49" cm="1">
        <f t="array" ref="N294">_xlfn.IFS(L294="No Pay Due", "No Pay Due", ISNUMBER(L294), CEILING(L294, 50))</f>
        <v>750</v>
      </c>
      <c r="O294" s="50">
        <f t="shared" si="14"/>
        <v>0.74000000000000909</v>
      </c>
      <c r="P294" s="56"/>
      <c r="Q294" s="16" cm="1">
        <f t="array" ref="Q294">IFERROR(_xlfn.IFS(C294="Achieved Excellence","3,000",C294="Exceeded Expectations",2000,C294="Meets Expectations",1000), "No pay due")</f>
        <v>2000</v>
      </c>
    </row>
    <row r="295" spans="1:17" x14ac:dyDescent="0.3">
      <c r="A295" t="s">
        <v>350</v>
      </c>
      <c r="B295">
        <v>4</v>
      </c>
      <c r="C295" t="str">
        <f>_xlfn.XLOOKUP(B295,Setup!A:A,Setup!B:B,"Unknown",0)</f>
        <v>Exceeded Expectations</v>
      </c>
      <c r="D295" s="19">
        <v>44859</v>
      </c>
      <c r="E295" s="18">
        <f ca="1">Parameters!C$5 - D295</f>
        <v>847</v>
      </c>
      <c r="F295" s="17" t="str">
        <f t="shared" ca="1" si="12"/>
        <v>Eligible</v>
      </c>
      <c r="G295" s="18">
        <v>4</v>
      </c>
      <c r="H295" s="18">
        <v>3</v>
      </c>
      <c r="I295" s="18" t="s">
        <v>1093</v>
      </c>
      <c r="J295" s="20" cm="1">
        <f t="array" ref="J295">INDEX('Pay Table DC 2025'!C$2:L$16,G295,H295)</f>
        <v>43998</v>
      </c>
      <c r="K295" s="51">
        <f>_xlfn.XLOOKUP(G295,'Pay Table DC 2025'!B:B,'Pay Table DC 2025'!L:L,"NA",0)</f>
        <v>53627</v>
      </c>
      <c r="L295" s="20" cm="1">
        <f t="array" ref="L295">IFERROR(_xlfn.IFS(C295="Achieved Excellence", J295*Parameters!B$13, C295="Exceeded Expectations", J295*Parameters!C$13,C295="Meets Expectations",J295*Parameters!D$13), "No Pay Due")</f>
        <v>879.96</v>
      </c>
      <c r="M295" s="21">
        <f t="shared" si="13"/>
        <v>0.82044492513099743</v>
      </c>
      <c r="N295" s="49" cm="1">
        <f t="array" ref="N295">_xlfn.IFS(L295="No Pay Due", "No Pay Due", ISNUMBER(L295), CEILING(L295, 50))</f>
        <v>900</v>
      </c>
      <c r="O295" s="50">
        <f t="shared" si="14"/>
        <v>20.039999999999964</v>
      </c>
      <c r="P295" s="56"/>
      <c r="Q295" s="16" cm="1">
        <f t="array" ref="Q295">IFERROR(_xlfn.IFS(C295="Achieved Excellence","3,000",C295="Exceeded Expectations",2000,C295="Meets Expectations",1000), "No pay due")</f>
        <v>2000</v>
      </c>
    </row>
    <row r="296" spans="1:17" x14ac:dyDescent="0.3">
      <c r="A296" t="s">
        <v>351</v>
      </c>
      <c r="B296">
        <v>4</v>
      </c>
      <c r="C296" t="str">
        <f>_xlfn.XLOOKUP(B296,Setup!A:A,Setup!B:B,"Unknown",0)</f>
        <v>Exceeded Expectations</v>
      </c>
      <c r="D296" s="19">
        <v>45005</v>
      </c>
      <c r="E296" s="18">
        <f ca="1">Parameters!C$5 - D296</f>
        <v>701</v>
      </c>
      <c r="F296" s="17" t="str">
        <f t="shared" ca="1" si="12"/>
        <v>Eligible</v>
      </c>
      <c r="G296" s="18">
        <v>2</v>
      </c>
      <c r="H296" s="18">
        <v>4</v>
      </c>
      <c r="I296" s="18" t="s">
        <v>1092</v>
      </c>
      <c r="J296" s="20" cm="1">
        <f t="array" ref="J296">INDEX('Pay Table DC 2025'!C$2:L$16,G296,H296)</f>
        <v>36535</v>
      </c>
      <c r="K296" s="51">
        <f>_xlfn.XLOOKUP(G296,'Pay Table DC 2025'!B:B,'Pay Table DC 2025'!L:L,"NA",0)</f>
        <v>42376</v>
      </c>
      <c r="L296" s="20" cm="1">
        <f t="array" ref="L296">IFERROR(_xlfn.IFS(C296="Achieved Excellence", J296*Parameters!B$13, C296="Exceeded Expectations", J296*Parameters!C$13,C296="Meets Expectations",J296*Parameters!D$13), "No Pay Due")</f>
        <v>730.7</v>
      </c>
      <c r="M296" s="21">
        <f t="shared" si="13"/>
        <v>0.86216254483670007</v>
      </c>
      <c r="N296" s="49" cm="1">
        <f t="array" ref="N296">_xlfn.IFS(L296="No Pay Due", "No Pay Due", ISNUMBER(L296), CEILING(L296, 50))</f>
        <v>750</v>
      </c>
      <c r="O296" s="50">
        <f t="shared" si="14"/>
        <v>19.299999999999955</v>
      </c>
      <c r="P296" s="56"/>
      <c r="Q296" s="16" cm="1">
        <f t="array" ref="Q296">IFERROR(_xlfn.IFS(C296="Achieved Excellence","3,000",C296="Exceeded Expectations",2000,C296="Meets Expectations",1000), "No pay due")</f>
        <v>2000</v>
      </c>
    </row>
    <row r="297" spans="1:17" x14ac:dyDescent="0.3">
      <c r="A297" t="s">
        <v>352</v>
      </c>
      <c r="B297">
        <v>1</v>
      </c>
      <c r="C297" t="str">
        <f>_xlfn.XLOOKUP(B297,Setup!A:A,Setup!B:B,"Unknown",0)</f>
        <v>Did not meet Expectations</v>
      </c>
      <c r="D297" s="19">
        <v>45779</v>
      </c>
      <c r="E297" s="18">
        <f ca="1">Parameters!C$5 - D297</f>
        <v>-73</v>
      </c>
      <c r="F297" s="17" t="str">
        <f t="shared" ca="1" si="12"/>
        <v>Tenure Ineligible</v>
      </c>
      <c r="G297" s="18">
        <v>9</v>
      </c>
      <c r="H297" s="18">
        <v>7</v>
      </c>
      <c r="I297" s="18" t="s">
        <v>1091</v>
      </c>
      <c r="J297" s="20" cm="1">
        <f t="array" ref="J297">INDEX('Pay Table DC 2025'!C$2:L$16,G297,H297)</f>
        <v>83907</v>
      </c>
      <c r="K297" s="51">
        <f>_xlfn.XLOOKUP(G297,'Pay Table DC 2025'!B:B,'Pay Table DC 2025'!L:L,"NA",0)</f>
        <v>90898</v>
      </c>
      <c r="L297" s="20" t="str" cm="1">
        <f t="array" ref="L297">IFERROR(_xlfn.IFS(C297="Achieved Excellence", J297*Parameters!B$13, C297="Exceeded Expectations", J297*Parameters!C$13,C297="Meets Expectations",J297*Parameters!D$13), "No Pay Due")</f>
        <v>No Pay Due</v>
      </c>
      <c r="M297" s="21">
        <f t="shared" si="13"/>
        <v>0.92308961693326586</v>
      </c>
      <c r="N297" s="49" t="str" cm="1">
        <f t="array" ref="N297">_xlfn.IFS(L297="No Pay Due", "No Pay Due", ISNUMBER(L297), CEILING(L297, 50))</f>
        <v>No Pay Due</v>
      </c>
      <c r="O297" s="50" t="str">
        <f t="shared" si="14"/>
        <v>No Pay Due</v>
      </c>
      <c r="P297" s="56"/>
      <c r="Q297" s="16" t="str" cm="1">
        <f t="array" ref="Q297">IFERROR(_xlfn.IFS(C297="Achieved Excellence","3,000",C297="Exceeded Expectations",2000,C297="Meets Expectations",1000), "No pay due")</f>
        <v>No pay due</v>
      </c>
    </row>
    <row r="298" spans="1:17" x14ac:dyDescent="0.3">
      <c r="A298" t="s">
        <v>353</v>
      </c>
      <c r="B298">
        <v>1</v>
      </c>
      <c r="C298" t="str">
        <f>_xlfn.XLOOKUP(B298,Setup!A:A,Setup!B:B,"Unknown",0)</f>
        <v>Did not meet Expectations</v>
      </c>
      <c r="D298" s="19">
        <v>44700</v>
      </c>
      <c r="E298" s="18">
        <f ca="1">Parameters!C$5 - D298</f>
        <v>1006</v>
      </c>
      <c r="F298" s="17" t="str">
        <f t="shared" ca="1" si="12"/>
        <v>Eligible</v>
      </c>
      <c r="G298" s="18">
        <v>6</v>
      </c>
      <c r="H298" s="18">
        <v>9</v>
      </c>
      <c r="I298" s="18" t="s">
        <v>1094</v>
      </c>
      <c r="J298" s="20" cm="1">
        <f t="array" ref="J298">INDEX('Pay Table DC 2025'!C$2:L$16,G298,H298)</f>
        <v>65158</v>
      </c>
      <c r="K298" s="51">
        <f>_xlfn.XLOOKUP(G298,'Pay Table DC 2025'!B:B,'Pay Table DC 2025'!L:L,"NA",0)</f>
        <v>66872</v>
      </c>
      <c r="L298" s="20" t="str" cm="1">
        <f t="array" ref="L298">IFERROR(_xlfn.IFS(C298="Achieved Excellence", J298*Parameters!B$13, C298="Exceeded Expectations", J298*Parameters!C$13,C298="Meets Expectations",J298*Parameters!D$13), "No Pay Due")</f>
        <v>No Pay Due</v>
      </c>
      <c r="M298" s="21">
        <f t="shared" si="13"/>
        <v>0.97436894365354709</v>
      </c>
      <c r="N298" s="49" t="str" cm="1">
        <f t="array" ref="N298">_xlfn.IFS(L298="No Pay Due", "No Pay Due", ISNUMBER(L298), CEILING(L298, 50))</f>
        <v>No Pay Due</v>
      </c>
      <c r="O298" s="50" t="str">
        <f t="shared" si="14"/>
        <v>No Pay Due</v>
      </c>
      <c r="P298" s="56"/>
      <c r="Q298" s="16" t="str" cm="1">
        <f t="array" ref="Q298">IFERROR(_xlfn.IFS(C298="Achieved Excellence","3,000",C298="Exceeded Expectations",2000,C298="Meets Expectations",1000), "No pay due")</f>
        <v>No pay due</v>
      </c>
    </row>
    <row r="299" spans="1:17" x14ac:dyDescent="0.3">
      <c r="A299" t="s">
        <v>354</v>
      </c>
      <c r="B299">
        <v>4</v>
      </c>
      <c r="C299" t="str">
        <f>_xlfn.XLOOKUP(B299,Setup!A:A,Setup!B:B,"Unknown",0)</f>
        <v>Exceeded Expectations</v>
      </c>
      <c r="D299" s="19">
        <v>45142</v>
      </c>
      <c r="E299" s="18">
        <f ca="1">Parameters!C$5 - D299</f>
        <v>564</v>
      </c>
      <c r="F299" s="17" t="str">
        <f t="shared" ca="1" si="12"/>
        <v>Eligible</v>
      </c>
      <c r="G299" s="18">
        <v>6</v>
      </c>
      <c r="H299" s="18">
        <v>5</v>
      </c>
      <c r="I299" s="18" t="s">
        <v>1091</v>
      </c>
      <c r="J299" s="20" cm="1">
        <f t="array" ref="J299">INDEX('Pay Table DC 2025'!C$2:L$16,G299,H299)</f>
        <v>58300</v>
      </c>
      <c r="K299" s="51">
        <f>_xlfn.XLOOKUP(G299,'Pay Table DC 2025'!B:B,'Pay Table DC 2025'!L:L,"NA",0)</f>
        <v>66872</v>
      </c>
      <c r="L299" s="20" cm="1">
        <f t="array" ref="L299">IFERROR(_xlfn.IFS(C299="Achieved Excellence", J299*Parameters!B$13, C299="Exceeded Expectations", J299*Parameters!C$13,C299="Meets Expectations",J299*Parameters!D$13), "No Pay Due")</f>
        <v>1166</v>
      </c>
      <c r="M299" s="21">
        <f t="shared" si="13"/>
        <v>0.8718148103840172</v>
      </c>
      <c r="N299" s="49" cm="1">
        <f t="array" ref="N299">_xlfn.IFS(L299="No Pay Due", "No Pay Due", ISNUMBER(L299), CEILING(L299, 50))</f>
        <v>1200</v>
      </c>
      <c r="O299" s="50">
        <f t="shared" si="14"/>
        <v>34</v>
      </c>
      <c r="P299" s="56"/>
      <c r="Q299" s="16" cm="1">
        <f t="array" ref="Q299">IFERROR(_xlfn.IFS(C299="Achieved Excellence","3,000",C299="Exceeded Expectations",2000,C299="Meets Expectations",1000), "No pay due")</f>
        <v>2000</v>
      </c>
    </row>
    <row r="300" spans="1:17" x14ac:dyDescent="0.3">
      <c r="A300" t="s">
        <v>355</v>
      </c>
      <c r="B300">
        <v>4</v>
      </c>
      <c r="C300" t="str">
        <f>_xlfn.XLOOKUP(B300,Setup!A:A,Setup!B:B,"Unknown",0)</f>
        <v>Exceeded Expectations</v>
      </c>
      <c r="D300" s="19">
        <v>45165</v>
      </c>
      <c r="E300" s="18">
        <f ca="1">Parameters!C$5 - D300</f>
        <v>541</v>
      </c>
      <c r="F300" s="17" t="str">
        <f t="shared" ca="1" si="12"/>
        <v>Eligible</v>
      </c>
      <c r="G300" s="18">
        <v>15</v>
      </c>
      <c r="H300" s="18">
        <v>6</v>
      </c>
      <c r="I300" s="18" t="s">
        <v>1092</v>
      </c>
      <c r="J300" s="20" cm="1">
        <f t="array" ref="J300">INDEX('Pay Table DC 2025'!C$2:L$16,G300,H300)</f>
        <v>195200</v>
      </c>
      <c r="K300" s="51">
        <f>_xlfn.XLOOKUP(G300,'Pay Table DC 2025'!B:B,'Pay Table DC 2025'!L:L,"NA",0)</f>
        <v>195200</v>
      </c>
      <c r="L300" s="20" cm="1">
        <f t="array" ref="L300">IFERROR(_xlfn.IFS(C300="Achieved Excellence", J300*Parameters!B$13, C300="Exceeded Expectations", J300*Parameters!C$13,C300="Meets Expectations",J300*Parameters!D$13), "No Pay Due")</f>
        <v>3904</v>
      </c>
      <c r="M300" s="21">
        <f t="shared" si="13"/>
        <v>1</v>
      </c>
      <c r="N300" s="49" cm="1">
        <f t="array" ref="N300">_xlfn.IFS(L300="No Pay Due", "No Pay Due", ISNUMBER(L300), CEILING(L300, 50))</f>
        <v>3950</v>
      </c>
      <c r="O300" s="50">
        <f t="shared" si="14"/>
        <v>46</v>
      </c>
      <c r="P300" s="56"/>
      <c r="Q300" s="16" cm="1">
        <f t="array" ref="Q300">IFERROR(_xlfn.IFS(C300="Achieved Excellence","3,000",C300="Exceeded Expectations",2000,C300="Meets Expectations",1000), "No pay due")</f>
        <v>2000</v>
      </c>
    </row>
    <row r="301" spans="1:17" x14ac:dyDescent="0.3">
      <c r="A301" t="s">
        <v>356</v>
      </c>
      <c r="B301">
        <v>1</v>
      </c>
      <c r="C301" t="str">
        <f>_xlfn.XLOOKUP(B301,Setup!A:A,Setup!B:B,"Unknown",0)</f>
        <v>Did not meet Expectations</v>
      </c>
      <c r="D301" s="19">
        <v>45716</v>
      </c>
      <c r="E301" s="18">
        <f ca="1">Parameters!C$5 - D301</f>
        <v>-10</v>
      </c>
      <c r="F301" s="17" t="str">
        <f t="shared" ca="1" si="12"/>
        <v>Tenure Ineligible</v>
      </c>
      <c r="G301" s="18">
        <v>13</v>
      </c>
      <c r="H301" s="18">
        <v>4</v>
      </c>
      <c r="I301" s="18" t="s">
        <v>1095</v>
      </c>
      <c r="J301" s="20" cm="1">
        <f t="array" ref="J301">INDEX('Pay Table DC 2025'!C$2:L$16,G301,H301)</f>
        <v>132638</v>
      </c>
      <c r="K301" s="51">
        <f>_xlfn.XLOOKUP(G301,'Pay Table DC 2025'!B:B,'Pay Table DC 2025'!L:L,"NA",0)</f>
        <v>156755</v>
      </c>
      <c r="L301" s="20" t="str" cm="1">
        <f t="array" ref="L301">IFERROR(_xlfn.IFS(C301="Achieved Excellence", J301*Parameters!B$13, C301="Exceeded Expectations", J301*Parameters!C$13,C301="Meets Expectations",J301*Parameters!D$13), "No Pay Due")</f>
        <v>No Pay Due</v>
      </c>
      <c r="M301" s="21">
        <f t="shared" si="13"/>
        <v>0.84614844821536794</v>
      </c>
      <c r="N301" s="49" t="str" cm="1">
        <f t="array" ref="N301">_xlfn.IFS(L301="No Pay Due", "No Pay Due", ISNUMBER(L301), CEILING(L301, 50))</f>
        <v>No Pay Due</v>
      </c>
      <c r="O301" s="50" t="str">
        <f t="shared" si="14"/>
        <v>No Pay Due</v>
      </c>
      <c r="P301" s="56"/>
      <c r="Q301" s="16" t="str" cm="1">
        <f t="array" ref="Q301">IFERROR(_xlfn.IFS(C301="Achieved Excellence","3,000",C301="Exceeded Expectations",2000,C301="Meets Expectations",1000), "No pay due")</f>
        <v>No pay due</v>
      </c>
    </row>
    <row r="302" spans="1:17" x14ac:dyDescent="0.3">
      <c r="A302" t="s">
        <v>357</v>
      </c>
      <c r="B302">
        <v>5</v>
      </c>
      <c r="C302" t="str">
        <f>_xlfn.XLOOKUP(B302,Setup!A:A,Setup!B:B,"Unknown",0)</f>
        <v>Achieved Excellence</v>
      </c>
      <c r="D302" s="19">
        <v>44109</v>
      </c>
      <c r="E302" s="18">
        <f ca="1">Parameters!C$5 - D302</f>
        <v>1597</v>
      </c>
      <c r="F302" s="17" t="str">
        <f t="shared" ca="1" si="12"/>
        <v>Eligible</v>
      </c>
      <c r="G302" s="18">
        <v>11</v>
      </c>
      <c r="H302" s="18">
        <v>4</v>
      </c>
      <c r="I302" s="18" t="s">
        <v>1095</v>
      </c>
      <c r="J302" s="20" cm="1">
        <f t="array" ref="J302">INDEX('Pay Table DC 2025'!C$2:L$16,G302,H302)</f>
        <v>93059</v>
      </c>
      <c r="K302" s="51">
        <f>_xlfn.XLOOKUP(G302,'Pay Table DC 2025'!B:B,'Pay Table DC 2025'!L:L,"NA",0)</f>
        <v>109975</v>
      </c>
      <c r="L302" s="20" cm="1">
        <f t="array" ref="L302">IFERROR(_xlfn.IFS(C302="Achieved Excellence", J302*Parameters!B$13, C302="Exceeded Expectations", J302*Parameters!C$13,C302="Meets Expectations",J302*Parameters!D$13), "No Pay Due")</f>
        <v>2791.77</v>
      </c>
      <c r="M302" s="21">
        <f t="shared" si="13"/>
        <v>0.84618322345987729</v>
      </c>
      <c r="N302" s="49" cm="1">
        <f t="array" ref="N302">_xlfn.IFS(L302="No Pay Due", "No Pay Due", ISNUMBER(L302), CEILING(L302, 50))</f>
        <v>2800</v>
      </c>
      <c r="O302" s="50">
        <f t="shared" si="14"/>
        <v>8.2300000000000182</v>
      </c>
      <c r="P302" s="56"/>
      <c r="Q302" s="16" t="str" cm="1">
        <f t="array" ref="Q302">IFERROR(_xlfn.IFS(C302="Achieved Excellence","3,000",C302="Exceeded Expectations",2000,C302="Meets Expectations",1000), "No pay due")</f>
        <v>3,000</v>
      </c>
    </row>
    <row r="303" spans="1:17" x14ac:dyDescent="0.3">
      <c r="A303" t="s">
        <v>358</v>
      </c>
      <c r="B303">
        <v>5</v>
      </c>
      <c r="C303" t="str">
        <f>_xlfn.XLOOKUP(B303,Setup!A:A,Setup!B:B,"Unknown",0)</f>
        <v>Achieved Excellence</v>
      </c>
      <c r="D303" s="19">
        <v>45246</v>
      </c>
      <c r="E303" s="18">
        <f ca="1">Parameters!C$5 - D303</f>
        <v>460</v>
      </c>
      <c r="F303" s="17" t="str">
        <f t="shared" ca="1" si="12"/>
        <v>Eligible</v>
      </c>
      <c r="G303" s="18">
        <v>10</v>
      </c>
      <c r="H303" s="18">
        <v>3</v>
      </c>
      <c r="I303" s="18" t="s">
        <v>1093</v>
      </c>
      <c r="J303" s="20" cm="1">
        <f t="array" ref="J303">INDEX('Pay Table DC 2025'!C$2:L$16,G303,H303)</f>
        <v>82133</v>
      </c>
      <c r="K303" s="51">
        <f>_xlfn.XLOOKUP(G303,'Pay Table DC 2025'!B:B,'Pay Table DC 2025'!L:L,"NA",0)</f>
        <v>100097</v>
      </c>
      <c r="L303" s="20" cm="1">
        <f t="array" ref="L303">IFERROR(_xlfn.IFS(C303="Achieved Excellence", J303*Parameters!B$13, C303="Exceeded Expectations", J303*Parameters!C$13,C303="Meets Expectations",J303*Parameters!D$13), "No Pay Due")</f>
        <v>2463.9899999999998</v>
      </c>
      <c r="M303" s="21">
        <f t="shared" si="13"/>
        <v>0.82053408194051769</v>
      </c>
      <c r="N303" s="49" cm="1">
        <f t="array" ref="N303">_xlfn.IFS(L303="No Pay Due", "No Pay Due", ISNUMBER(L303), CEILING(L303, 50))</f>
        <v>2500</v>
      </c>
      <c r="O303" s="50">
        <f t="shared" si="14"/>
        <v>36.010000000000218</v>
      </c>
      <c r="P303" s="56"/>
      <c r="Q303" s="16" t="str" cm="1">
        <f t="array" ref="Q303">IFERROR(_xlfn.IFS(C303="Achieved Excellence","3,000",C303="Exceeded Expectations",2000,C303="Meets Expectations",1000), "No pay due")</f>
        <v>3,000</v>
      </c>
    </row>
    <row r="304" spans="1:17" x14ac:dyDescent="0.3">
      <c r="A304" t="s">
        <v>359</v>
      </c>
      <c r="B304">
        <v>4</v>
      </c>
      <c r="C304" t="str">
        <f>_xlfn.XLOOKUP(B304,Setup!A:A,Setup!B:B,"Unknown",0)</f>
        <v>Exceeded Expectations</v>
      </c>
      <c r="D304" s="19">
        <v>45148</v>
      </c>
      <c r="E304" s="18">
        <f ca="1">Parameters!C$5 - D304</f>
        <v>558</v>
      </c>
      <c r="F304" s="17" t="str">
        <f t="shared" ca="1" si="12"/>
        <v>Eligible</v>
      </c>
      <c r="G304" s="18">
        <v>10</v>
      </c>
      <c r="H304" s="18">
        <v>9</v>
      </c>
      <c r="I304" s="18" t="s">
        <v>1093</v>
      </c>
      <c r="J304" s="20" cm="1">
        <f t="array" ref="J304">INDEX('Pay Table DC 2025'!C$2:L$16,G304,H304)</f>
        <v>97531</v>
      </c>
      <c r="K304" s="51">
        <f>_xlfn.XLOOKUP(G304,'Pay Table DC 2025'!B:B,'Pay Table DC 2025'!L:L,"NA",0)</f>
        <v>100097</v>
      </c>
      <c r="L304" s="20" cm="1">
        <f t="array" ref="L304">IFERROR(_xlfn.IFS(C304="Achieved Excellence", J304*Parameters!B$13, C304="Exceeded Expectations", J304*Parameters!C$13,C304="Meets Expectations",J304*Parameters!D$13), "No Pay Due")</f>
        <v>1950.6200000000001</v>
      </c>
      <c r="M304" s="21">
        <f t="shared" si="13"/>
        <v>0.97436486607990247</v>
      </c>
      <c r="N304" s="49" cm="1">
        <f t="array" ref="N304">_xlfn.IFS(L304="No Pay Due", "No Pay Due", ISNUMBER(L304), CEILING(L304, 50))</f>
        <v>2000</v>
      </c>
      <c r="O304" s="50">
        <f t="shared" si="14"/>
        <v>49.379999999999882</v>
      </c>
      <c r="P304" s="56"/>
      <c r="Q304" s="16" cm="1">
        <f t="array" ref="Q304">IFERROR(_xlfn.IFS(C304="Achieved Excellence","3,000",C304="Exceeded Expectations",2000,C304="Meets Expectations",1000), "No pay due")</f>
        <v>2000</v>
      </c>
    </row>
    <row r="305" spans="1:17" x14ac:dyDescent="0.3">
      <c r="A305" t="s">
        <v>360</v>
      </c>
      <c r="B305">
        <v>5</v>
      </c>
      <c r="C305" t="str">
        <f>_xlfn.XLOOKUP(B305,Setup!A:A,Setup!B:B,"Unknown",0)</f>
        <v>Achieved Excellence</v>
      </c>
      <c r="D305" s="19">
        <v>43840</v>
      </c>
      <c r="E305" s="18">
        <f ca="1">Parameters!C$5 - D305</f>
        <v>1866</v>
      </c>
      <c r="F305" s="17" t="str">
        <f t="shared" ca="1" si="12"/>
        <v>Eligible</v>
      </c>
      <c r="G305" s="18">
        <v>2</v>
      </c>
      <c r="H305" s="18">
        <v>4</v>
      </c>
      <c r="I305" s="18" t="s">
        <v>1092</v>
      </c>
      <c r="J305" s="20" cm="1">
        <f t="array" ref="J305">INDEX('Pay Table DC 2025'!C$2:L$16,G305,H305)</f>
        <v>36535</v>
      </c>
      <c r="K305" s="51">
        <f>_xlfn.XLOOKUP(G305,'Pay Table DC 2025'!B:B,'Pay Table DC 2025'!L:L,"NA",0)</f>
        <v>42376</v>
      </c>
      <c r="L305" s="20" cm="1">
        <f t="array" ref="L305">IFERROR(_xlfn.IFS(C305="Achieved Excellence", J305*Parameters!B$13, C305="Exceeded Expectations", J305*Parameters!C$13,C305="Meets Expectations",J305*Parameters!D$13), "No Pay Due")</f>
        <v>1096.05</v>
      </c>
      <c r="M305" s="21">
        <f t="shared" si="13"/>
        <v>0.86216254483670007</v>
      </c>
      <c r="N305" s="49" cm="1">
        <f t="array" ref="N305">_xlfn.IFS(L305="No Pay Due", "No Pay Due", ISNUMBER(L305), CEILING(L305, 50))</f>
        <v>1100</v>
      </c>
      <c r="O305" s="50">
        <f t="shared" si="14"/>
        <v>3.9500000000000455</v>
      </c>
      <c r="P305" s="56"/>
      <c r="Q305" s="16" t="str" cm="1">
        <f t="array" ref="Q305">IFERROR(_xlfn.IFS(C305="Achieved Excellence","3,000",C305="Exceeded Expectations",2000,C305="Meets Expectations",1000), "No pay due")</f>
        <v>3,000</v>
      </c>
    </row>
    <row r="306" spans="1:17" x14ac:dyDescent="0.3">
      <c r="A306" t="s">
        <v>361</v>
      </c>
      <c r="B306">
        <v>1</v>
      </c>
      <c r="C306" t="str">
        <f>_xlfn.XLOOKUP(B306,Setup!A:A,Setup!B:B,"Unknown",0)</f>
        <v>Did not meet Expectations</v>
      </c>
      <c r="D306" s="19">
        <v>45366</v>
      </c>
      <c r="E306" s="18">
        <f ca="1">Parameters!C$5 - D306</f>
        <v>340</v>
      </c>
      <c r="F306" s="17" t="str">
        <f t="shared" ca="1" si="12"/>
        <v>Eligible</v>
      </c>
      <c r="G306" s="18">
        <v>11</v>
      </c>
      <c r="H306" s="18">
        <v>3</v>
      </c>
      <c r="I306" s="18" t="s">
        <v>1091</v>
      </c>
      <c r="J306" s="20" cm="1">
        <f t="array" ref="J306">INDEX('Pay Table DC 2025'!C$2:L$16,G306,H306)</f>
        <v>90239</v>
      </c>
      <c r="K306" s="51">
        <f>_xlfn.XLOOKUP(G306,'Pay Table DC 2025'!B:B,'Pay Table DC 2025'!L:L,"NA",0)</f>
        <v>109975</v>
      </c>
      <c r="L306" s="20" t="str" cm="1">
        <f t="array" ref="L306">IFERROR(_xlfn.IFS(C306="Achieved Excellence", J306*Parameters!B$13, C306="Exceeded Expectations", J306*Parameters!C$13,C306="Meets Expectations",J306*Parameters!D$13), "No Pay Due")</f>
        <v>No Pay Due</v>
      </c>
      <c r="M306" s="21">
        <f t="shared" si="13"/>
        <v>0.82054103205273921</v>
      </c>
      <c r="N306" s="49" t="str" cm="1">
        <f t="array" ref="N306">_xlfn.IFS(L306="No Pay Due", "No Pay Due", ISNUMBER(L306), CEILING(L306, 50))</f>
        <v>No Pay Due</v>
      </c>
      <c r="O306" s="50" t="str">
        <f t="shared" si="14"/>
        <v>No Pay Due</v>
      </c>
      <c r="P306" s="56"/>
      <c r="Q306" s="16" t="str" cm="1">
        <f t="array" ref="Q306">IFERROR(_xlfn.IFS(C306="Achieved Excellence","3,000",C306="Exceeded Expectations",2000,C306="Meets Expectations",1000), "No pay due")</f>
        <v>No pay due</v>
      </c>
    </row>
    <row r="307" spans="1:17" x14ac:dyDescent="0.3">
      <c r="A307" t="s">
        <v>362</v>
      </c>
      <c r="B307">
        <v>3</v>
      </c>
      <c r="C307" t="str">
        <f>_xlfn.XLOOKUP(B307,Setup!A:A,Setup!B:B,"Unknown",0)</f>
        <v>Meets Expectations</v>
      </c>
      <c r="D307" s="19">
        <v>45296</v>
      </c>
      <c r="E307" s="18">
        <f ca="1">Parameters!C$5 - D307</f>
        <v>410</v>
      </c>
      <c r="F307" s="17" t="str">
        <f t="shared" ca="1" si="12"/>
        <v>Eligible</v>
      </c>
      <c r="G307" s="18">
        <v>5</v>
      </c>
      <c r="H307" s="18">
        <v>4</v>
      </c>
      <c r="I307" s="18" t="s">
        <v>1091</v>
      </c>
      <c r="J307" s="20" cm="1">
        <f t="array" ref="J307">INDEX('Pay Table DC 2025'!C$2:L$16,G307,H307)</f>
        <v>50761</v>
      </c>
      <c r="K307" s="51">
        <f>_xlfn.XLOOKUP(G307,'Pay Table DC 2025'!B:B,'Pay Table DC 2025'!L:L,"NA",0)</f>
        <v>59986</v>
      </c>
      <c r="L307" s="20" cm="1">
        <f t="array" ref="L307">IFERROR(_xlfn.IFS(C307="Achieved Excellence", J307*Parameters!B$13, C307="Exceeded Expectations", J307*Parameters!C$13,C307="Meets Expectations",J307*Parameters!D$13), "No Pay Due")</f>
        <v>507.61</v>
      </c>
      <c r="M307" s="21">
        <f t="shared" si="13"/>
        <v>0.84621411662721302</v>
      </c>
      <c r="N307" s="49" cm="1">
        <f t="array" ref="N307">_xlfn.IFS(L307="No Pay Due", "No Pay Due", ISNUMBER(L307), CEILING(L307, 50))</f>
        <v>550</v>
      </c>
      <c r="O307" s="50">
        <f t="shared" si="14"/>
        <v>42.389999999999986</v>
      </c>
      <c r="P307" s="56"/>
      <c r="Q307" s="16" cm="1">
        <f t="array" ref="Q307">IFERROR(_xlfn.IFS(C307="Achieved Excellence","3,000",C307="Exceeded Expectations",2000,C307="Meets Expectations",1000), "No pay due")</f>
        <v>1000</v>
      </c>
    </row>
    <row r="308" spans="1:17" x14ac:dyDescent="0.3">
      <c r="A308" t="s">
        <v>363</v>
      </c>
      <c r="B308">
        <v>5</v>
      </c>
      <c r="C308" t="str">
        <f>_xlfn.XLOOKUP(B308,Setup!A:A,Setup!B:B,"Unknown",0)</f>
        <v>Achieved Excellence</v>
      </c>
      <c r="D308" s="19">
        <v>45542</v>
      </c>
      <c r="E308" s="18">
        <f ca="1">Parameters!C$5 - D308</f>
        <v>164</v>
      </c>
      <c r="F308" s="17" t="str">
        <f t="shared" ca="1" si="12"/>
        <v>Tenure Ineligible</v>
      </c>
      <c r="G308" s="18">
        <v>7</v>
      </c>
      <c r="H308" s="18">
        <v>2</v>
      </c>
      <c r="I308" s="18" t="s">
        <v>1093</v>
      </c>
      <c r="J308" s="20" cm="1">
        <f t="array" ref="J308">INDEX('Pay Table DC 2025'!C$2:L$16,G308,H308)</f>
        <v>59070</v>
      </c>
      <c r="K308" s="51">
        <f>_xlfn.XLOOKUP(G308,'Pay Table DC 2025'!B:B,'Pay Table DC 2025'!L:L,"NA",0)</f>
        <v>74318</v>
      </c>
      <c r="L308" s="20" cm="1">
        <f t="array" ref="L308">IFERROR(_xlfn.IFS(C308="Achieved Excellence", J308*Parameters!B$13, C308="Exceeded Expectations", J308*Parameters!C$13,C308="Meets Expectations",J308*Parameters!D$13), "No Pay Due")</f>
        <v>1772.1</v>
      </c>
      <c r="M308" s="21">
        <f t="shared" si="13"/>
        <v>0.794827632605829</v>
      </c>
      <c r="N308" s="49" cm="1">
        <f t="array" ref="N308">_xlfn.IFS(L308="No Pay Due", "No Pay Due", ISNUMBER(L308), CEILING(L308, 50))</f>
        <v>1800</v>
      </c>
      <c r="O308" s="50">
        <f t="shared" si="14"/>
        <v>27.900000000000091</v>
      </c>
      <c r="P308" s="56"/>
      <c r="Q308" s="16" t="str" cm="1">
        <f t="array" ref="Q308">IFERROR(_xlfn.IFS(C308="Achieved Excellence","3,000",C308="Exceeded Expectations",2000,C308="Meets Expectations",1000), "No pay due")</f>
        <v>3,000</v>
      </c>
    </row>
    <row r="309" spans="1:17" x14ac:dyDescent="0.3">
      <c r="A309" t="s">
        <v>364</v>
      </c>
      <c r="B309">
        <v>5</v>
      </c>
      <c r="C309" t="str">
        <f>_xlfn.XLOOKUP(B309,Setup!A:A,Setup!B:B,"Unknown",0)</f>
        <v>Achieved Excellence</v>
      </c>
      <c r="D309" s="19">
        <v>45795</v>
      </c>
      <c r="E309" s="18">
        <f ca="1">Parameters!C$5 - D309</f>
        <v>-89</v>
      </c>
      <c r="F309" s="17" t="str">
        <f t="shared" ca="1" si="12"/>
        <v>Tenure Ineligible</v>
      </c>
      <c r="G309" s="18">
        <v>10</v>
      </c>
      <c r="H309" s="18">
        <v>2</v>
      </c>
      <c r="I309" s="18" t="s">
        <v>1091</v>
      </c>
      <c r="J309" s="20" cm="1">
        <f t="array" ref="J309">INDEX('Pay Table DC 2025'!C$2:L$16,G309,H309)</f>
        <v>79567</v>
      </c>
      <c r="K309" s="51">
        <f>_xlfn.XLOOKUP(G309,'Pay Table DC 2025'!B:B,'Pay Table DC 2025'!L:L,"NA",0)</f>
        <v>100097</v>
      </c>
      <c r="L309" s="20" cm="1">
        <f t="array" ref="L309">IFERROR(_xlfn.IFS(C309="Achieved Excellence", J309*Parameters!B$13, C309="Exceeded Expectations", J309*Parameters!C$13,C309="Meets Expectations",J309*Parameters!D$13), "No Pay Due")</f>
        <v>2387.0099999999998</v>
      </c>
      <c r="M309" s="21">
        <f t="shared" si="13"/>
        <v>0.79489894802042016</v>
      </c>
      <c r="N309" s="49" cm="1">
        <f t="array" ref="N309">_xlfn.IFS(L309="No Pay Due", "No Pay Due", ISNUMBER(L309), CEILING(L309, 50))</f>
        <v>2400</v>
      </c>
      <c r="O309" s="50">
        <f t="shared" si="14"/>
        <v>12.990000000000236</v>
      </c>
      <c r="P309" s="56"/>
      <c r="Q309" s="16" t="str" cm="1">
        <f t="array" ref="Q309">IFERROR(_xlfn.IFS(C309="Achieved Excellence","3,000",C309="Exceeded Expectations",2000,C309="Meets Expectations",1000), "No pay due")</f>
        <v>3,000</v>
      </c>
    </row>
    <row r="310" spans="1:17" x14ac:dyDescent="0.3">
      <c r="A310" t="s">
        <v>365</v>
      </c>
      <c r="B310">
        <v>5</v>
      </c>
      <c r="C310" t="str">
        <f>_xlfn.XLOOKUP(B310,Setup!A:A,Setup!B:B,"Unknown",0)</f>
        <v>Achieved Excellence</v>
      </c>
      <c r="D310" s="19">
        <v>44026</v>
      </c>
      <c r="E310" s="18">
        <f ca="1">Parameters!C$5 - D310</f>
        <v>1680</v>
      </c>
      <c r="F310" s="17" t="str">
        <f t="shared" ca="1" si="12"/>
        <v>Eligible</v>
      </c>
      <c r="G310" s="18">
        <v>14</v>
      </c>
      <c r="H310" s="18">
        <v>5</v>
      </c>
      <c r="I310" s="18" t="s">
        <v>1091</v>
      </c>
      <c r="J310" s="20" cm="1">
        <f t="array" ref="J310">INDEX('Pay Table DC 2025'!C$2:L$16,G310,H310)</f>
        <v>161486</v>
      </c>
      <c r="K310" s="51">
        <f>_xlfn.XLOOKUP(G310,'Pay Table DC 2025'!B:B,'Pay Table DC 2025'!L:L,"NA",0)</f>
        <v>185234</v>
      </c>
      <c r="L310" s="20" cm="1">
        <f t="array" ref="L310">IFERROR(_xlfn.IFS(C310="Achieved Excellence", J310*Parameters!B$13, C310="Exceeded Expectations", J310*Parameters!C$13,C310="Meets Expectations",J310*Parameters!D$13), "No Pay Due")</f>
        <v>4844.58</v>
      </c>
      <c r="M310" s="21">
        <f t="shared" si="13"/>
        <v>0.87179459494477252</v>
      </c>
      <c r="N310" s="49" cm="1">
        <f t="array" ref="N310">_xlfn.IFS(L310="No Pay Due", "No Pay Due", ISNUMBER(L310), CEILING(L310, 50))</f>
        <v>4850</v>
      </c>
      <c r="O310" s="50">
        <f t="shared" si="14"/>
        <v>5.4200000000000728</v>
      </c>
      <c r="P310" s="56"/>
      <c r="Q310" s="16" t="str" cm="1">
        <f t="array" ref="Q310">IFERROR(_xlfn.IFS(C310="Achieved Excellence","3,000",C310="Exceeded Expectations",2000,C310="Meets Expectations",1000), "No pay due")</f>
        <v>3,000</v>
      </c>
    </row>
    <row r="311" spans="1:17" x14ac:dyDescent="0.3">
      <c r="A311" t="s">
        <v>366</v>
      </c>
      <c r="B311">
        <v>2</v>
      </c>
      <c r="C311" t="str">
        <f>_xlfn.XLOOKUP(B311,Setup!A:A,Setup!B:B,"Unknown",0)</f>
        <v>Needs Improvement</v>
      </c>
      <c r="D311" s="19">
        <v>45748</v>
      </c>
      <c r="E311" s="18">
        <f ca="1">Parameters!C$5 - D311</f>
        <v>-42</v>
      </c>
      <c r="F311" s="17" t="str">
        <f t="shared" ca="1" si="12"/>
        <v>Tenure Ineligible</v>
      </c>
      <c r="G311" s="18">
        <v>7</v>
      </c>
      <c r="H311" s="18">
        <v>1</v>
      </c>
      <c r="I311" s="18" t="s">
        <v>1092</v>
      </c>
      <c r="J311" s="20" cm="1">
        <f t="array" ref="J311">INDEX('Pay Table DC 2025'!C$2:L$16,G311,H311)</f>
        <v>57164</v>
      </c>
      <c r="K311" s="51">
        <f>_xlfn.XLOOKUP(G311,'Pay Table DC 2025'!B:B,'Pay Table DC 2025'!L:L,"NA",0)</f>
        <v>74318</v>
      </c>
      <c r="L311" s="20" t="str" cm="1">
        <f t="array" ref="L311">IFERROR(_xlfn.IFS(C311="Achieved Excellence", J311*Parameters!B$13, C311="Exceeded Expectations", J311*Parameters!C$13,C311="Meets Expectations",J311*Parameters!D$13), "No Pay Due")</f>
        <v>No Pay Due</v>
      </c>
      <c r="M311" s="21">
        <f t="shared" si="13"/>
        <v>0.7691810866815576</v>
      </c>
      <c r="N311" s="49" t="str" cm="1">
        <f t="array" ref="N311">_xlfn.IFS(L311="No Pay Due", "No Pay Due", ISNUMBER(L311), CEILING(L311, 50))</f>
        <v>No Pay Due</v>
      </c>
      <c r="O311" s="50" t="str">
        <f t="shared" si="14"/>
        <v>No Pay Due</v>
      </c>
      <c r="P311" s="56"/>
      <c r="Q311" s="16" t="str" cm="1">
        <f t="array" ref="Q311">IFERROR(_xlfn.IFS(C311="Achieved Excellence","3,000",C311="Exceeded Expectations",2000,C311="Meets Expectations",1000), "No pay due")</f>
        <v>No pay due</v>
      </c>
    </row>
    <row r="312" spans="1:17" x14ac:dyDescent="0.3">
      <c r="A312" t="s">
        <v>367</v>
      </c>
      <c r="B312">
        <v>4</v>
      </c>
      <c r="C312" t="str">
        <f>_xlfn.XLOOKUP(B312,Setup!A:A,Setup!B:B,"Unknown",0)</f>
        <v>Exceeded Expectations</v>
      </c>
      <c r="D312" s="19">
        <v>44492</v>
      </c>
      <c r="E312" s="18">
        <f ca="1">Parameters!C$5 - D312</f>
        <v>1214</v>
      </c>
      <c r="F312" s="17" t="str">
        <f t="shared" ca="1" si="12"/>
        <v>Eligible</v>
      </c>
      <c r="G312" s="18">
        <v>6</v>
      </c>
      <c r="H312" s="18">
        <v>10</v>
      </c>
      <c r="I312" s="18" t="s">
        <v>1093</v>
      </c>
      <c r="J312" s="20" cm="1">
        <f t="array" ref="J312">INDEX('Pay Table DC 2025'!C$2:L$16,G312,H312)</f>
        <v>66872</v>
      </c>
      <c r="K312" s="51">
        <f>_xlfn.XLOOKUP(G312,'Pay Table DC 2025'!B:B,'Pay Table DC 2025'!L:L,"NA",0)</f>
        <v>66872</v>
      </c>
      <c r="L312" s="20" cm="1">
        <f t="array" ref="L312">IFERROR(_xlfn.IFS(C312="Achieved Excellence", J312*Parameters!B$13, C312="Exceeded Expectations", J312*Parameters!C$13,C312="Meets Expectations",J312*Parameters!D$13), "No Pay Due")</f>
        <v>1337.44</v>
      </c>
      <c r="M312" s="21">
        <f t="shared" si="13"/>
        <v>1</v>
      </c>
      <c r="N312" s="49" cm="1">
        <f t="array" ref="N312">_xlfn.IFS(L312="No Pay Due", "No Pay Due", ISNUMBER(L312), CEILING(L312, 50))</f>
        <v>1350</v>
      </c>
      <c r="O312" s="50">
        <f t="shared" si="14"/>
        <v>12.559999999999945</v>
      </c>
      <c r="P312" s="56"/>
      <c r="Q312" s="16" cm="1">
        <f t="array" ref="Q312">IFERROR(_xlfn.IFS(C312="Achieved Excellence","3,000",C312="Exceeded Expectations",2000,C312="Meets Expectations",1000), "No pay due")</f>
        <v>2000</v>
      </c>
    </row>
    <row r="313" spans="1:17" x14ac:dyDescent="0.3">
      <c r="A313" t="s">
        <v>368</v>
      </c>
      <c r="B313">
        <v>1</v>
      </c>
      <c r="C313" t="str">
        <f>_xlfn.XLOOKUP(B313,Setup!A:A,Setup!B:B,"Unknown",0)</f>
        <v>Did not meet Expectations</v>
      </c>
      <c r="D313" s="19">
        <v>45794</v>
      </c>
      <c r="E313" s="18">
        <f ca="1">Parameters!C$5 - D313</f>
        <v>-88</v>
      </c>
      <c r="F313" s="17" t="str">
        <f t="shared" ca="1" si="12"/>
        <v>Tenure Ineligible</v>
      </c>
      <c r="G313" s="18">
        <v>5</v>
      </c>
      <c r="H313" s="18">
        <v>2</v>
      </c>
      <c r="I313" s="18" t="s">
        <v>1092</v>
      </c>
      <c r="J313" s="20" cm="1">
        <f t="array" ref="J313">INDEX('Pay Table DC 2025'!C$2:L$16,G313,H313)</f>
        <v>47685</v>
      </c>
      <c r="K313" s="51">
        <f>_xlfn.XLOOKUP(G313,'Pay Table DC 2025'!B:B,'Pay Table DC 2025'!L:L,"NA",0)</f>
        <v>59986</v>
      </c>
      <c r="L313" s="20" t="str" cm="1">
        <f t="array" ref="L313">IFERROR(_xlfn.IFS(C313="Achieved Excellence", J313*Parameters!B$13, C313="Exceeded Expectations", J313*Parameters!C$13,C313="Meets Expectations",J313*Parameters!D$13), "No Pay Due")</f>
        <v>No Pay Due</v>
      </c>
      <c r="M313" s="21">
        <f t="shared" si="13"/>
        <v>0.79493548494648747</v>
      </c>
      <c r="N313" s="49" t="str" cm="1">
        <f t="array" ref="N313">_xlfn.IFS(L313="No Pay Due", "No Pay Due", ISNUMBER(L313), CEILING(L313, 50))</f>
        <v>No Pay Due</v>
      </c>
      <c r="O313" s="50" t="str">
        <f t="shared" si="14"/>
        <v>No Pay Due</v>
      </c>
      <c r="P313" s="56"/>
      <c r="Q313" s="16" t="str" cm="1">
        <f t="array" ref="Q313">IFERROR(_xlfn.IFS(C313="Achieved Excellence","3,000",C313="Exceeded Expectations",2000,C313="Meets Expectations",1000), "No pay due")</f>
        <v>No pay due</v>
      </c>
    </row>
    <row r="314" spans="1:17" x14ac:dyDescent="0.3">
      <c r="A314" t="s">
        <v>369</v>
      </c>
      <c r="B314">
        <v>5</v>
      </c>
      <c r="C314" t="str">
        <f>_xlfn.XLOOKUP(B314,Setup!A:A,Setup!B:B,"Unknown",0)</f>
        <v>Achieved Excellence</v>
      </c>
      <c r="D314" s="19">
        <v>44566</v>
      </c>
      <c r="E314" s="18">
        <f ca="1">Parameters!C$5 - D314</f>
        <v>1140</v>
      </c>
      <c r="F314" s="17" t="str">
        <f t="shared" ca="1" si="12"/>
        <v>Eligible</v>
      </c>
      <c r="G314" s="18">
        <v>12</v>
      </c>
      <c r="H314" s="18">
        <v>10</v>
      </c>
      <c r="I314" s="18" t="s">
        <v>1091</v>
      </c>
      <c r="J314" s="20" cm="1">
        <f t="array" ref="J314">INDEX('Pay Table DC 2025'!C$2:L$16,G314,H314)</f>
        <v>131826</v>
      </c>
      <c r="K314" s="51">
        <f>_xlfn.XLOOKUP(G314,'Pay Table DC 2025'!B:B,'Pay Table DC 2025'!L:L,"NA",0)</f>
        <v>131826</v>
      </c>
      <c r="L314" s="20" cm="1">
        <f t="array" ref="L314">IFERROR(_xlfn.IFS(C314="Achieved Excellence", J314*Parameters!B$13, C314="Exceeded Expectations", J314*Parameters!C$13,C314="Meets Expectations",J314*Parameters!D$13), "No Pay Due")</f>
        <v>3954.7799999999997</v>
      </c>
      <c r="M314" s="21">
        <f t="shared" si="13"/>
        <v>1</v>
      </c>
      <c r="N314" s="49" cm="1">
        <f t="array" ref="N314">_xlfn.IFS(L314="No Pay Due", "No Pay Due", ISNUMBER(L314), CEILING(L314, 50))</f>
        <v>4000</v>
      </c>
      <c r="O314" s="50">
        <f t="shared" si="14"/>
        <v>45.220000000000255</v>
      </c>
      <c r="P314" s="56"/>
      <c r="Q314" s="16" t="str" cm="1">
        <f t="array" ref="Q314">IFERROR(_xlfn.IFS(C314="Achieved Excellence","3,000",C314="Exceeded Expectations",2000,C314="Meets Expectations",1000), "No pay due")</f>
        <v>3,000</v>
      </c>
    </row>
    <row r="315" spans="1:17" x14ac:dyDescent="0.3">
      <c r="A315" t="s">
        <v>370</v>
      </c>
      <c r="B315">
        <v>5</v>
      </c>
      <c r="C315" t="str">
        <f>_xlfn.XLOOKUP(B315,Setup!A:A,Setup!B:B,"Unknown",0)</f>
        <v>Achieved Excellence</v>
      </c>
      <c r="D315" s="19">
        <v>45657</v>
      </c>
      <c r="E315" s="18">
        <f ca="1">Parameters!C$5 - D315</f>
        <v>49</v>
      </c>
      <c r="F315" s="17" t="str">
        <f t="shared" ca="1" si="12"/>
        <v>Tenure Ineligible</v>
      </c>
      <c r="G315" s="18">
        <v>3</v>
      </c>
      <c r="H315" s="18">
        <v>10</v>
      </c>
      <c r="I315" s="18" t="s">
        <v>1092</v>
      </c>
      <c r="J315" s="20" cm="1">
        <f t="array" ref="J315">INDEX('Pay Table DC 2025'!C$2:L$16,G315,H315)</f>
        <v>47763</v>
      </c>
      <c r="K315" s="51">
        <f>_xlfn.XLOOKUP(G315,'Pay Table DC 2025'!B:B,'Pay Table DC 2025'!L:L,"NA",0)</f>
        <v>47763</v>
      </c>
      <c r="L315" s="20" cm="1">
        <f t="array" ref="L315">IFERROR(_xlfn.IFS(C315="Achieved Excellence", J315*Parameters!B$13, C315="Exceeded Expectations", J315*Parameters!C$13,C315="Meets Expectations",J315*Parameters!D$13), "No Pay Due")</f>
        <v>1432.8899999999999</v>
      </c>
      <c r="M315" s="21">
        <f t="shared" si="13"/>
        <v>1</v>
      </c>
      <c r="N315" s="49" cm="1">
        <f t="array" ref="N315">_xlfn.IFS(L315="No Pay Due", "No Pay Due", ISNUMBER(L315), CEILING(L315, 50))</f>
        <v>1450</v>
      </c>
      <c r="O315" s="50">
        <f t="shared" si="14"/>
        <v>17.110000000000127</v>
      </c>
      <c r="P315" s="56"/>
      <c r="Q315" s="16" t="str" cm="1">
        <f t="array" ref="Q315">IFERROR(_xlfn.IFS(C315="Achieved Excellence","3,000",C315="Exceeded Expectations",2000,C315="Meets Expectations",1000), "No pay due")</f>
        <v>3,000</v>
      </c>
    </row>
    <row r="316" spans="1:17" x14ac:dyDescent="0.3">
      <c r="A316" t="s">
        <v>371</v>
      </c>
      <c r="B316">
        <v>1</v>
      </c>
      <c r="C316" t="str">
        <f>_xlfn.XLOOKUP(B316,Setup!A:A,Setup!B:B,"Unknown",0)</f>
        <v>Did not meet Expectations</v>
      </c>
      <c r="D316" s="19">
        <v>45501</v>
      </c>
      <c r="E316" s="18">
        <f ca="1">Parameters!C$5 - D316</f>
        <v>205</v>
      </c>
      <c r="F316" s="17" t="str">
        <f t="shared" ca="1" si="12"/>
        <v>Eligible</v>
      </c>
      <c r="G316" s="18">
        <v>11</v>
      </c>
      <c r="H316" s="18">
        <v>7</v>
      </c>
      <c r="I316" s="18" t="s">
        <v>1091</v>
      </c>
      <c r="J316" s="20" cm="1">
        <f t="array" ref="J316">INDEX('Pay Table DC 2025'!C$2:L$16,G316,H316)</f>
        <v>101517</v>
      </c>
      <c r="K316" s="51">
        <f>_xlfn.XLOOKUP(G316,'Pay Table DC 2025'!B:B,'Pay Table DC 2025'!L:L,"NA",0)</f>
        <v>109975</v>
      </c>
      <c r="L316" s="20" t="str" cm="1">
        <f t="array" ref="L316">IFERROR(_xlfn.IFS(C316="Achieved Excellence", J316*Parameters!B$13, C316="Exceeded Expectations", J316*Parameters!C$13,C316="Meets Expectations",J316*Parameters!D$13), "No Pay Due")</f>
        <v>No Pay Due</v>
      </c>
      <c r="M316" s="21">
        <f t="shared" si="13"/>
        <v>0.92309161172993859</v>
      </c>
      <c r="N316" s="49" t="str" cm="1">
        <f t="array" ref="N316">_xlfn.IFS(L316="No Pay Due", "No Pay Due", ISNUMBER(L316), CEILING(L316, 50))</f>
        <v>No Pay Due</v>
      </c>
      <c r="O316" s="50" t="str">
        <f t="shared" si="14"/>
        <v>No Pay Due</v>
      </c>
      <c r="P316" s="56"/>
      <c r="Q316" s="16" t="str" cm="1">
        <f t="array" ref="Q316">IFERROR(_xlfn.IFS(C316="Achieved Excellence","3,000",C316="Exceeded Expectations",2000,C316="Meets Expectations",1000), "No pay due")</f>
        <v>No pay due</v>
      </c>
    </row>
    <row r="317" spans="1:17" x14ac:dyDescent="0.3">
      <c r="A317" t="s">
        <v>372</v>
      </c>
      <c r="B317">
        <v>4</v>
      </c>
      <c r="C317" t="str">
        <f>_xlfn.XLOOKUP(B317,Setup!A:A,Setup!B:B,"Unknown",0)</f>
        <v>Exceeded Expectations</v>
      </c>
      <c r="D317" s="19">
        <v>44229</v>
      </c>
      <c r="E317" s="18">
        <f ca="1">Parameters!C$5 - D317</f>
        <v>1477</v>
      </c>
      <c r="F317" s="17" t="str">
        <f t="shared" ca="1" si="12"/>
        <v>Eligible</v>
      </c>
      <c r="G317" s="18">
        <v>5</v>
      </c>
      <c r="H317" s="18">
        <v>3</v>
      </c>
      <c r="I317" s="18" t="s">
        <v>1091</v>
      </c>
      <c r="J317" s="20" cm="1">
        <f t="array" ref="J317">INDEX('Pay Table DC 2025'!C$2:L$16,G317,H317)</f>
        <v>49223</v>
      </c>
      <c r="K317" s="51">
        <f>_xlfn.XLOOKUP(G317,'Pay Table DC 2025'!B:B,'Pay Table DC 2025'!L:L,"NA",0)</f>
        <v>59986</v>
      </c>
      <c r="L317" s="20" cm="1">
        <f t="array" ref="L317">IFERROR(_xlfn.IFS(C317="Achieved Excellence", J317*Parameters!B$13, C317="Exceeded Expectations", J317*Parameters!C$13,C317="Meets Expectations",J317*Parameters!D$13), "No Pay Due")</f>
        <v>984.46</v>
      </c>
      <c r="M317" s="21">
        <f t="shared" si="13"/>
        <v>0.8205748007868503</v>
      </c>
      <c r="N317" s="49" cm="1">
        <f t="array" ref="N317">_xlfn.IFS(L317="No Pay Due", "No Pay Due", ISNUMBER(L317), CEILING(L317, 50))</f>
        <v>1000</v>
      </c>
      <c r="O317" s="50">
        <f t="shared" si="14"/>
        <v>15.539999999999964</v>
      </c>
      <c r="P317" s="56"/>
      <c r="Q317" s="16" cm="1">
        <f t="array" ref="Q317">IFERROR(_xlfn.IFS(C317="Achieved Excellence","3,000",C317="Exceeded Expectations",2000,C317="Meets Expectations",1000), "No pay due")</f>
        <v>2000</v>
      </c>
    </row>
    <row r="318" spans="1:17" x14ac:dyDescent="0.3">
      <c r="A318" t="s">
        <v>373</v>
      </c>
      <c r="B318">
        <v>2</v>
      </c>
      <c r="C318" t="str">
        <f>_xlfn.XLOOKUP(B318,Setup!A:A,Setup!B:B,"Unknown",0)</f>
        <v>Needs Improvement</v>
      </c>
      <c r="D318" s="19">
        <v>45041</v>
      </c>
      <c r="E318" s="18">
        <f ca="1">Parameters!C$5 - D318</f>
        <v>665</v>
      </c>
      <c r="F318" s="17" t="str">
        <f t="shared" ca="1" si="12"/>
        <v>Eligible</v>
      </c>
      <c r="G318" s="18">
        <v>7</v>
      </c>
      <c r="H318" s="18">
        <v>6</v>
      </c>
      <c r="I318" s="18" t="s">
        <v>1091</v>
      </c>
      <c r="J318" s="20" cm="1">
        <f t="array" ref="J318">INDEX('Pay Table DC 2025'!C$2:L$16,G318,H318)</f>
        <v>66694</v>
      </c>
      <c r="K318" s="51">
        <f>_xlfn.XLOOKUP(G318,'Pay Table DC 2025'!B:B,'Pay Table DC 2025'!L:L,"NA",0)</f>
        <v>74318</v>
      </c>
      <c r="L318" s="20" t="str" cm="1">
        <f t="array" ref="L318">IFERROR(_xlfn.IFS(C318="Achieved Excellence", J318*Parameters!B$13, C318="Exceeded Expectations", J318*Parameters!C$13,C318="Meets Expectations",J318*Parameters!D$13), "No Pay Due")</f>
        <v>No Pay Due</v>
      </c>
      <c r="M318" s="21">
        <f t="shared" si="13"/>
        <v>0.8974138163029145</v>
      </c>
      <c r="N318" s="49" t="str" cm="1">
        <f t="array" ref="N318">_xlfn.IFS(L318="No Pay Due", "No Pay Due", ISNUMBER(L318), CEILING(L318, 50))</f>
        <v>No Pay Due</v>
      </c>
      <c r="O318" s="50" t="str">
        <f t="shared" si="14"/>
        <v>No Pay Due</v>
      </c>
      <c r="P318" s="56"/>
      <c r="Q318" s="16" t="str" cm="1">
        <f t="array" ref="Q318">IFERROR(_xlfn.IFS(C318="Achieved Excellence","3,000",C318="Exceeded Expectations",2000,C318="Meets Expectations",1000), "No pay due")</f>
        <v>No pay due</v>
      </c>
    </row>
    <row r="319" spans="1:17" x14ac:dyDescent="0.3">
      <c r="A319" t="s">
        <v>374</v>
      </c>
      <c r="B319">
        <v>2</v>
      </c>
      <c r="C319" t="str">
        <f>_xlfn.XLOOKUP(B319,Setup!A:A,Setup!B:B,"Unknown",0)</f>
        <v>Needs Improvement</v>
      </c>
      <c r="D319" s="19">
        <v>44651</v>
      </c>
      <c r="E319" s="18">
        <f ca="1">Parameters!C$5 - D319</f>
        <v>1055</v>
      </c>
      <c r="F319" s="17" t="str">
        <f t="shared" ca="1" si="12"/>
        <v>Eligible</v>
      </c>
      <c r="G319" s="18">
        <v>14</v>
      </c>
      <c r="H319" s="18">
        <v>3</v>
      </c>
      <c r="I319" s="18" t="s">
        <v>1093</v>
      </c>
      <c r="J319" s="20" cm="1">
        <f t="array" ref="J319">INDEX('Pay Table DC 2025'!C$2:L$16,G319,H319)</f>
        <v>151987</v>
      </c>
      <c r="K319" s="51">
        <f>_xlfn.XLOOKUP(G319,'Pay Table DC 2025'!B:B,'Pay Table DC 2025'!L:L,"NA",0)</f>
        <v>185234</v>
      </c>
      <c r="L319" s="20" t="str" cm="1">
        <f t="array" ref="L319">IFERROR(_xlfn.IFS(C319="Achieved Excellence", J319*Parameters!B$13, C319="Exceeded Expectations", J319*Parameters!C$13,C319="Meets Expectations",J319*Parameters!D$13), "No Pay Due")</f>
        <v>No Pay Due</v>
      </c>
      <c r="M319" s="21">
        <f t="shared" si="13"/>
        <v>0.8205135126380686</v>
      </c>
      <c r="N319" s="49" t="str" cm="1">
        <f t="array" ref="N319">_xlfn.IFS(L319="No Pay Due", "No Pay Due", ISNUMBER(L319), CEILING(L319, 50))</f>
        <v>No Pay Due</v>
      </c>
      <c r="O319" s="50" t="str">
        <f t="shared" si="14"/>
        <v>No Pay Due</v>
      </c>
      <c r="P319" s="56"/>
      <c r="Q319" s="16" t="str" cm="1">
        <f t="array" ref="Q319">IFERROR(_xlfn.IFS(C319="Achieved Excellence","3,000",C319="Exceeded Expectations",2000,C319="Meets Expectations",1000), "No pay due")</f>
        <v>No pay due</v>
      </c>
    </row>
    <row r="320" spans="1:17" x14ac:dyDescent="0.3">
      <c r="A320" t="s">
        <v>375</v>
      </c>
      <c r="B320">
        <v>3</v>
      </c>
      <c r="C320" t="str">
        <f>_xlfn.XLOOKUP(B320,Setup!A:A,Setup!B:B,"Unknown",0)</f>
        <v>Meets Expectations</v>
      </c>
      <c r="D320" s="19">
        <v>44022</v>
      </c>
      <c r="E320" s="18">
        <f ca="1">Parameters!C$5 - D320</f>
        <v>1684</v>
      </c>
      <c r="F320" s="17" t="str">
        <f t="shared" ca="1" si="12"/>
        <v>Eligible</v>
      </c>
      <c r="G320" s="18">
        <v>14</v>
      </c>
      <c r="H320" s="18">
        <v>4</v>
      </c>
      <c r="I320" s="18" t="s">
        <v>1091</v>
      </c>
      <c r="J320" s="20" cm="1">
        <f t="array" ref="J320">INDEX('Pay Table DC 2025'!C$2:L$16,G320,H320)</f>
        <v>156737</v>
      </c>
      <c r="K320" s="51">
        <f>_xlfn.XLOOKUP(G320,'Pay Table DC 2025'!B:B,'Pay Table DC 2025'!L:L,"NA",0)</f>
        <v>185234</v>
      </c>
      <c r="L320" s="20" cm="1">
        <f t="array" ref="L320">IFERROR(_xlfn.IFS(C320="Achieved Excellence", J320*Parameters!B$13, C320="Exceeded Expectations", J320*Parameters!C$13,C320="Meets Expectations",J320*Parameters!D$13), "No Pay Due")</f>
        <v>1567.3700000000001</v>
      </c>
      <c r="M320" s="21">
        <f t="shared" si="13"/>
        <v>0.84615675307988814</v>
      </c>
      <c r="N320" s="49" cm="1">
        <f t="array" ref="N320">_xlfn.IFS(L320="No Pay Due", "No Pay Due", ISNUMBER(L320), CEILING(L320, 50))</f>
        <v>1600</v>
      </c>
      <c r="O320" s="50">
        <f t="shared" si="14"/>
        <v>32.629999999999882</v>
      </c>
      <c r="P320" s="56"/>
      <c r="Q320" s="16" cm="1">
        <f t="array" ref="Q320">IFERROR(_xlfn.IFS(C320="Achieved Excellence","3,000",C320="Exceeded Expectations",2000,C320="Meets Expectations",1000), "No pay due")</f>
        <v>1000</v>
      </c>
    </row>
    <row r="321" spans="1:17" x14ac:dyDescent="0.3">
      <c r="A321" t="s">
        <v>376</v>
      </c>
      <c r="B321">
        <v>3</v>
      </c>
      <c r="C321" t="str">
        <f>_xlfn.XLOOKUP(B321,Setup!A:A,Setup!B:B,"Unknown",0)</f>
        <v>Meets Expectations</v>
      </c>
      <c r="D321" s="19">
        <v>44873</v>
      </c>
      <c r="E321" s="18">
        <f ca="1">Parameters!C$5 - D321</f>
        <v>833</v>
      </c>
      <c r="F321" s="17" t="str">
        <f t="shared" ca="1" si="12"/>
        <v>Eligible</v>
      </c>
      <c r="G321" s="18">
        <v>13</v>
      </c>
      <c r="H321" s="18">
        <v>10</v>
      </c>
      <c r="I321" s="18" t="s">
        <v>1091</v>
      </c>
      <c r="J321" s="20" cm="1">
        <f t="array" ref="J321">INDEX('Pay Table DC 2025'!C$2:L$16,G321,H321)</f>
        <v>156755</v>
      </c>
      <c r="K321" s="51">
        <f>_xlfn.XLOOKUP(G321,'Pay Table DC 2025'!B:B,'Pay Table DC 2025'!L:L,"NA",0)</f>
        <v>156755</v>
      </c>
      <c r="L321" s="20" cm="1">
        <f t="array" ref="L321">IFERROR(_xlfn.IFS(C321="Achieved Excellence", J321*Parameters!B$13, C321="Exceeded Expectations", J321*Parameters!C$13,C321="Meets Expectations",J321*Parameters!D$13), "No Pay Due")</f>
        <v>1567.55</v>
      </c>
      <c r="M321" s="21">
        <f t="shared" si="13"/>
        <v>1</v>
      </c>
      <c r="N321" s="49" cm="1">
        <f t="array" ref="N321">_xlfn.IFS(L321="No Pay Due", "No Pay Due", ISNUMBER(L321), CEILING(L321, 50))</f>
        <v>1600</v>
      </c>
      <c r="O321" s="50">
        <f t="shared" si="14"/>
        <v>32.450000000000045</v>
      </c>
      <c r="P321" s="56"/>
      <c r="Q321" s="16" cm="1">
        <f t="array" ref="Q321">IFERROR(_xlfn.IFS(C321="Achieved Excellence","3,000",C321="Exceeded Expectations",2000,C321="Meets Expectations",1000), "No pay due")</f>
        <v>1000</v>
      </c>
    </row>
    <row r="322" spans="1:17" x14ac:dyDescent="0.3">
      <c r="A322" t="s">
        <v>377</v>
      </c>
      <c r="B322">
        <v>5</v>
      </c>
      <c r="C322" t="str">
        <f>_xlfn.XLOOKUP(B322,Setup!A:A,Setup!B:B,"Unknown",0)</f>
        <v>Achieved Excellence</v>
      </c>
      <c r="D322" s="19">
        <v>45138</v>
      </c>
      <c r="E322" s="18">
        <f ca="1">Parameters!C$5 - D322</f>
        <v>568</v>
      </c>
      <c r="F322" s="17" t="str">
        <f t="shared" ref="F322:F385" ca="1" si="15">IF(E322&lt;180,"Tenure Ineligible","Eligible")</f>
        <v>Eligible</v>
      </c>
      <c r="G322" s="18">
        <v>6</v>
      </c>
      <c r="H322" s="18">
        <v>7</v>
      </c>
      <c r="I322" s="18" t="s">
        <v>1092</v>
      </c>
      <c r="J322" s="20" cm="1">
        <f t="array" ref="J322">INDEX('Pay Table DC 2025'!C$2:L$16,G322,H322)</f>
        <v>61729</v>
      </c>
      <c r="K322" s="51">
        <f>_xlfn.XLOOKUP(G322,'Pay Table DC 2025'!B:B,'Pay Table DC 2025'!L:L,"NA",0)</f>
        <v>66872</v>
      </c>
      <c r="L322" s="20" cm="1">
        <f t="array" ref="L322">IFERROR(_xlfn.IFS(C322="Achieved Excellence", J322*Parameters!B$13, C322="Exceeded Expectations", J322*Parameters!C$13,C322="Meets Expectations",J322*Parameters!D$13), "No Pay Due")</f>
        <v>1851.87</v>
      </c>
      <c r="M322" s="21">
        <f t="shared" ref="M322:M385" si="16">J322/K322</f>
        <v>0.92309187701878215</v>
      </c>
      <c r="N322" s="49" cm="1">
        <f t="array" ref="N322">_xlfn.IFS(L322="No Pay Due", "No Pay Due", ISNUMBER(L322), CEILING(L322, 50))</f>
        <v>1900</v>
      </c>
      <c r="O322" s="50">
        <f t="shared" si="14"/>
        <v>48.130000000000109</v>
      </c>
      <c r="P322" s="56"/>
      <c r="Q322" s="16" t="str" cm="1">
        <f t="array" ref="Q322">IFERROR(_xlfn.IFS(C322="Achieved Excellence","3,000",C322="Exceeded Expectations",2000,C322="Meets Expectations",1000), "No pay due")</f>
        <v>3,000</v>
      </c>
    </row>
    <row r="323" spans="1:17" x14ac:dyDescent="0.3">
      <c r="A323" t="s">
        <v>378</v>
      </c>
      <c r="B323">
        <v>3</v>
      </c>
      <c r="C323" t="str">
        <f>_xlfn.XLOOKUP(B323,Setup!A:A,Setup!B:B,"Unknown",0)</f>
        <v>Meets Expectations</v>
      </c>
      <c r="D323" s="19">
        <v>43900</v>
      </c>
      <c r="E323" s="18">
        <f ca="1">Parameters!C$5 - D323</f>
        <v>1806</v>
      </c>
      <c r="F323" s="17" t="str">
        <f t="shared" ca="1" si="15"/>
        <v>Eligible</v>
      </c>
      <c r="G323" s="18">
        <v>1</v>
      </c>
      <c r="H323" s="18">
        <v>10</v>
      </c>
      <c r="I323" s="18" t="s">
        <v>1094</v>
      </c>
      <c r="J323" s="20" cm="1">
        <f t="array" ref="J323">INDEX('Pay Table DC 2025'!C$2:L$16,G323,H323)</f>
        <v>37463</v>
      </c>
      <c r="K323" s="51">
        <f>_xlfn.XLOOKUP(G323,'Pay Table DC 2025'!B:B,'Pay Table DC 2025'!L:L,"NA",0)</f>
        <v>37463</v>
      </c>
      <c r="L323" s="20" cm="1">
        <f t="array" ref="L323">IFERROR(_xlfn.IFS(C323="Achieved Excellence", J323*Parameters!B$13, C323="Exceeded Expectations", J323*Parameters!C$13,C323="Meets Expectations",J323*Parameters!D$13), "No Pay Due")</f>
        <v>374.63</v>
      </c>
      <c r="M323" s="21">
        <f t="shared" si="16"/>
        <v>1</v>
      </c>
      <c r="N323" s="49" cm="1">
        <f t="array" ref="N323">_xlfn.IFS(L323="No Pay Due", "No Pay Due", ISNUMBER(L323), CEILING(L323, 50))</f>
        <v>400</v>
      </c>
      <c r="O323" s="50">
        <f t="shared" ref="O323:O386" si="17">IF(ISNUMBER(N323), N323 - L323, "No Pay Due")</f>
        <v>25.370000000000005</v>
      </c>
      <c r="P323" s="56"/>
      <c r="Q323" s="16" cm="1">
        <f t="array" ref="Q323">IFERROR(_xlfn.IFS(C323="Achieved Excellence","3,000",C323="Exceeded Expectations",2000,C323="Meets Expectations",1000), "No pay due")</f>
        <v>1000</v>
      </c>
    </row>
    <row r="324" spans="1:17" x14ac:dyDescent="0.3">
      <c r="A324" t="s">
        <v>379</v>
      </c>
      <c r="B324">
        <v>3</v>
      </c>
      <c r="C324" t="str">
        <f>_xlfn.XLOOKUP(B324,Setup!A:A,Setup!B:B,"Unknown",0)</f>
        <v>Meets Expectations</v>
      </c>
      <c r="D324" s="19">
        <v>45181</v>
      </c>
      <c r="E324" s="18">
        <f ca="1">Parameters!C$5 - D324</f>
        <v>525</v>
      </c>
      <c r="F324" s="17" t="str">
        <f t="shared" ca="1" si="15"/>
        <v>Eligible</v>
      </c>
      <c r="G324" s="18">
        <v>8</v>
      </c>
      <c r="H324" s="18">
        <v>7</v>
      </c>
      <c r="I324" s="18" t="s">
        <v>1091</v>
      </c>
      <c r="J324" s="20" cm="1">
        <f t="array" ref="J324">INDEX('Pay Table DC 2025'!C$2:L$16,G324,H324)</f>
        <v>75972</v>
      </c>
      <c r="K324" s="51">
        <f>_xlfn.XLOOKUP(G324,'Pay Table DC 2025'!B:B,'Pay Table DC 2025'!L:L,"NA",0)</f>
        <v>82305</v>
      </c>
      <c r="L324" s="20" cm="1">
        <f t="array" ref="L324">IFERROR(_xlfn.IFS(C324="Achieved Excellence", J324*Parameters!B$13, C324="Exceeded Expectations", J324*Parameters!C$13,C324="Meets Expectations",J324*Parameters!D$13), "No Pay Due")</f>
        <v>759.72</v>
      </c>
      <c r="M324" s="21">
        <f t="shared" si="16"/>
        <v>0.92305449243666848</v>
      </c>
      <c r="N324" s="49" cm="1">
        <f t="array" ref="N324">_xlfn.IFS(L324="No Pay Due", "No Pay Due", ISNUMBER(L324), CEILING(L324, 50))</f>
        <v>800</v>
      </c>
      <c r="O324" s="50">
        <f t="shared" si="17"/>
        <v>40.279999999999973</v>
      </c>
      <c r="P324" s="56"/>
      <c r="Q324" s="16" cm="1">
        <f t="array" ref="Q324">IFERROR(_xlfn.IFS(C324="Achieved Excellence","3,000",C324="Exceeded Expectations",2000,C324="Meets Expectations",1000), "No pay due")</f>
        <v>1000</v>
      </c>
    </row>
    <row r="325" spans="1:17" x14ac:dyDescent="0.3">
      <c r="A325" t="s">
        <v>380</v>
      </c>
      <c r="B325">
        <v>1</v>
      </c>
      <c r="C325" t="str">
        <f>_xlfn.XLOOKUP(B325,Setup!A:A,Setup!B:B,"Unknown",0)</f>
        <v>Did not meet Expectations</v>
      </c>
      <c r="D325" s="19">
        <v>45783</v>
      </c>
      <c r="E325" s="18">
        <f ca="1">Parameters!C$5 - D325</f>
        <v>-77</v>
      </c>
      <c r="F325" s="17" t="str">
        <f t="shared" ca="1" si="15"/>
        <v>Tenure Ineligible</v>
      </c>
      <c r="G325" s="18">
        <v>14</v>
      </c>
      <c r="H325" s="18">
        <v>1</v>
      </c>
      <c r="I325" s="18" t="s">
        <v>1091</v>
      </c>
      <c r="J325" s="20" cm="1">
        <f t="array" ref="J325">INDEX('Pay Table DC 2025'!C$2:L$16,G325,H325)</f>
        <v>142488</v>
      </c>
      <c r="K325" s="51">
        <f>_xlfn.XLOOKUP(G325,'Pay Table DC 2025'!B:B,'Pay Table DC 2025'!L:L,"NA",0)</f>
        <v>185234</v>
      </c>
      <c r="L325" s="20" t="str" cm="1">
        <f t="array" ref="L325">IFERROR(_xlfn.IFS(C325="Achieved Excellence", J325*Parameters!B$13, C325="Exceeded Expectations", J325*Parameters!C$13,C325="Meets Expectations",J325*Parameters!D$13), "No Pay Due")</f>
        <v>No Pay Due</v>
      </c>
      <c r="M325" s="21">
        <f t="shared" si="16"/>
        <v>0.76923243033136468</v>
      </c>
      <c r="N325" s="49" t="str" cm="1">
        <f t="array" ref="N325">_xlfn.IFS(L325="No Pay Due", "No Pay Due", ISNUMBER(L325), CEILING(L325, 50))</f>
        <v>No Pay Due</v>
      </c>
      <c r="O325" s="50" t="str">
        <f t="shared" si="17"/>
        <v>No Pay Due</v>
      </c>
      <c r="P325" s="56"/>
      <c r="Q325" s="16" t="str" cm="1">
        <f t="array" ref="Q325">IFERROR(_xlfn.IFS(C325="Achieved Excellence","3,000",C325="Exceeded Expectations",2000,C325="Meets Expectations",1000), "No pay due")</f>
        <v>No pay due</v>
      </c>
    </row>
    <row r="326" spans="1:17" x14ac:dyDescent="0.3">
      <c r="A326" t="s">
        <v>381</v>
      </c>
      <c r="B326">
        <v>4</v>
      </c>
      <c r="C326" t="str">
        <f>_xlfn.XLOOKUP(B326,Setup!A:A,Setup!B:B,"Unknown",0)</f>
        <v>Exceeded Expectations</v>
      </c>
      <c r="D326" s="19">
        <v>44334</v>
      </c>
      <c r="E326" s="18">
        <f ca="1">Parameters!C$5 - D326</f>
        <v>1372</v>
      </c>
      <c r="F326" s="17" t="str">
        <f t="shared" ca="1" si="15"/>
        <v>Eligible</v>
      </c>
      <c r="G326" s="18">
        <v>14</v>
      </c>
      <c r="H326" s="18">
        <v>1</v>
      </c>
      <c r="I326" s="18" t="s">
        <v>1093</v>
      </c>
      <c r="J326" s="20" cm="1">
        <f t="array" ref="J326">INDEX('Pay Table DC 2025'!C$2:L$16,G326,H326)</f>
        <v>142488</v>
      </c>
      <c r="K326" s="51">
        <f>_xlfn.XLOOKUP(G326,'Pay Table DC 2025'!B:B,'Pay Table DC 2025'!L:L,"NA",0)</f>
        <v>185234</v>
      </c>
      <c r="L326" s="20" cm="1">
        <f t="array" ref="L326">IFERROR(_xlfn.IFS(C326="Achieved Excellence", J326*Parameters!B$13, C326="Exceeded Expectations", J326*Parameters!C$13,C326="Meets Expectations",J326*Parameters!D$13), "No Pay Due")</f>
        <v>2849.76</v>
      </c>
      <c r="M326" s="21">
        <f t="shared" si="16"/>
        <v>0.76923243033136468</v>
      </c>
      <c r="N326" s="49" cm="1">
        <f t="array" ref="N326">_xlfn.IFS(L326="No Pay Due", "No Pay Due", ISNUMBER(L326), CEILING(L326, 50))</f>
        <v>2850</v>
      </c>
      <c r="O326" s="50">
        <f t="shared" si="17"/>
        <v>0.23999999999978172</v>
      </c>
      <c r="P326" s="56"/>
      <c r="Q326" s="16" cm="1">
        <f t="array" ref="Q326">IFERROR(_xlfn.IFS(C326="Achieved Excellence","3,000",C326="Exceeded Expectations",2000,C326="Meets Expectations",1000), "No pay due")</f>
        <v>2000</v>
      </c>
    </row>
    <row r="327" spans="1:17" x14ac:dyDescent="0.3">
      <c r="A327" t="s">
        <v>382</v>
      </c>
      <c r="B327">
        <v>4</v>
      </c>
      <c r="C327" t="str">
        <f>_xlfn.XLOOKUP(B327,Setup!A:A,Setup!B:B,"Unknown",0)</f>
        <v>Exceeded Expectations</v>
      </c>
      <c r="D327" s="19">
        <v>44872</v>
      </c>
      <c r="E327" s="18">
        <f ca="1">Parameters!C$5 - D327</f>
        <v>834</v>
      </c>
      <c r="F327" s="17" t="str">
        <f t="shared" ca="1" si="15"/>
        <v>Eligible</v>
      </c>
      <c r="G327" s="18">
        <v>5</v>
      </c>
      <c r="H327" s="18">
        <v>3</v>
      </c>
      <c r="I327" s="18" t="s">
        <v>1091</v>
      </c>
      <c r="J327" s="20" cm="1">
        <f t="array" ref="J327">INDEX('Pay Table DC 2025'!C$2:L$16,G327,H327)</f>
        <v>49223</v>
      </c>
      <c r="K327" s="51">
        <f>_xlfn.XLOOKUP(G327,'Pay Table DC 2025'!B:B,'Pay Table DC 2025'!L:L,"NA",0)</f>
        <v>59986</v>
      </c>
      <c r="L327" s="20" cm="1">
        <f t="array" ref="L327">IFERROR(_xlfn.IFS(C327="Achieved Excellence", J327*Parameters!B$13, C327="Exceeded Expectations", J327*Parameters!C$13,C327="Meets Expectations",J327*Parameters!D$13), "No Pay Due")</f>
        <v>984.46</v>
      </c>
      <c r="M327" s="21">
        <f t="shared" si="16"/>
        <v>0.8205748007868503</v>
      </c>
      <c r="N327" s="49" cm="1">
        <f t="array" ref="N327">_xlfn.IFS(L327="No Pay Due", "No Pay Due", ISNUMBER(L327), CEILING(L327, 50))</f>
        <v>1000</v>
      </c>
      <c r="O327" s="50">
        <f t="shared" si="17"/>
        <v>15.539999999999964</v>
      </c>
      <c r="P327" s="56"/>
      <c r="Q327" s="16" cm="1">
        <f t="array" ref="Q327">IFERROR(_xlfn.IFS(C327="Achieved Excellence","3,000",C327="Exceeded Expectations",2000,C327="Meets Expectations",1000), "No pay due")</f>
        <v>2000</v>
      </c>
    </row>
    <row r="328" spans="1:17" x14ac:dyDescent="0.3">
      <c r="A328" t="s">
        <v>383</v>
      </c>
      <c r="B328">
        <v>3</v>
      </c>
      <c r="C328" t="str">
        <f>_xlfn.XLOOKUP(B328,Setup!A:A,Setup!B:B,"Unknown",0)</f>
        <v>Meets Expectations</v>
      </c>
      <c r="D328" s="19">
        <v>45372</v>
      </c>
      <c r="E328" s="18">
        <f ca="1">Parameters!C$5 - D328</f>
        <v>334</v>
      </c>
      <c r="F328" s="17" t="str">
        <f t="shared" ca="1" si="15"/>
        <v>Eligible</v>
      </c>
      <c r="G328" s="18">
        <v>4</v>
      </c>
      <c r="H328" s="18">
        <v>7</v>
      </c>
      <c r="I328" s="18" t="s">
        <v>1091</v>
      </c>
      <c r="J328" s="20" cm="1">
        <f t="array" ref="J328">INDEX('Pay Table DC 2025'!C$2:L$16,G328,H328)</f>
        <v>49500</v>
      </c>
      <c r="K328" s="51">
        <f>_xlfn.XLOOKUP(G328,'Pay Table DC 2025'!B:B,'Pay Table DC 2025'!L:L,"NA",0)</f>
        <v>53627</v>
      </c>
      <c r="L328" s="20" cm="1">
        <f t="array" ref="L328">IFERROR(_xlfn.IFS(C328="Achieved Excellence", J328*Parameters!B$13, C328="Exceeded Expectations", J328*Parameters!C$13,C328="Meets Expectations",J328*Parameters!D$13), "No Pay Due")</f>
        <v>495</v>
      </c>
      <c r="M328" s="21">
        <f t="shared" si="16"/>
        <v>0.92304249724951981</v>
      </c>
      <c r="N328" s="49" cm="1">
        <f t="array" ref="N328">_xlfn.IFS(L328="No Pay Due", "No Pay Due", ISNUMBER(L328), CEILING(L328, 50))</f>
        <v>500</v>
      </c>
      <c r="O328" s="50">
        <f t="shared" si="17"/>
        <v>5</v>
      </c>
      <c r="P328" s="56"/>
      <c r="Q328" s="16" cm="1">
        <f t="array" ref="Q328">IFERROR(_xlfn.IFS(C328="Achieved Excellence","3,000",C328="Exceeded Expectations",2000,C328="Meets Expectations",1000), "No pay due")</f>
        <v>1000</v>
      </c>
    </row>
    <row r="329" spans="1:17" x14ac:dyDescent="0.3">
      <c r="A329" t="s">
        <v>384</v>
      </c>
      <c r="B329">
        <v>3</v>
      </c>
      <c r="C329" t="str">
        <f>_xlfn.XLOOKUP(B329,Setup!A:A,Setup!B:B,"Unknown",0)</f>
        <v>Meets Expectations</v>
      </c>
      <c r="D329" s="19">
        <v>45182</v>
      </c>
      <c r="E329" s="18">
        <f ca="1">Parameters!C$5 - D329</f>
        <v>524</v>
      </c>
      <c r="F329" s="17" t="str">
        <f t="shared" ca="1" si="15"/>
        <v>Eligible</v>
      </c>
      <c r="G329" s="18">
        <v>3</v>
      </c>
      <c r="H329" s="18">
        <v>7</v>
      </c>
      <c r="I329" s="18" t="s">
        <v>1093</v>
      </c>
      <c r="J329" s="20" cm="1">
        <f t="array" ref="J329">INDEX('Pay Table DC 2025'!C$2:L$16,G329,H329)</f>
        <v>44090</v>
      </c>
      <c r="K329" s="51">
        <f>_xlfn.XLOOKUP(G329,'Pay Table DC 2025'!B:B,'Pay Table DC 2025'!L:L,"NA",0)</f>
        <v>47763</v>
      </c>
      <c r="L329" s="20" cm="1">
        <f t="array" ref="L329">IFERROR(_xlfn.IFS(C329="Achieved Excellence", J329*Parameters!B$13, C329="Exceeded Expectations", J329*Parameters!C$13,C329="Meets Expectations",J329*Parameters!D$13), "No Pay Due")</f>
        <v>440.90000000000003</v>
      </c>
      <c r="M329" s="21">
        <f t="shared" si="16"/>
        <v>0.92309947030127926</v>
      </c>
      <c r="N329" s="49" cm="1">
        <f t="array" ref="N329">_xlfn.IFS(L329="No Pay Due", "No Pay Due", ISNUMBER(L329), CEILING(L329, 50))</f>
        <v>450</v>
      </c>
      <c r="O329" s="50">
        <f t="shared" si="17"/>
        <v>9.0999999999999659</v>
      </c>
      <c r="P329" s="56"/>
      <c r="Q329" s="16" cm="1">
        <f t="array" ref="Q329">IFERROR(_xlfn.IFS(C329="Achieved Excellence","3,000",C329="Exceeded Expectations",2000,C329="Meets Expectations",1000), "No pay due")</f>
        <v>1000</v>
      </c>
    </row>
    <row r="330" spans="1:17" x14ac:dyDescent="0.3">
      <c r="A330" t="s">
        <v>385</v>
      </c>
      <c r="B330">
        <v>5</v>
      </c>
      <c r="C330" t="str">
        <f>_xlfn.XLOOKUP(B330,Setup!A:A,Setup!B:B,"Unknown",0)</f>
        <v>Achieved Excellence</v>
      </c>
      <c r="D330" s="19">
        <v>43954</v>
      </c>
      <c r="E330" s="18">
        <f ca="1">Parameters!C$5 - D330</f>
        <v>1752</v>
      </c>
      <c r="F330" s="17" t="str">
        <f t="shared" ca="1" si="15"/>
        <v>Eligible</v>
      </c>
      <c r="G330" s="18">
        <v>3</v>
      </c>
      <c r="H330" s="18">
        <v>7</v>
      </c>
      <c r="I330" s="18" t="s">
        <v>1095</v>
      </c>
      <c r="J330" s="20" cm="1">
        <f t="array" ref="J330">INDEX('Pay Table DC 2025'!C$2:L$16,G330,H330)</f>
        <v>44090</v>
      </c>
      <c r="K330" s="51">
        <f>_xlfn.XLOOKUP(G330,'Pay Table DC 2025'!B:B,'Pay Table DC 2025'!L:L,"NA",0)</f>
        <v>47763</v>
      </c>
      <c r="L330" s="20" cm="1">
        <f t="array" ref="L330">IFERROR(_xlfn.IFS(C330="Achieved Excellence", J330*Parameters!B$13, C330="Exceeded Expectations", J330*Parameters!C$13,C330="Meets Expectations",J330*Parameters!D$13), "No Pay Due")</f>
        <v>1322.7</v>
      </c>
      <c r="M330" s="21">
        <f t="shared" si="16"/>
        <v>0.92309947030127926</v>
      </c>
      <c r="N330" s="49" cm="1">
        <f t="array" ref="N330">_xlfn.IFS(L330="No Pay Due", "No Pay Due", ISNUMBER(L330), CEILING(L330, 50))</f>
        <v>1350</v>
      </c>
      <c r="O330" s="50">
        <f t="shared" si="17"/>
        <v>27.299999999999955</v>
      </c>
      <c r="P330" s="56"/>
      <c r="Q330" s="16" t="str" cm="1">
        <f t="array" ref="Q330">IFERROR(_xlfn.IFS(C330="Achieved Excellence","3,000",C330="Exceeded Expectations",2000,C330="Meets Expectations",1000), "No pay due")</f>
        <v>3,000</v>
      </c>
    </row>
    <row r="331" spans="1:17" x14ac:dyDescent="0.3">
      <c r="A331" t="s">
        <v>386</v>
      </c>
      <c r="B331">
        <v>1</v>
      </c>
      <c r="C331" t="str">
        <f>_xlfn.XLOOKUP(B331,Setup!A:A,Setup!B:B,"Unknown",0)</f>
        <v>Did not meet Expectations</v>
      </c>
      <c r="D331" s="19">
        <v>44214</v>
      </c>
      <c r="E331" s="18">
        <f ca="1">Parameters!C$5 - D331</f>
        <v>1492</v>
      </c>
      <c r="F331" s="17" t="str">
        <f t="shared" ca="1" si="15"/>
        <v>Eligible</v>
      </c>
      <c r="G331" s="18">
        <v>2</v>
      </c>
      <c r="H331" s="18">
        <v>8</v>
      </c>
      <c r="I331" s="18" t="s">
        <v>1094</v>
      </c>
      <c r="J331" s="20" cm="1">
        <f t="array" ref="J331">INDEX('Pay Table DC 2025'!C$2:L$16,G331,H331)</f>
        <v>40203</v>
      </c>
      <c r="K331" s="51">
        <f>_xlfn.XLOOKUP(G331,'Pay Table DC 2025'!B:B,'Pay Table DC 2025'!L:L,"NA",0)</f>
        <v>42376</v>
      </c>
      <c r="L331" s="20" t="str" cm="1">
        <f t="array" ref="L331">IFERROR(_xlfn.IFS(C331="Achieved Excellence", J331*Parameters!B$13, C331="Exceeded Expectations", J331*Parameters!C$13,C331="Meets Expectations",J331*Parameters!D$13), "No Pay Due")</f>
        <v>No Pay Due</v>
      </c>
      <c r="M331" s="21">
        <f t="shared" si="16"/>
        <v>0.94872097413630352</v>
      </c>
      <c r="N331" s="49" t="str" cm="1">
        <f t="array" ref="N331">_xlfn.IFS(L331="No Pay Due", "No Pay Due", ISNUMBER(L331), CEILING(L331, 50))</f>
        <v>No Pay Due</v>
      </c>
      <c r="O331" s="50" t="str">
        <f t="shared" si="17"/>
        <v>No Pay Due</v>
      </c>
      <c r="P331" s="56"/>
      <c r="Q331" s="16" t="str" cm="1">
        <f t="array" ref="Q331">IFERROR(_xlfn.IFS(C331="Achieved Excellence","3,000",C331="Exceeded Expectations",2000,C331="Meets Expectations",1000), "No pay due")</f>
        <v>No pay due</v>
      </c>
    </row>
    <row r="332" spans="1:17" x14ac:dyDescent="0.3">
      <c r="A332" t="s">
        <v>387</v>
      </c>
      <c r="B332">
        <v>2</v>
      </c>
      <c r="C332" t="str">
        <f>_xlfn.XLOOKUP(B332,Setup!A:A,Setup!B:B,"Unknown",0)</f>
        <v>Needs Improvement</v>
      </c>
      <c r="D332" s="19">
        <v>43985</v>
      </c>
      <c r="E332" s="18">
        <f ca="1">Parameters!C$5 - D332</f>
        <v>1721</v>
      </c>
      <c r="F332" s="17" t="str">
        <f t="shared" ca="1" si="15"/>
        <v>Eligible</v>
      </c>
      <c r="G332" s="18">
        <v>12</v>
      </c>
      <c r="H332" s="18">
        <v>1</v>
      </c>
      <c r="I332" s="18" t="s">
        <v>1091</v>
      </c>
      <c r="J332" s="20" cm="1">
        <f t="array" ref="J332">INDEX('Pay Table DC 2025'!C$2:L$16,G332,H332)</f>
        <v>101401</v>
      </c>
      <c r="K332" s="51">
        <f>_xlfn.XLOOKUP(G332,'Pay Table DC 2025'!B:B,'Pay Table DC 2025'!L:L,"NA",0)</f>
        <v>131826</v>
      </c>
      <c r="L332" s="20" t="str" cm="1">
        <f t="array" ref="L332">IFERROR(_xlfn.IFS(C332="Achieved Excellence", J332*Parameters!B$13, C332="Exceeded Expectations", J332*Parameters!C$13,C332="Meets Expectations",J332*Parameters!D$13), "No Pay Due")</f>
        <v>No Pay Due</v>
      </c>
      <c r="M332" s="21">
        <f t="shared" si="16"/>
        <v>0.76920334380167799</v>
      </c>
      <c r="N332" s="49" t="str" cm="1">
        <f t="array" ref="N332">_xlfn.IFS(L332="No Pay Due", "No Pay Due", ISNUMBER(L332), CEILING(L332, 50))</f>
        <v>No Pay Due</v>
      </c>
      <c r="O332" s="50" t="str">
        <f t="shared" si="17"/>
        <v>No Pay Due</v>
      </c>
      <c r="P332" s="56"/>
      <c r="Q332" s="16" t="str" cm="1">
        <f t="array" ref="Q332">IFERROR(_xlfn.IFS(C332="Achieved Excellence","3,000",C332="Exceeded Expectations",2000,C332="Meets Expectations",1000), "No pay due")</f>
        <v>No pay due</v>
      </c>
    </row>
    <row r="333" spans="1:17" x14ac:dyDescent="0.3">
      <c r="A333" t="s">
        <v>388</v>
      </c>
      <c r="B333">
        <v>2</v>
      </c>
      <c r="C333" t="str">
        <f>_xlfn.XLOOKUP(B333,Setup!A:A,Setup!B:B,"Unknown",0)</f>
        <v>Needs Improvement</v>
      </c>
      <c r="D333" s="19">
        <v>44561</v>
      </c>
      <c r="E333" s="18">
        <f ca="1">Parameters!C$5 - D333</f>
        <v>1145</v>
      </c>
      <c r="F333" s="17" t="str">
        <f t="shared" ca="1" si="15"/>
        <v>Eligible</v>
      </c>
      <c r="G333" s="18">
        <v>6</v>
      </c>
      <c r="H333" s="18">
        <v>8</v>
      </c>
      <c r="I333" s="18" t="s">
        <v>1095</v>
      </c>
      <c r="J333" s="20" cm="1">
        <f t="array" ref="J333">INDEX('Pay Table DC 2025'!C$2:L$16,G333,H333)</f>
        <v>63443</v>
      </c>
      <c r="K333" s="51">
        <f>_xlfn.XLOOKUP(G333,'Pay Table DC 2025'!B:B,'Pay Table DC 2025'!L:L,"NA",0)</f>
        <v>66872</v>
      </c>
      <c r="L333" s="20" t="str" cm="1">
        <f t="array" ref="L333">IFERROR(_xlfn.IFS(C333="Achieved Excellence", J333*Parameters!B$13, C333="Exceeded Expectations", J333*Parameters!C$13,C333="Meets Expectations",J333*Parameters!D$13), "No Pay Due")</f>
        <v>No Pay Due</v>
      </c>
      <c r="M333" s="21">
        <f t="shared" si="16"/>
        <v>0.94872293336523505</v>
      </c>
      <c r="N333" s="49" t="str" cm="1">
        <f t="array" ref="N333">_xlfn.IFS(L333="No Pay Due", "No Pay Due", ISNUMBER(L333), CEILING(L333, 50))</f>
        <v>No Pay Due</v>
      </c>
      <c r="O333" s="50" t="str">
        <f t="shared" si="17"/>
        <v>No Pay Due</v>
      </c>
      <c r="P333" s="56"/>
      <c r="Q333" s="16" t="str" cm="1">
        <f t="array" ref="Q333">IFERROR(_xlfn.IFS(C333="Achieved Excellence","3,000",C333="Exceeded Expectations",2000,C333="Meets Expectations",1000), "No pay due")</f>
        <v>No pay due</v>
      </c>
    </row>
    <row r="334" spans="1:17" x14ac:dyDescent="0.3">
      <c r="A334" t="s">
        <v>389</v>
      </c>
      <c r="B334">
        <v>3</v>
      </c>
      <c r="C334" t="str">
        <f>_xlfn.XLOOKUP(B334,Setup!A:A,Setup!B:B,"Unknown",0)</f>
        <v>Meets Expectations</v>
      </c>
      <c r="D334" s="19">
        <v>45727</v>
      </c>
      <c r="E334" s="18">
        <f ca="1">Parameters!C$5 - D334</f>
        <v>-21</v>
      </c>
      <c r="F334" s="17" t="str">
        <f t="shared" ca="1" si="15"/>
        <v>Tenure Ineligible</v>
      </c>
      <c r="G334" s="18">
        <v>5</v>
      </c>
      <c r="H334" s="18">
        <v>5</v>
      </c>
      <c r="I334" s="18" t="s">
        <v>1094</v>
      </c>
      <c r="J334" s="20" cm="1">
        <f t="array" ref="J334">INDEX('Pay Table DC 2025'!C$2:L$16,G334,H334)</f>
        <v>52298</v>
      </c>
      <c r="K334" s="51">
        <f>_xlfn.XLOOKUP(G334,'Pay Table DC 2025'!B:B,'Pay Table DC 2025'!L:L,"NA",0)</f>
        <v>59986</v>
      </c>
      <c r="L334" s="20" cm="1">
        <f t="array" ref="L334">IFERROR(_xlfn.IFS(C334="Achieved Excellence", J334*Parameters!B$13, C334="Exceeded Expectations", J334*Parameters!C$13,C334="Meets Expectations",J334*Parameters!D$13), "No Pay Due")</f>
        <v>522.98</v>
      </c>
      <c r="M334" s="21">
        <f t="shared" si="16"/>
        <v>0.87183676191111259</v>
      </c>
      <c r="N334" s="49" cm="1">
        <f t="array" ref="N334">_xlfn.IFS(L334="No Pay Due", "No Pay Due", ISNUMBER(L334), CEILING(L334, 50))</f>
        <v>550</v>
      </c>
      <c r="O334" s="50">
        <f t="shared" si="17"/>
        <v>27.019999999999982</v>
      </c>
      <c r="P334" s="56"/>
      <c r="Q334" s="16" cm="1">
        <f t="array" ref="Q334">IFERROR(_xlfn.IFS(C334="Achieved Excellence","3,000",C334="Exceeded Expectations",2000,C334="Meets Expectations",1000), "No pay due")</f>
        <v>1000</v>
      </c>
    </row>
    <row r="335" spans="1:17" x14ac:dyDescent="0.3">
      <c r="A335" t="s">
        <v>390</v>
      </c>
      <c r="B335">
        <v>4</v>
      </c>
      <c r="C335" t="str">
        <f>_xlfn.XLOOKUP(B335,Setup!A:A,Setup!B:B,"Unknown",0)</f>
        <v>Exceeded Expectations</v>
      </c>
      <c r="D335" s="19">
        <v>45709</v>
      </c>
      <c r="E335" s="18">
        <f ca="1">Parameters!C$5 - D335</f>
        <v>-3</v>
      </c>
      <c r="F335" s="17" t="str">
        <f t="shared" ca="1" si="15"/>
        <v>Tenure Ineligible</v>
      </c>
      <c r="G335" s="18">
        <v>10</v>
      </c>
      <c r="H335" s="18">
        <v>10</v>
      </c>
      <c r="I335" s="18" t="s">
        <v>1092</v>
      </c>
      <c r="J335" s="20" cm="1">
        <f t="array" ref="J335">INDEX('Pay Table DC 2025'!C$2:L$16,G335,H335)</f>
        <v>100097</v>
      </c>
      <c r="K335" s="51">
        <f>_xlfn.XLOOKUP(G335,'Pay Table DC 2025'!B:B,'Pay Table DC 2025'!L:L,"NA",0)</f>
        <v>100097</v>
      </c>
      <c r="L335" s="20" cm="1">
        <f t="array" ref="L335">IFERROR(_xlfn.IFS(C335="Achieved Excellence", J335*Parameters!B$13, C335="Exceeded Expectations", J335*Parameters!C$13,C335="Meets Expectations",J335*Parameters!D$13), "No Pay Due")</f>
        <v>2001.94</v>
      </c>
      <c r="M335" s="21">
        <f t="shared" si="16"/>
        <v>1</v>
      </c>
      <c r="N335" s="49" cm="1">
        <f t="array" ref="N335">_xlfn.IFS(L335="No Pay Due", "No Pay Due", ISNUMBER(L335), CEILING(L335, 50))</f>
        <v>2050</v>
      </c>
      <c r="O335" s="50">
        <f t="shared" si="17"/>
        <v>48.059999999999945</v>
      </c>
      <c r="P335" s="56"/>
      <c r="Q335" s="16" cm="1">
        <f t="array" ref="Q335">IFERROR(_xlfn.IFS(C335="Achieved Excellence","3,000",C335="Exceeded Expectations",2000,C335="Meets Expectations",1000), "No pay due")</f>
        <v>2000</v>
      </c>
    </row>
    <row r="336" spans="1:17" x14ac:dyDescent="0.3">
      <c r="A336" t="s">
        <v>391</v>
      </c>
      <c r="B336">
        <v>1</v>
      </c>
      <c r="C336" t="str">
        <f>_xlfn.XLOOKUP(B336,Setup!A:A,Setup!B:B,"Unknown",0)</f>
        <v>Did not meet Expectations</v>
      </c>
      <c r="D336" s="19">
        <v>44364</v>
      </c>
      <c r="E336" s="18">
        <f ca="1">Parameters!C$5 - D336</f>
        <v>1342</v>
      </c>
      <c r="F336" s="17" t="str">
        <f t="shared" ca="1" si="15"/>
        <v>Eligible</v>
      </c>
      <c r="G336" s="18">
        <v>15</v>
      </c>
      <c r="H336" s="18">
        <v>5</v>
      </c>
      <c r="I336" s="18" t="s">
        <v>1091</v>
      </c>
      <c r="J336" s="20" cm="1">
        <f t="array" ref="J336">INDEX('Pay Table DC 2025'!C$2:L$16,G336,H336)</f>
        <v>189950</v>
      </c>
      <c r="K336" s="51">
        <f>_xlfn.XLOOKUP(G336,'Pay Table DC 2025'!B:B,'Pay Table DC 2025'!L:L,"NA",0)</f>
        <v>195200</v>
      </c>
      <c r="L336" s="20" t="str" cm="1">
        <f t="array" ref="L336">IFERROR(_xlfn.IFS(C336="Achieved Excellence", J336*Parameters!B$13, C336="Exceeded Expectations", J336*Parameters!C$13,C336="Meets Expectations",J336*Parameters!D$13), "No Pay Due")</f>
        <v>No Pay Due</v>
      </c>
      <c r="M336" s="21">
        <f t="shared" si="16"/>
        <v>0.97310450819672134</v>
      </c>
      <c r="N336" s="49" t="str" cm="1">
        <f t="array" ref="N336">_xlfn.IFS(L336="No Pay Due", "No Pay Due", ISNUMBER(L336), CEILING(L336, 50))</f>
        <v>No Pay Due</v>
      </c>
      <c r="O336" s="50" t="str">
        <f t="shared" si="17"/>
        <v>No Pay Due</v>
      </c>
      <c r="P336" s="56"/>
      <c r="Q336" s="16" t="str" cm="1">
        <f t="array" ref="Q336">IFERROR(_xlfn.IFS(C336="Achieved Excellence","3,000",C336="Exceeded Expectations",2000,C336="Meets Expectations",1000), "No pay due")</f>
        <v>No pay due</v>
      </c>
    </row>
    <row r="337" spans="1:17" x14ac:dyDescent="0.3">
      <c r="A337" t="s">
        <v>392</v>
      </c>
      <c r="B337">
        <v>4</v>
      </c>
      <c r="C337" t="str">
        <f>_xlfn.XLOOKUP(B337,Setup!A:A,Setup!B:B,"Unknown",0)</f>
        <v>Exceeded Expectations</v>
      </c>
      <c r="D337" s="19">
        <v>45291</v>
      </c>
      <c r="E337" s="18">
        <f ca="1">Parameters!C$5 - D337</f>
        <v>415</v>
      </c>
      <c r="F337" s="17" t="str">
        <f t="shared" ca="1" si="15"/>
        <v>Eligible</v>
      </c>
      <c r="G337" s="18">
        <v>11</v>
      </c>
      <c r="H337" s="18">
        <v>5</v>
      </c>
      <c r="I337" s="18" t="s">
        <v>1091</v>
      </c>
      <c r="J337" s="20" cm="1">
        <f t="array" ref="J337">INDEX('Pay Table DC 2025'!C$2:L$16,G337,H337)</f>
        <v>95878</v>
      </c>
      <c r="K337" s="51">
        <f>_xlfn.XLOOKUP(G337,'Pay Table DC 2025'!B:B,'Pay Table DC 2025'!L:L,"NA",0)</f>
        <v>109975</v>
      </c>
      <c r="L337" s="20" cm="1">
        <f t="array" ref="L337">IFERROR(_xlfn.IFS(C337="Achieved Excellence", J337*Parameters!B$13, C337="Exceeded Expectations", J337*Parameters!C$13,C337="Meets Expectations",J337*Parameters!D$13), "No Pay Due")</f>
        <v>1917.56</v>
      </c>
      <c r="M337" s="21">
        <f t="shared" si="16"/>
        <v>0.87181632189133895</v>
      </c>
      <c r="N337" s="49" cm="1">
        <f t="array" ref="N337">_xlfn.IFS(L337="No Pay Due", "No Pay Due", ISNUMBER(L337), CEILING(L337, 50))</f>
        <v>1950</v>
      </c>
      <c r="O337" s="50">
        <f t="shared" si="17"/>
        <v>32.440000000000055</v>
      </c>
      <c r="P337" s="56"/>
      <c r="Q337" s="16" cm="1">
        <f t="array" ref="Q337">IFERROR(_xlfn.IFS(C337="Achieved Excellence","3,000",C337="Exceeded Expectations",2000,C337="Meets Expectations",1000), "No pay due")</f>
        <v>2000</v>
      </c>
    </row>
    <row r="338" spans="1:17" x14ac:dyDescent="0.3">
      <c r="A338" t="s">
        <v>393</v>
      </c>
      <c r="B338">
        <v>2</v>
      </c>
      <c r="C338" t="str">
        <f>_xlfn.XLOOKUP(B338,Setup!A:A,Setup!B:B,"Unknown",0)</f>
        <v>Needs Improvement</v>
      </c>
      <c r="D338" s="19">
        <v>44800</v>
      </c>
      <c r="E338" s="18">
        <f ca="1">Parameters!C$5 - D338</f>
        <v>906</v>
      </c>
      <c r="F338" s="17" t="str">
        <f t="shared" ca="1" si="15"/>
        <v>Eligible</v>
      </c>
      <c r="G338" s="18">
        <v>12</v>
      </c>
      <c r="H338" s="18">
        <v>6</v>
      </c>
      <c r="I338" s="18" t="s">
        <v>1091</v>
      </c>
      <c r="J338" s="20" cm="1">
        <f t="array" ref="J338">INDEX('Pay Table DC 2025'!C$2:L$16,G338,H338)</f>
        <v>118304</v>
      </c>
      <c r="K338" s="51">
        <f>_xlfn.XLOOKUP(G338,'Pay Table DC 2025'!B:B,'Pay Table DC 2025'!L:L,"NA",0)</f>
        <v>131826</v>
      </c>
      <c r="L338" s="20" t="str" cm="1">
        <f t="array" ref="L338">IFERROR(_xlfn.IFS(C338="Achieved Excellence", J338*Parameters!B$13, C338="Exceeded Expectations", J338*Parameters!C$13,C338="Meets Expectations",J338*Parameters!D$13), "No Pay Due")</f>
        <v>No Pay Due</v>
      </c>
      <c r="M338" s="21">
        <f t="shared" si="16"/>
        <v>0.89742539408007527</v>
      </c>
      <c r="N338" s="49" t="str" cm="1">
        <f t="array" ref="N338">_xlfn.IFS(L338="No Pay Due", "No Pay Due", ISNUMBER(L338), CEILING(L338, 50))</f>
        <v>No Pay Due</v>
      </c>
      <c r="O338" s="50" t="str">
        <f t="shared" si="17"/>
        <v>No Pay Due</v>
      </c>
      <c r="P338" s="56"/>
      <c r="Q338" s="16" t="str" cm="1">
        <f t="array" ref="Q338">IFERROR(_xlfn.IFS(C338="Achieved Excellence","3,000",C338="Exceeded Expectations",2000,C338="Meets Expectations",1000), "No pay due")</f>
        <v>No pay due</v>
      </c>
    </row>
    <row r="339" spans="1:17" x14ac:dyDescent="0.3">
      <c r="A339" t="s">
        <v>394</v>
      </c>
      <c r="B339">
        <v>2</v>
      </c>
      <c r="C339" t="str">
        <f>_xlfn.XLOOKUP(B339,Setup!A:A,Setup!B:B,"Unknown",0)</f>
        <v>Needs Improvement</v>
      </c>
      <c r="D339" s="19">
        <v>45501</v>
      </c>
      <c r="E339" s="18">
        <f ca="1">Parameters!C$5 - D339</f>
        <v>205</v>
      </c>
      <c r="F339" s="17" t="str">
        <f t="shared" ca="1" si="15"/>
        <v>Eligible</v>
      </c>
      <c r="G339" s="18">
        <v>3</v>
      </c>
      <c r="H339" s="18">
        <v>1</v>
      </c>
      <c r="I339" s="18" t="s">
        <v>1093</v>
      </c>
      <c r="J339" s="20" cm="1">
        <f t="array" ref="J339">INDEX('Pay Table DC 2025'!C$2:L$16,G339,H339)</f>
        <v>36745</v>
      </c>
      <c r="K339" s="51">
        <f>_xlfn.XLOOKUP(G339,'Pay Table DC 2025'!B:B,'Pay Table DC 2025'!L:L,"NA",0)</f>
        <v>47763</v>
      </c>
      <c r="L339" s="20" t="str" cm="1">
        <f t="array" ref="L339">IFERROR(_xlfn.IFS(C339="Achieved Excellence", J339*Parameters!B$13, C339="Exceeded Expectations", J339*Parameters!C$13,C339="Meets Expectations",J339*Parameters!D$13), "No Pay Due")</f>
        <v>No Pay Due</v>
      </c>
      <c r="M339" s="21">
        <f t="shared" si="16"/>
        <v>0.76931934761216847</v>
      </c>
      <c r="N339" s="49" t="str" cm="1">
        <f t="array" ref="N339">_xlfn.IFS(L339="No Pay Due", "No Pay Due", ISNUMBER(L339), CEILING(L339, 50))</f>
        <v>No Pay Due</v>
      </c>
      <c r="O339" s="50" t="str">
        <f t="shared" si="17"/>
        <v>No Pay Due</v>
      </c>
      <c r="P339" s="56"/>
      <c r="Q339" s="16" t="str" cm="1">
        <f t="array" ref="Q339">IFERROR(_xlfn.IFS(C339="Achieved Excellence","3,000",C339="Exceeded Expectations",2000,C339="Meets Expectations",1000), "No pay due")</f>
        <v>No pay due</v>
      </c>
    </row>
    <row r="340" spans="1:17" x14ac:dyDescent="0.3">
      <c r="A340" t="s">
        <v>395</v>
      </c>
      <c r="B340">
        <v>1</v>
      </c>
      <c r="C340" t="str">
        <f>_xlfn.XLOOKUP(B340,Setup!A:A,Setup!B:B,"Unknown",0)</f>
        <v>Did not meet Expectations</v>
      </c>
      <c r="D340" s="19">
        <v>44848</v>
      </c>
      <c r="E340" s="18">
        <f ca="1">Parameters!C$5 - D340</f>
        <v>858</v>
      </c>
      <c r="F340" s="17" t="str">
        <f t="shared" ca="1" si="15"/>
        <v>Eligible</v>
      </c>
      <c r="G340" s="18">
        <v>6</v>
      </c>
      <c r="H340" s="18">
        <v>5</v>
      </c>
      <c r="I340" s="18" t="s">
        <v>1092</v>
      </c>
      <c r="J340" s="20" cm="1">
        <f t="array" ref="J340">INDEX('Pay Table DC 2025'!C$2:L$16,G340,H340)</f>
        <v>58300</v>
      </c>
      <c r="K340" s="51">
        <f>_xlfn.XLOOKUP(G340,'Pay Table DC 2025'!B:B,'Pay Table DC 2025'!L:L,"NA",0)</f>
        <v>66872</v>
      </c>
      <c r="L340" s="20" t="str" cm="1">
        <f t="array" ref="L340">IFERROR(_xlfn.IFS(C340="Achieved Excellence", J340*Parameters!B$13, C340="Exceeded Expectations", J340*Parameters!C$13,C340="Meets Expectations",J340*Parameters!D$13), "No Pay Due")</f>
        <v>No Pay Due</v>
      </c>
      <c r="M340" s="21">
        <f t="shared" si="16"/>
        <v>0.8718148103840172</v>
      </c>
      <c r="N340" s="49" t="str" cm="1">
        <f t="array" ref="N340">_xlfn.IFS(L340="No Pay Due", "No Pay Due", ISNUMBER(L340), CEILING(L340, 50))</f>
        <v>No Pay Due</v>
      </c>
      <c r="O340" s="50" t="str">
        <f t="shared" si="17"/>
        <v>No Pay Due</v>
      </c>
      <c r="P340" s="56"/>
      <c r="Q340" s="16" t="str" cm="1">
        <f t="array" ref="Q340">IFERROR(_xlfn.IFS(C340="Achieved Excellence","3,000",C340="Exceeded Expectations",2000,C340="Meets Expectations",1000), "No pay due")</f>
        <v>No pay due</v>
      </c>
    </row>
    <row r="341" spans="1:17" x14ac:dyDescent="0.3">
      <c r="A341" t="s">
        <v>396</v>
      </c>
      <c r="B341">
        <v>3</v>
      </c>
      <c r="C341" t="str">
        <f>_xlfn.XLOOKUP(B341,Setup!A:A,Setup!B:B,"Unknown",0)</f>
        <v>Meets Expectations</v>
      </c>
      <c r="D341" s="19">
        <v>45339</v>
      </c>
      <c r="E341" s="18">
        <f ca="1">Parameters!C$5 - D341</f>
        <v>367</v>
      </c>
      <c r="F341" s="17" t="str">
        <f t="shared" ca="1" si="15"/>
        <v>Eligible</v>
      </c>
      <c r="G341" s="18">
        <v>11</v>
      </c>
      <c r="H341" s="18">
        <v>9</v>
      </c>
      <c r="I341" s="18" t="s">
        <v>1093</v>
      </c>
      <c r="J341" s="20" cm="1">
        <f t="array" ref="J341">INDEX('Pay Table DC 2025'!C$2:L$16,G341,H341)</f>
        <v>107156</v>
      </c>
      <c r="K341" s="51">
        <f>_xlfn.XLOOKUP(G341,'Pay Table DC 2025'!B:B,'Pay Table DC 2025'!L:L,"NA",0)</f>
        <v>109975</v>
      </c>
      <c r="L341" s="20" cm="1">
        <f t="array" ref="L341">IFERROR(_xlfn.IFS(C341="Achieved Excellence", J341*Parameters!B$13, C341="Exceeded Expectations", J341*Parameters!C$13,C341="Meets Expectations",J341*Parameters!D$13), "No Pay Due")</f>
        <v>1071.56</v>
      </c>
      <c r="M341" s="21">
        <f t="shared" si="16"/>
        <v>0.97436690156853833</v>
      </c>
      <c r="N341" s="49" cm="1">
        <f t="array" ref="N341">_xlfn.IFS(L341="No Pay Due", "No Pay Due", ISNUMBER(L341), CEILING(L341, 50))</f>
        <v>1100</v>
      </c>
      <c r="O341" s="50">
        <f t="shared" si="17"/>
        <v>28.440000000000055</v>
      </c>
      <c r="P341" s="56"/>
      <c r="Q341" s="16" cm="1">
        <f t="array" ref="Q341">IFERROR(_xlfn.IFS(C341="Achieved Excellence","3,000",C341="Exceeded Expectations",2000,C341="Meets Expectations",1000), "No pay due")</f>
        <v>1000</v>
      </c>
    </row>
    <row r="342" spans="1:17" x14ac:dyDescent="0.3">
      <c r="A342" t="s">
        <v>397</v>
      </c>
      <c r="B342">
        <v>4</v>
      </c>
      <c r="C342" t="str">
        <f>_xlfn.XLOOKUP(B342,Setup!A:A,Setup!B:B,"Unknown",0)</f>
        <v>Exceeded Expectations</v>
      </c>
      <c r="D342" s="19">
        <v>45679</v>
      </c>
      <c r="E342" s="18">
        <f ca="1">Parameters!C$5 - D342</f>
        <v>27</v>
      </c>
      <c r="F342" s="17" t="str">
        <f t="shared" ca="1" si="15"/>
        <v>Tenure Ineligible</v>
      </c>
      <c r="G342" s="18">
        <v>4</v>
      </c>
      <c r="H342" s="18">
        <v>2</v>
      </c>
      <c r="I342" s="18" t="s">
        <v>1093</v>
      </c>
      <c r="J342" s="20" cm="1">
        <f t="array" ref="J342">INDEX('Pay Table DC 2025'!C$2:L$16,G342,H342)</f>
        <v>42622</v>
      </c>
      <c r="K342" s="51">
        <f>_xlfn.XLOOKUP(G342,'Pay Table DC 2025'!B:B,'Pay Table DC 2025'!L:L,"NA",0)</f>
        <v>53627</v>
      </c>
      <c r="L342" s="20" cm="1">
        <f t="array" ref="L342">IFERROR(_xlfn.IFS(C342="Achieved Excellence", J342*Parameters!B$13, C342="Exceeded Expectations", J342*Parameters!C$13,C342="Meets Expectations",J342*Parameters!D$13), "No Pay Due")</f>
        <v>852.44</v>
      </c>
      <c r="M342" s="21">
        <f t="shared" si="16"/>
        <v>0.79478620843977843</v>
      </c>
      <c r="N342" s="49" cm="1">
        <f t="array" ref="N342">_xlfn.IFS(L342="No Pay Due", "No Pay Due", ISNUMBER(L342), CEILING(L342, 50))</f>
        <v>900</v>
      </c>
      <c r="O342" s="50">
        <f t="shared" si="17"/>
        <v>47.559999999999945</v>
      </c>
      <c r="P342" s="56"/>
      <c r="Q342" s="16" cm="1">
        <f t="array" ref="Q342">IFERROR(_xlfn.IFS(C342="Achieved Excellence","3,000",C342="Exceeded Expectations",2000,C342="Meets Expectations",1000), "No pay due")</f>
        <v>2000</v>
      </c>
    </row>
    <row r="343" spans="1:17" x14ac:dyDescent="0.3">
      <c r="A343" t="s">
        <v>398</v>
      </c>
      <c r="B343">
        <v>3</v>
      </c>
      <c r="C343" t="str">
        <f>_xlfn.XLOOKUP(B343,Setup!A:A,Setup!B:B,"Unknown",0)</f>
        <v>Meets Expectations</v>
      </c>
      <c r="D343" s="19">
        <v>44018</v>
      </c>
      <c r="E343" s="18">
        <f ca="1">Parameters!C$5 - D343</f>
        <v>1688</v>
      </c>
      <c r="F343" s="17" t="str">
        <f t="shared" ca="1" si="15"/>
        <v>Eligible</v>
      </c>
      <c r="G343" s="18">
        <v>10</v>
      </c>
      <c r="H343" s="18">
        <v>9</v>
      </c>
      <c r="I343" s="18" t="s">
        <v>1091</v>
      </c>
      <c r="J343" s="20" cm="1">
        <f t="array" ref="J343">INDEX('Pay Table DC 2025'!C$2:L$16,G343,H343)</f>
        <v>97531</v>
      </c>
      <c r="K343" s="51">
        <f>_xlfn.XLOOKUP(G343,'Pay Table DC 2025'!B:B,'Pay Table DC 2025'!L:L,"NA",0)</f>
        <v>100097</v>
      </c>
      <c r="L343" s="20" cm="1">
        <f t="array" ref="L343">IFERROR(_xlfn.IFS(C343="Achieved Excellence", J343*Parameters!B$13, C343="Exceeded Expectations", J343*Parameters!C$13,C343="Meets Expectations",J343*Parameters!D$13), "No Pay Due")</f>
        <v>975.31000000000006</v>
      </c>
      <c r="M343" s="21">
        <f t="shared" si="16"/>
        <v>0.97436486607990247</v>
      </c>
      <c r="N343" s="49" cm="1">
        <f t="array" ref="N343">_xlfn.IFS(L343="No Pay Due", "No Pay Due", ISNUMBER(L343), CEILING(L343, 50))</f>
        <v>1000</v>
      </c>
      <c r="O343" s="50">
        <f t="shared" si="17"/>
        <v>24.689999999999941</v>
      </c>
      <c r="P343" s="56"/>
      <c r="Q343" s="16" cm="1">
        <f t="array" ref="Q343">IFERROR(_xlfn.IFS(C343="Achieved Excellence","3,000",C343="Exceeded Expectations",2000,C343="Meets Expectations",1000), "No pay due")</f>
        <v>1000</v>
      </c>
    </row>
    <row r="344" spans="1:17" x14ac:dyDescent="0.3">
      <c r="A344" t="s">
        <v>399</v>
      </c>
      <c r="B344">
        <v>4</v>
      </c>
      <c r="C344" t="str">
        <f>_xlfn.XLOOKUP(B344,Setup!A:A,Setup!B:B,"Unknown",0)</f>
        <v>Exceeded Expectations</v>
      </c>
      <c r="D344" s="19">
        <v>45227</v>
      </c>
      <c r="E344" s="18">
        <f ca="1">Parameters!C$5 - D344</f>
        <v>479</v>
      </c>
      <c r="F344" s="17" t="str">
        <f t="shared" ca="1" si="15"/>
        <v>Eligible</v>
      </c>
      <c r="G344" s="18">
        <v>12</v>
      </c>
      <c r="H344" s="18">
        <v>8</v>
      </c>
      <c r="I344" s="18" t="s">
        <v>1091</v>
      </c>
      <c r="J344" s="20" cm="1">
        <f t="array" ref="J344">INDEX('Pay Table DC 2025'!C$2:L$16,G344,H344)</f>
        <v>125065</v>
      </c>
      <c r="K344" s="51">
        <f>_xlfn.XLOOKUP(G344,'Pay Table DC 2025'!B:B,'Pay Table DC 2025'!L:L,"NA",0)</f>
        <v>131826</v>
      </c>
      <c r="L344" s="20" cm="1">
        <f t="array" ref="L344">IFERROR(_xlfn.IFS(C344="Achieved Excellence", J344*Parameters!B$13, C344="Exceeded Expectations", J344*Parameters!C$13,C344="Meets Expectations",J344*Parameters!D$13), "No Pay Due")</f>
        <v>2501.3000000000002</v>
      </c>
      <c r="M344" s="21">
        <f t="shared" si="16"/>
        <v>0.94871269704003758</v>
      </c>
      <c r="N344" s="49" cm="1">
        <f t="array" ref="N344">_xlfn.IFS(L344="No Pay Due", "No Pay Due", ISNUMBER(L344), CEILING(L344, 50))</f>
        <v>2550</v>
      </c>
      <c r="O344" s="50">
        <f t="shared" si="17"/>
        <v>48.699999999999818</v>
      </c>
      <c r="P344" s="56"/>
      <c r="Q344" s="16" cm="1">
        <f t="array" ref="Q344">IFERROR(_xlfn.IFS(C344="Achieved Excellence","3,000",C344="Exceeded Expectations",2000,C344="Meets Expectations",1000), "No pay due")</f>
        <v>2000</v>
      </c>
    </row>
    <row r="345" spans="1:17" x14ac:dyDescent="0.3">
      <c r="A345" t="s">
        <v>400</v>
      </c>
      <c r="B345">
        <v>5</v>
      </c>
      <c r="C345" t="str">
        <f>_xlfn.XLOOKUP(B345,Setup!A:A,Setup!B:B,"Unknown",0)</f>
        <v>Achieved Excellence</v>
      </c>
      <c r="D345" s="19">
        <v>44875</v>
      </c>
      <c r="E345" s="18">
        <f ca="1">Parameters!C$5 - D345</f>
        <v>831</v>
      </c>
      <c r="F345" s="17" t="str">
        <f t="shared" ca="1" si="15"/>
        <v>Eligible</v>
      </c>
      <c r="G345" s="18">
        <v>15</v>
      </c>
      <c r="H345" s="18">
        <v>4</v>
      </c>
      <c r="I345" s="18" t="s">
        <v>1095</v>
      </c>
      <c r="J345" s="20" cm="1">
        <f t="array" ref="J345">INDEX('Pay Table DC 2025'!C$2:L$16,G345,H345)</f>
        <v>184363</v>
      </c>
      <c r="K345" s="51">
        <f>_xlfn.XLOOKUP(G345,'Pay Table DC 2025'!B:B,'Pay Table DC 2025'!L:L,"NA",0)</f>
        <v>195200</v>
      </c>
      <c r="L345" s="20" cm="1">
        <f t="array" ref="L345">IFERROR(_xlfn.IFS(C345="Achieved Excellence", J345*Parameters!B$13, C345="Exceeded Expectations", J345*Parameters!C$13,C345="Meets Expectations",J345*Parameters!D$13), "No Pay Due")</f>
        <v>5530.8899999999994</v>
      </c>
      <c r="M345" s="21">
        <f t="shared" si="16"/>
        <v>0.94448258196721313</v>
      </c>
      <c r="N345" s="49" cm="1">
        <f t="array" ref="N345">_xlfn.IFS(L345="No Pay Due", "No Pay Due", ISNUMBER(L345), CEILING(L345, 50))</f>
        <v>5550</v>
      </c>
      <c r="O345" s="50">
        <f t="shared" si="17"/>
        <v>19.110000000000582</v>
      </c>
      <c r="P345" s="56"/>
      <c r="Q345" s="16" t="str" cm="1">
        <f t="array" ref="Q345">IFERROR(_xlfn.IFS(C345="Achieved Excellence","3,000",C345="Exceeded Expectations",2000,C345="Meets Expectations",1000), "No pay due")</f>
        <v>3,000</v>
      </c>
    </row>
    <row r="346" spans="1:17" x14ac:dyDescent="0.3">
      <c r="A346" t="s">
        <v>401</v>
      </c>
      <c r="B346">
        <v>1</v>
      </c>
      <c r="C346" t="str">
        <f>_xlfn.XLOOKUP(B346,Setup!A:A,Setup!B:B,"Unknown",0)</f>
        <v>Did not meet Expectations</v>
      </c>
      <c r="D346" s="19">
        <v>45482</v>
      </c>
      <c r="E346" s="18">
        <f ca="1">Parameters!C$5 - D346</f>
        <v>224</v>
      </c>
      <c r="F346" s="17" t="str">
        <f t="shared" ca="1" si="15"/>
        <v>Eligible</v>
      </c>
      <c r="G346" s="18">
        <v>4</v>
      </c>
      <c r="H346" s="18">
        <v>10</v>
      </c>
      <c r="I346" s="18" t="s">
        <v>1094</v>
      </c>
      <c r="J346" s="20" cm="1">
        <f t="array" ref="J346">INDEX('Pay Table DC 2025'!C$2:L$16,G346,H346)</f>
        <v>53627</v>
      </c>
      <c r="K346" s="51">
        <f>_xlfn.XLOOKUP(G346,'Pay Table DC 2025'!B:B,'Pay Table DC 2025'!L:L,"NA",0)</f>
        <v>53627</v>
      </c>
      <c r="L346" s="20" t="str" cm="1">
        <f t="array" ref="L346">IFERROR(_xlfn.IFS(C346="Achieved Excellence", J346*Parameters!B$13, C346="Exceeded Expectations", J346*Parameters!C$13,C346="Meets Expectations",J346*Parameters!D$13), "No Pay Due")</f>
        <v>No Pay Due</v>
      </c>
      <c r="M346" s="21">
        <f t="shared" si="16"/>
        <v>1</v>
      </c>
      <c r="N346" s="49" t="str" cm="1">
        <f t="array" ref="N346">_xlfn.IFS(L346="No Pay Due", "No Pay Due", ISNUMBER(L346), CEILING(L346, 50))</f>
        <v>No Pay Due</v>
      </c>
      <c r="O346" s="50" t="str">
        <f t="shared" si="17"/>
        <v>No Pay Due</v>
      </c>
      <c r="P346" s="56"/>
      <c r="Q346" s="16" t="str" cm="1">
        <f t="array" ref="Q346">IFERROR(_xlfn.IFS(C346="Achieved Excellence","3,000",C346="Exceeded Expectations",2000,C346="Meets Expectations",1000), "No pay due")</f>
        <v>No pay due</v>
      </c>
    </row>
    <row r="347" spans="1:17" x14ac:dyDescent="0.3">
      <c r="A347" t="s">
        <v>402</v>
      </c>
      <c r="B347">
        <v>1</v>
      </c>
      <c r="C347" t="str">
        <f>_xlfn.XLOOKUP(B347,Setup!A:A,Setup!B:B,"Unknown",0)</f>
        <v>Did not meet Expectations</v>
      </c>
      <c r="D347" s="19">
        <v>43971</v>
      </c>
      <c r="E347" s="18">
        <f ca="1">Parameters!C$5 - D347</f>
        <v>1735</v>
      </c>
      <c r="F347" s="17" t="str">
        <f t="shared" ca="1" si="15"/>
        <v>Eligible</v>
      </c>
      <c r="G347" s="18">
        <v>6</v>
      </c>
      <c r="H347" s="18">
        <v>9</v>
      </c>
      <c r="I347" s="18" t="s">
        <v>1094</v>
      </c>
      <c r="J347" s="20" cm="1">
        <f t="array" ref="J347">INDEX('Pay Table DC 2025'!C$2:L$16,G347,H347)</f>
        <v>65158</v>
      </c>
      <c r="K347" s="51">
        <f>_xlfn.XLOOKUP(G347,'Pay Table DC 2025'!B:B,'Pay Table DC 2025'!L:L,"NA",0)</f>
        <v>66872</v>
      </c>
      <c r="L347" s="20" t="str" cm="1">
        <f t="array" ref="L347">IFERROR(_xlfn.IFS(C347="Achieved Excellence", J347*Parameters!B$13, C347="Exceeded Expectations", J347*Parameters!C$13,C347="Meets Expectations",J347*Parameters!D$13), "No Pay Due")</f>
        <v>No Pay Due</v>
      </c>
      <c r="M347" s="21">
        <f t="shared" si="16"/>
        <v>0.97436894365354709</v>
      </c>
      <c r="N347" s="49" t="str" cm="1">
        <f t="array" ref="N347">_xlfn.IFS(L347="No Pay Due", "No Pay Due", ISNUMBER(L347), CEILING(L347, 50))</f>
        <v>No Pay Due</v>
      </c>
      <c r="O347" s="50" t="str">
        <f t="shared" si="17"/>
        <v>No Pay Due</v>
      </c>
      <c r="P347" s="56"/>
      <c r="Q347" s="16" t="str" cm="1">
        <f t="array" ref="Q347">IFERROR(_xlfn.IFS(C347="Achieved Excellence","3,000",C347="Exceeded Expectations",2000,C347="Meets Expectations",1000), "No pay due")</f>
        <v>No pay due</v>
      </c>
    </row>
    <row r="348" spans="1:17" x14ac:dyDescent="0.3">
      <c r="A348" t="s">
        <v>403</v>
      </c>
      <c r="B348">
        <v>2</v>
      </c>
      <c r="C348" t="str">
        <f>_xlfn.XLOOKUP(B348,Setup!A:A,Setup!B:B,"Unknown",0)</f>
        <v>Needs Improvement</v>
      </c>
      <c r="D348" s="19">
        <v>45654</v>
      </c>
      <c r="E348" s="18">
        <f ca="1">Parameters!C$5 - D348</f>
        <v>52</v>
      </c>
      <c r="F348" s="17" t="str">
        <f t="shared" ca="1" si="15"/>
        <v>Tenure Ineligible</v>
      </c>
      <c r="G348" s="18">
        <v>10</v>
      </c>
      <c r="H348" s="18">
        <v>2</v>
      </c>
      <c r="I348" s="18" t="s">
        <v>1092</v>
      </c>
      <c r="J348" s="20" cm="1">
        <f t="array" ref="J348">INDEX('Pay Table DC 2025'!C$2:L$16,G348,H348)</f>
        <v>79567</v>
      </c>
      <c r="K348" s="51">
        <f>_xlfn.XLOOKUP(G348,'Pay Table DC 2025'!B:B,'Pay Table DC 2025'!L:L,"NA",0)</f>
        <v>100097</v>
      </c>
      <c r="L348" s="20" t="str" cm="1">
        <f t="array" ref="L348">IFERROR(_xlfn.IFS(C348="Achieved Excellence", J348*Parameters!B$13, C348="Exceeded Expectations", J348*Parameters!C$13,C348="Meets Expectations",J348*Parameters!D$13), "No Pay Due")</f>
        <v>No Pay Due</v>
      </c>
      <c r="M348" s="21">
        <f t="shared" si="16"/>
        <v>0.79489894802042016</v>
      </c>
      <c r="N348" s="49" t="str" cm="1">
        <f t="array" ref="N348">_xlfn.IFS(L348="No Pay Due", "No Pay Due", ISNUMBER(L348), CEILING(L348, 50))</f>
        <v>No Pay Due</v>
      </c>
      <c r="O348" s="50" t="str">
        <f t="shared" si="17"/>
        <v>No Pay Due</v>
      </c>
      <c r="P348" s="56"/>
      <c r="Q348" s="16" t="str" cm="1">
        <f t="array" ref="Q348">IFERROR(_xlfn.IFS(C348="Achieved Excellence","3,000",C348="Exceeded Expectations",2000,C348="Meets Expectations",1000), "No pay due")</f>
        <v>No pay due</v>
      </c>
    </row>
    <row r="349" spans="1:17" x14ac:dyDescent="0.3">
      <c r="A349" t="s">
        <v>404</v>
      </c>
      <c r="B349">
        <v>4</v>
      </c>
      <c r="C349" t="str">
        <f>_xlfn.XLOOKUP(B349,Setup!A:A,Setup!B:B,"Unknown",0)</f>
        <v>Exceeded Expectations</v>
      </c>
      <c r="D349" s="19">
        <v>45557</v>
      </c>
      <c r="E349" s="18">
        <f ca="1">Parameters!C$5 - D349</f>
        <v>149</v>
      </c>
      <c r="F349" s="17" t="str">
        <f t="shared" ca="1" si="15"/>
        <v>Tenure Ineligible</v>
      </c>
      <c r="G349" s="18">
        <v>15</v>
      </c>
      <c r="H349" s="18">
        <v>7</v>
      </c>
      <c r="I349" s="18" t="s">
        <v>1091</v>
      </c>
      <c r="J349" s="20" cm="1">
        <f t="array" ref="J349">INDEX('Pay Table DC 2025'!C$2:L$16,G349,H349)</f>
        <v>195200</v>
      </c>
      <c r="K349" s="51">
        <f>_xlfn.XLOOKUP(G349,'Pay Table DC 2025'!B:B,'Pay Table DC 2025'!L:L,"NA",0)</f>
        <v>195200</v>
      </c>
      <c r="L349" s="20" cm="1">
        <f t="array" ref="L349">IFERROR(_xlfn.IFS(C349="Achieved Excellence", J349*Parameters!B$13, C349="Exceeded Expectations", J349*Parameters!C$13,C349="Meets Expectations",J349*Parameters!D$13), "No Pay Due")</f>
        <v>3904</v>
      </c>
      <c r="M349" s="21">
        <f t="shared" si="16"/>
        <v>1</v>
      </c>
      <c r="N349" s="49" cm="1">
        <f t="array" ref="N349">_xlfn.IFS(L349="No Pay Due", "No Pay Due", ISNUMBER(L349), CEILING(L349, 50))</f>
        <v>3950</v>
      </c>
      <c r="O349" s="50">
        <f t="shared" si="17"/>
        <v>46</v>
      </c>
      <c r="P349" s="56"/>
      <c r="Q349" s="16" cm="1">
        <f t="array" ref="Q349">IFERROR(_xlfn.IFS(C349="Achieved Excellence","3,000",C349="Exceeded Expectations",2000,C349="Meets Expectations",1000), "No pay due")</f>
        <v>2000</v>
      </c>
    </row>
    <row r="350" spans="1:17" x14ac:dyDescent="0.3">
      <c r="A350" t="s">
        <v>405</v>
      </c>
      <c r="B350">
        <v>5</v>
      </c>
      <c r="C350" t="str">
        <f>_xlfn.XLOOKUP(B350,Setup!A:A,Setup!B:B,"Unknown",0)</f>
        <v>Achieved Excellence</v>
      </c>
      <c r="D350" s="19">
        <v>44196</v>
      </c>
      <c r="E350" s="18">
        <f ca="1">Parameters!C$5 - D350</f>
        <v>1510</v>
      </c>
      <c r="F350" s="17" t="str">
        <f t="shared" ca="1" si="15"/>
        <v>Eligible</v>
      </c>
      <c r="G350" s="18">
        <v>10</v>
      </c>
      <c r="H350" s="18">
        <v>2</v>
      </c>
      <c r="I350" s="18" t="s">
        <v>1093</v>
      </c>
      <c r="J350" s="20" cm="1">
        <f t="array" ref="J350">INDEX('Pay Table DC 2025'!C$2:L$16,G350,H350)</f>
        <v>79567</v>
      </c>
      <c r="K350" s="51">
        <f>_xlfn.XLOOKUP(G350,'Pay Table DC 2025'!B:B,'Pay Table DC 2025'!L:L,"NA",0)</f>
        <v>100097</v>
      </c>
      <c r="L350" s="20" cm="1">
        <f t="array" ref="L350">IFERROR(_xlfn.IFS(C350="Achieved Excellence", J350*Parameters!B$13, C350="Exceeded Expectations", J350*Parameters!C$13,C350="Meets Expectations",J350*Parameters!D$13), "No Pay Due")</f>
        <v>2387.0099999999998</v>
      </c>
      <c r="M350" s="21">
        <f t="shared" si="16"/>
        <v>0.79489894802042016</v>
      </c>
      <c r="N350" s="49" cm="1">
        <f t="array" ref="N350">_xlfn.IFS(L350="No Pay Due", "No Pay Due", ISNUMBER(L350), CEILING(L350, 50))</f>
        <v>2400</v>
      </c>
      <c r="O350" s="50">
        <f t="shared" si="17"/>
        <v>12.990000000000236</v>
      </c>
      <c r="P350" s="56"/>
      <c r="Q350" s="16" t="str" cm="1">
        <f t="array" ref="Q350">IFERROR(_xlfn.IFS(C350="Achieved Excellence","3,000",C350="Exceeded Expectations",2000,C350="Meets Expectations",1000), "No pay due")</f>
        <v>3,000</v>
      </c>
    </row>
    <row r="351" spans="1:17" x14ac:dyDescent="0.3">
      <c r="A351" t="s">
        <v>406</v>
      </c>
      <c r="B351">
        <v>2</v>
      </c>
      <c r="C351" t="str">
        <f>_xlfn.XLOOKUP(B351,Setup!A:A,Setup!B:B,"Unknown",0)</f>
        <v>Needs Improvement</v>
      </c>
      <c r="D351" s="19">
        <v>44443</v>
      </c>
      <c r="E351" s="18">
        <f ca="1">Parameters!C$5 - D351</f>
        <v>1263</v>
      </c>
      <c r="F351" s="17" t="str">
        <f t="shared" ca="1" si="15"/>
        <v>Eligible</v>
      </c>
      <c r="G351" s="18">
        <v>15</v>
      </c>
      <c r="H351" s="18">
        <v>7</v>
      </c>
      <c r="I351" s="18" t="s">
        <v>1091</v>
      </c>
      <c r="J351" s="20" cm="1">
        <f t="array" ref="J351">INDEX('Pay Table DC 2025'!C$2:L$16,G351,H351)</f>
        <v>195200</v>
      </c>
      <c r="K351" s="51">
        <f>_xlfn.XLOOKUP(G351,'Pay Table DC 2025'!B:B,'Pay Table DC 2025'!L:L,"NA",0)</f>
        <v>195200</v>
      </c>
      <c r="L351" s="20" t="str" cm="1">
        <f t="array" ref="L351">IFERROR(_xlfn.IFS(C351="Achieved Excellence", J351*Parameters!B$13, C351="Exceeded Expectations", J351*Parameters!C$13,C351="Meets Expectations",J351*Parameters!D$13), "No Pay Due")</f>
        <v>No Pay Due</v>
      </c>
      <c r="M351" s="21">
        <f t="shared" si="16"/>
        <v>1</v>
      </c>
      <c r="N351" s="49" t="str" cm="1">
        <f t="array" ref="N351">_xlfn.IFS(L351="No Pay Due", "No Pay Due", ISNUMBER(L351), CEILING(L351, 50))</f>
        <v>No Pay Due</v>
      </c>
      <c r="O351" s="50" t="str">
        <f t="shared" si="17"/>
        <v>No Pay Due</v>
      </c>
      <c r="P351" s="56"/>
      <c r="Q351" s="16" t="str" cm="1">
        <f t="array" ref="Q351">IFERROR(_xlfn.IFS(C351="Achieved Excellence","3,000",C351="Exceeded Expectations",2000,C351="Meets Expectations",1000), "No pay due")</f>
        <v>No pay due</v>
      </c>
    </row>
    <row r="352" spans="1:17" x14ac:dyDescent="0.3">
      <c r="A352" t="s">
        <v>407</v>
      </c>
      <c r="B352">
        <v>5</v>
      </c>
      <c r="C352" t="str">
        <f>_xlfn.XLOOKUP(B352,Setup!A:A,Setup!B:B,"Unknown",0)</f>
        <v>Achieved Excellence</v>
      </c>
      <c r="D352" s="19">
        <v>45667</v>
      </c>
      <c r="E352" s="18">
        <f ca="1">Parameters!C$5 - D352</f>
        <v>39</v>
      </c>
      <c r="F352" s="17" t="str">
        <f t="shared" ca="1" si="15"/>
        <v>Tenure Ineligible</v>
      </c>
      <c r="G352" s="18">
        <v>10</v>
      </c>
      <c r="H352" s="18">
        <v>5</v>
      </c>
      <c r="I352" s="18" t="s">
        <v>1093</v>
      </c>
      <c r="J352" s="20" cm="1">
        <f t="array" ref="J352">INDEX('Pay Table DC 2025'!C$2:L$16,G352,H352)</f>
        <v>87266</v>
      </c>
      <c r="K352" s="51">
        <f>_xlfn.XLOOKUP(G352,'Pay Table DC 2025'!B:B,'Pay Table DC 2025'!L:L,"NA",0)</f>
        <v>100097</v>
      </c>
      <c r="L352" s="20" cm="1">
        <f t="array" ref="L352">IFERROR(_xlfn.IFS(C352="Achieved Excellence", J352*Parameters!B$13, C352="Exceeded Expectations", J352*Parameters!C$13,C352="Meets Expectations",J352*Parameters!D$13), "No Pay Due")</f>
        <v>2617.98</v>
      </c>
      <c r="M352" s="21">
        <f t="shared" si="16"/>
        <v>0.8718143400901126</v>
      </c>
      <c r="N352" s="49" cm="1">
        <f t="array" ref="N352">_xlfn.IFS(L352="No Pay Due", "No Pay Due", ISNUMBER(L352), CEILING(L352, 50))</f>
        <v>2650</v>
      </c>
      <c r="O352" s="50">
        <f t="shared" si="17"/>
        <v>32.019999999999982</v>
      </c>
      <c r="P352" s="56"/>
      <c r="Q352" s="16" t="str" cm="1">
        <f t="array" ref="Q352">IFERROR(_xlfn.IFS(C352="Achieved Excellence","3,000",C352="Exceeded Expectations",2000,C352="Meets Expectations",1000), "No pay due")</f>
        <v>3,000</v>
      </c>
    </row>
    <row r="353" spans="1:17" x14ac:dyDescent="0.3">
      <c r="A353" t="s">
        <v>408</v>
      </c>
      <c r="B353">
        <v>1</v>
      </c>
      <c r="C353" t="str">
        <f>_xlfn.XLOOKUP(B353,Setup!A:A,Setup!B:B,"Unknown",0)</f>
        <v>Did not meet Expectations</v>
      </c>
      <c r="D353" s="19">
        <v>44965</v>
      </c>
      <c r="E353" s="18">
        <f ca="1">Parameters!C$5 - D353</f>
        <v>741</v>
      </c>
      <c r="F353" s="17" t="str">
        <f t="shared" ca="1" si="15"/>
        <v>Eligible</v>
      </c>
      <c r="G353" s="18">
        <v>4</v>
      </c>
      <c r="H353" s="18">
        <v>10</v>
      </c>
      <c r="I353" s="18" t="s">
        <v>1091</v>
      </c>
      <c r="J353" s="20" cm="1">
        <f t="array" ref="J353">INDEX('Pay Table DC 2025'!C$2:L$16,G353,H353)</f>
        <v>53627</v>
      </c>
      <c r="K353" s="51">
        <f>_xlfn.XLOOKUP(G353,'Pay Table DC 2025'!B:B,'Pay Table DC 2025'!L:L,"NA",0)</f>
        <v>53627</v>
      </c>
      <c r="L353" s="20" t="str" cm="1">
        <f t="array" ref="L353">IFERROR(_xlfn.IFS(C353="Achieved Excellence", J353*Parameters!B$13, C353="Exceeded Expectations", J353*Parameters!C$13,C353="Meets Expectations",J353*Parameters!D$13), "No Pay Due")</f>
        <v>No Pay Due</v>
      </c>
      <c r="M353" s="21">
        <f t="shared" si="16"/>
        <v>1</v>
      </c>
      <c r="N353" s="49" t="str" cm="1">
        <f t="array" ref="N353">_xlfn.IFS(L353="No Pay Due", "No Pay Due", ISNUMBER(L353), CEILING(L353, 50))</f>
        <v>No Pay Due</v>
      </c>
      <c r="O353" s="50" t="str">
        <f t="shared" si="17"/>
        <v>No Pay Due</v>
      </c>
      <c r="P353" s="56"/>
      <c r="Q353" s="16" t="str" cm="1">
        <f t="array" ref="Q353">IFERROR(_xlfn.IFS(C353="Achieved Excellence","3,000",C353="Exceeded Expectations",2000,C353="Meets Expectations",1000), "No pay due")</f>
        <v>No pay due</v>
      </c>
    </row>
    <row r="354" spans="1:17" x14ac:dyDescent="0.3">
      <c r="A354" t="s">
        <v>409</v>
      </c>
      <c r="B354">
        <v>5</v>
      </c>
      <c r="C354" t="str">
        <f>_xlfn.XLOOKUP(B354,Setup!A:A,Setup!B:B,"Unknown",0)</f>
        <v>Achieved Excellence</v>
      </c>
      <c r="D354" s="19">
        <v>44835</v>
      </c>
      <c r="E354" s="18">
        <f ca="1">Parameters!C$5 - D354</f>
        <v>871</v>
      </c>
      <c r="F354" s="17" t="str">
        <f t="shared" ca="1" si="15"/>
        <v>Eligible</v>
      </c>
      <c r="G354" s="18">
        <v>15</v>
      </c>
      <c r="H354" s="18">
        <v>7</v>
      </c>
      <c r="I354" s="18" t="s">
        <v>1094</v>
      </c>
      <c r="J354" s="20" cm="1">
        <f t="array" ref="J354">INDEX('Pay Table DC 2025'!C$2:L$16,G354,H354)</f>
        <v>195200</v>
      </c>
      <c r="K354" s="51">
        <f>_xlfn.XLOOKUP(G354,'Pay Table DC 2025'!B:B,'Pay Table DC 2025'!L:L,"NA",0)</f>
        <v>195200</v>
      </c>
      <c r="L354" s="20" cm="1">
        <f t="array" ref="L354">IFERROR(_xlfn.IFS(C354="Achieved Excellence", J354*Parameters!B$13, C354="Exceeded Expectations", J354*Parameters!C$13,C354="Meets Expectations",J354*Parameters!D$13), "No Pay Due")</f>
        <v>5856</v>
      </c>
      <c r="M354" s="21">
        <f t="shared" si="16"/>
        <v>1</v>
      </c>
      <c r="N354" s="49" cm="1">
        <f t="array" ref="N354">_xlfn.IFS(L354="No Pay Due", "No Pay Due", ISNUMBER(L354), CEILING(L354, 50))</f>
        <v>5900</v>
      </c>
      <c r="O354" s="50">
        <f t="shared" si="17"/>
        <v>44</v>
      </c>
      <c r="P354" s="56"/>
      <c r="Q354" s="16" t="str" cm="1">
        <f t="array" ref="Q354">IFERROR(_xlfn.IFS(C354="Achieved Excellence","3,000",C354="Exceeded Expectations",2000,C354="Meets Expectations",1000), "No pay due")</f>
        <v>3,000</v>
      </c>
    </row>
    <row r="355" spans="1:17" x14ac:dyDescent="0.3">
      <c r="A355" t="s">
        <v>410</v>
      </c>
      <c r="B355">
        <v>2</v>
      </c>
      <c r="C355" t="str">
        <f>_xlfn.XLOOKUP(B355,Setup!A:A,Setup!B:B,"Unknown",0)</f>
        <v>Needs Improvement</v>
      </c>
      <c r="D355" s="19">
        <v>45433</v>
      </c>
      <c r="E355" s="18">
        <f ca="1">Parameters!C$5 - D355</f>
        <v>273</v>
      </c>
      <c r="F355" s="17" t="str">
        <f t="shared" ca="1" si="15"/>
        <v>Eligible</v>
      </c>
      <c r="G355" s="18">
        <v>12</v>
      </c>
      <c r="H355" s="18">
        <v>5</v>
      </c>
      <c r="I355" s="18" t="s">
        <v>1095</v>
      </c>
      <c r="J355" s="20" cm="1">
        <f t="array" ref="J355">INDEX('Pay Table DC 2025'!C$2:L$16,G355,H355)</f>
        <v>114923</v>
      </c>
      <c r="K355" s="51">
        <f>_xlfn.XLOOKUP(G355,'Pay Table DC 2025'!B:B,'Pay Table DC 2025'!L:L,"NA",0)</f>
        <v>131826</v>
      </c>
      <c r="L355" s="20" t="str" cm="1">
        <f t="array" ref="L355">IFERROR(_xlfn.IFS(C355="Achieved Excellence", J355*Parameters!B$13, C355="Exceeded Expectations", J355*Parameters!C$13,C355="Meets Expectations",J355*Parameters!D$13), "No Pay Due")</f>
        <v>No Pay Due</v>
      </c>
      <c r="M355" s="21">
        <f t="shared" si="16"/>
        <v>0.87177794972160272</v>
      </c>
      <c r="N355" s="49" t="str" cm="1">
        <f t="array" ref="N355">_xlfn.IFS(L355="No Pay Due", "No Pay Due", ISNUMBER(L355), CEILING(L355, 50))</f>
        <v>No Pay Due</v>
      </c>
      <c r="O355" s="50" t="str">
        <f t="shared" si="17"/>
        <v>No Pay Due</v>
      </c>
      <c r="P355" s="56"/>
      <c r="Q355" s="16" t="str" cm="1">
        <f t="array" ref="Q355">IFERROR(_xlfn.IFS(C355="Achieved Excellence","3,000",C355="Exceeded Expectations",2000,C355="Meets Expectations",1000), "No pay due")</f>
        <v>No pay due</v>
      </c>
    </row>
    <row r="356" spans="1:17" x14ac:dyDescent="0.3">
      <c r="A356" t="s">
        <v>411</v>
      </c>
      <c r="B356">
        <v>1</v>
      </c>
      <c r="C356" t="str">
        <f>_xlfn.XLOOKUP(B356,Setup!A:A,Setup!B:B,"Unknown",0)</f>
        <v>Did not meet Expectations</v>
      </c>
      <c r="D356" s="19">
        <v>45583</v>
      </c>
      <c r="E356" s="18">
        <f ca="1">Parameters!C$5 - D356</f>
        <v>123</v>
      </c>
      <c r="F356" s="17" t="str">
        <f t="shared" ca="1" si="15"/>
        <v>Tenure Ineligible</v>
      </c>
      <c r="G356" s="18">
        <v>10</v>
      </c>
      <c r="H356" s="18">
        <v>5</v>
      </c>
      <c r="I356" s="18" t="s">
        <v>1094</v>
      </c>
      <c r="J356" s="20" cm="1">
        <f t="array" ref="J356">INDEX('Pay Table DC 2025'!C$2:L$16,G356,H356)</f>
        <v>87266</v>
      </c>
      <c r="K356" s="51">
        <f>_xlfn.XLOOKUP(G356,'Pay Table DC 2025'!B:B,'Pay Table DC 2025'!L:L,"NA",0)</f>
        <v>100097</v>
      </c>
      <c r="L356" s="20" t="str" cm="1">
        <f t="array" ref="L356">IFERROR(_xlfn.IFS(C356="Achieved Excellence", J356*Parameters!B$13, C356="Exceeded Expectations", J356*Parameters!C$13,C356="Meets Expectations",J356*Parameters!D$13), "No Pay Due")</f>
        <v>No Pay Due</v>
      </c>
      <c r="M356" s="21">
        <f t="shared" si="16"/>
        <v>0.8718143400901126</v>
      </c>
      <c r="N356" s="49" t="str" cm="1">
        <f t="array" ref="N356">_xlfn.IFS(L356="No Pay Due", "No Pay Due", ISNUMBER(L356), CEILING(L356, 50))</f>
        <v>No Pay Due</v>
      </c>
      <c r="O356" s="50" t="str">
        <f t="shared" si="17"/>
        <v>No Pay Due</v>
      </c>
      <c r="P356" s="56"/>
      <c r="Q356" s="16" t="str" cm="1">
        <f t="array" ref="Q356">IFERROR(_xlfn.IFS(C356="Achieved Excellence","3,000",C356="Exceeded Expectations",2000,C356="Meets Expectations",1000), "No pay due")</f>
        <v>No pay due</v>
      </c>
    </row>
    <row r="357" spans="1:17" x14ac:dyDescent="0.3">
      <c r="A357" t="s">
        <v>412</v>
      </c>
      <c r="B357">
        <v>3</v>
      </c>
      <c r="C357" t="str">
        <f>_xlfn.XLOOKUP(B357,Setup!A:A,Setup!B:B,"Unknown",0)</f>
        <v>Meets Expectations</v>
      </c>
      <c r="D357" s="19">
        <v>44451</v>
      </c>
      <c r="E357" s="18">
        <f ca="1">Parameters!C$5 - D357</f>
        <v>1255</v>
      </c>
      <c r="F357" s="17" t="str">
        <f t="shared" ca="1" si="15"/>
        <v>Eligible</v>
      </c>
      <c r="G357" s="18">
        <v>14</v>
      </c>
      <c r="H357" s="18">
        <v>4</v>
      </c>
      <c r="I357" s="18" t="s">
        <v>1092</v>
      </c>
      <c r="J357" s="20" cm="1">
        <f t="array" ref="J357">INDEX('Pay Table DC 2025'!C$2:L$16,G357,H357)</f>
        <v>156737</v>
      </c>
      <c r="K357" s="51">
        <f>_xlfn.XLOOKUP(G357,'Pay Table DC 2025'!B:B,'Pay Table DC 2025'!L:L,"NA",0)</f>
        <v>185234</v>
      </c>
      <c r="L357" s="20" cm="1">
        <f t="array" ref="L357">IFERROR(_xlfn.IFS(C357="Achieved Excellence", J357*Parameters!B$13, C357="Exceeded Expectations", J357*Parameters!C$13,C357="Meets Expectations",J357*Parameters!D$13), "No Pay Due")</f>
        <v>1567.3700000000001</v>
      </c>
      <c r="M357" s="21">
        <f t="shared" si="16"/>
        <v>0.84615675307988814</v>
      </c>
      <c r="N357" s="49" cm="1">
        <f t="array" ref="N357">_xlfn.IFS(L357="No Pay Due", "No Pay Due", ISNUMBER(L357), CEILING(L357, 50))</f>
        <v>1600</v>
      </c>
      <c r="O357" s="50">
        <f t="shared" si="17"/>
        <v>32.629999999999882</v>
      </c>
      <c r="P357" s="56"/>
      <c r="Q357" s="16" cm="1">
        <f t="array" ref="Q357">IFERROR(_xlfn.IFS(C357="Achieved Excellence","3,000",C357="Exceeded Expectations",2000,C357="Meets Expectations",1000), "No pay due")</f>
        <v>1000</v>
      </c>
    </row>
    <row r="358" spans="1:17" x14ac:dyDescent="0.3">
      <c r="A358" t="s">
        <v>413</v>
      </c>
      <c r="B358">
        <v>2</v>
      </c>
      <c r="C358" t="str">
        <f>_xlfn.XLOOKUP(B358,Setup!A:A,Setup!B:B,"Unknown",0)</f>
        <v>Needs Improvement</v>
      </c>
      <c r="D358" s="19">
        <v>44721</v>
      </c>
      <c r="E358" s="18">
        <f ca="1">Parameters!C$5 - D358</f>
        <v>985</v>
      </c>
      <c r="F358" s="17" t="str">
        <f t="shared" ca="1" si="15"/>
        <v>Eligible</v>
      </c>
      <c r="G358" s="18">
        <v>1</v>
      </c>
      <c r="H358" s="18">
        <v>1</v>
      </c>
      <c r="I358" s="18" t="s">
        <v>1092</v>
      </c>
      <c r="J358" s="20" cm="1">
        <f t="array" ref="J358">INDEX('Pay Table DC 2025'!C$2:L$16,G358,H358)</f>
        <v>29949</v>
      </c>
      <c r="K358" s="51">
        <f>_xlfn.XLOOKUP(G358,'Pay Table DC 2025'!B:B,'Pay Table DC 2025'!L:L,"NA",0)</f>
        <v>37463</v>
      </c>
      <c r="L358" s="20" t="str" cm="1">
        <f t="array" ref="L358">IFERROR(_xlfn.IFS(C358="Achieved Excellence", J358*Parameters!B$13, C358="Exceeded Expectations", J358*Parameters!C$13,C358="Meets Expectations",J358*Parameters!D$13), "No Pay Due")</f>
        <v>No Pay Due</v>
      </c>
      <c r="M358" s="21">
        <f t="shared" si="16"/>
        <v>0.79942876971945653</v>
      </c>
      <c r="N358" s="49" t="str" cm="1">
        <f t="array" ref="N358">_xlfn.IFS(L358="No Pay Due", "No Pay Due", ISNUMBER(L358), CEILING(L358, 50))</f>
        <v>No Pay Due</v>
      </c>
      <c r="O358" s="50" t="str">
        <f t="shared" si="17"/>
        <v>No Pay Due</v>
      </c>
      <c r="P358" s="56"/>
      <c r="Q358" s="16" t="str" cm="1">
        <f t="array" ref="Q358">IFERROR(_xlfn.IFS(C358="Achieved Excellence","3,000",C358="Exceeded Expectations",2000,C358="Meets Expectations",1000), "No pay due")</f>
        <v>No pay due</v>
      </c>
    </row>
    <row r="359" spans="1:17" x14ac:dyDescent="0.3">
      <c r="A359" t="s">
        <v>414</v>
      </c>
      <c r="B359">
        <v>1</v>
      </c>
      <c r="C359" t="str">
        <f>_xlfn.XLOOKUP(B359,Setup!A:A,Setup!B:B,"Unknown",0)</f>
        <v>Did not meet Expectations</v>
      </c>
      <c r="D359" s="19">
        <v>45332</v>
      </c>
      <c r="E359" s="18">
        <f ca="1">Parameters!C$5 - D359</f>
        <v>374</v>
      </c>
      <c r="F359" s="17" t="str">
        <f t="shared" ca="1" si="15"/>
        <v>Eligible</v>
      </c>
      <c r="G359" s="18">
        <v>5</v>
      </c>
      <c r="H359" s="18">
        <v>8</v>
      </c>
      <c r="I359" s="18" t="s">
        <v>1092</v>
      </c>
      <c r="J359" s="20" cm="1">
        <f t="array" ref="J359">INDEX('Pay Table DC 2025'!C$2:L$16,G359,H359)</f>
        <v>56911</v>
      </c>
      <c r="K359" s="51">
        <f>_xlfn.XLOOKUP(G359,'Pay Table DC 2025'!B:B,'Pay Table DC 2025'!L:L,"NA",0)</f>
        <v>59986</v>
      </c>
      <c r="L359" s="20" t="str" cm="1">
        <f t="array" ref="L359">IFERROR(_xlfn.IFS(C359="Achieved Excellence", J359*Parameters!B$13, C359="Exceeded Expectations", J359*Parameters!C$13,C359="Meets Expectations",J359*Parameters!D$13), "No Pay Due")</f>
        <v>No Pay Due</v>
      </c>
      <c r="M359" s="21">
        <f t="shared" si="16"/>
        <v>0.94873803887573771</v>
      </c>
      <c r="N359" s="49" t="str" cm="1">
        <f t="array" ref="N359">_xlfn.IFS(L359="No Pay Due", "No Pay Due", ISNUMBER(L359), CEILING(L359, 50))</f>
        <v>No Pay Due</v>
      </c>
      <c r="O359" s="50" t="str">
        <f t="shared" si="17"/>
        <v>No Pay Due</v>
      </c>
      <c r="P359" s="56"/>
      <c r="Q359" s="16" t="str" cm="1">
        <f t="array" ref="Q359">IFERROR(_xlfn.IFS(C359="Achieved Excellence","3,000",C359="Exceeded Expectations",2000,C359="Meets Expectations",1000), "No pay due")</f>
        <v>No pay due</v>
      </c>
    </row>
    <row r="360" spans="1:17" x14ac:dyDescent="0.3">
      <c r="A360" t="s">
        <v>415</v>
      </c>
      <c r="B360">
        <v>2</v>
      </c>
      <c r="C360" t="str">
        <f>_xlfn.XLOOKUP(B360,Setup!A:A,Setup!B:B,"Unknown",0)</f>
        <v>Needs Improvement</v>
      </c>
      <c r="D360" s="19">
        <v>44719</v>
      </c>
      <c r="E360" s="18">
        <f ca="1">Parameters!C$5 - D360</f>
        <v>987</v>
      </c>
      <c r="F360" s="17" t="str">
        <f t="shared" ca="1" si="15"/>
        <v>Eligible</v>
      </c>
      <c r="G360" s="18">
        <v>10</v>
      </c>
      <c r="H360" s="18">
        <v>2</v>
      </c>
      <c r="I360" s="18" t="s">
        <v>1095</v>
      </c>
      <c r="J360" s="20" cm="1">
        <f t="array" ref="J360">INDEX('Pay Table DC 2025'!C$2:L$16,G360,H360)</f>
        <v>79567</v>
      </c>
      <c r="K360" s="51">
        <f>_xlfn.XLOOKUP(G360,'Pay Table DC 2025'!B:B,'Pay Table DC 2025'!L:L,"NA",0)</f>
        <v>100097</v>
      </c>
      <c r="L360" s="20" t="str" cm="1">
        <f t="array" ref="L360">IFERROR(_xlfn.IFS(C360="Achieved Excellence", J360*Parameters!B$13, C360="Exceeded Expectations", J360*Parameters!C$13,C360="Meets Expectations",J360*Parameters!D$13), "No Pay Due")</f>
        <v>No Pay Due</v>
      </c>
      <c r="M360" s="21">
        <f t="shared" si="16"/>
        <v>0.79489894802042016</v>
      </c>
      <c r="N360" s="49" t="str" cm="1">
        <f t="array" ref="N360">_xlfn.IFS(L360="No Pay Due", "No Pay Due", ISNUMBER(L360), CEILING(L360, 50))</f>
        <v>No Pay Due</v>
      </c>
      <c r="O360" s="50" t="str">
        <f t="shared" si="17"/>
        <v>No Pay Due</v>
      </c>
      <c r="P360" s="56"/>
      <c r="Q360" s="16" t="str" cm="1">
        <f t="array" ref="Q360">IFERROR(_xlfn.IFS(C360="Achieved Excellence","3,000",C360="Exceeded Expectations",2000,C360="Meets Expectations",1000), "No pay due")</f>
        <v>No pay due</v>
      </c>
    </row>
    <row r="361" spans="1:17" x14ac:dyDescent="0.3">
      <c r="A361" t="s">
        <v>416</v>
      </c>
      <c r="B361">
        <v>2</v>
      </c>
      <c r="C361" t="str">
        <f>_xlfn.XLOOKUP(B361,Setup!A:A,Setup!B:B,"Unknown",0)</f>
        <v>Needs Improvement</v>
      </c>
      <c r="D361" s="19">
        <v>45605</v>
      </c>
      <c r="E361" s="18">
        <f ca="1">Parameters!C$5 - D361</f>
        <v>101</v>
      </c>
      <c r="F361" s="17" t="str">
        <f t="shared" ca="1" si="15"/>
        <v>Tenure Ineligible</v>
      </c>
      <c r="G361" s="18">
        <v>15</v>
      </c>
      <c r="H361" s="18">
        <v>5</v>
      </c>
      <c r="I361" s="18" t="s">
        <v>1091</v>
      </c>
      <c r="J361" s="20" cm="1">
        <f t="array" ref="J361">INDEX('Pay Table DC 2025'!C$2:L$16,G361,H361)</f>
        <v>189950</v>
      </c>
      <c r="K361" s="51">
        <f>_xlfn.XLOOKUP(G361,'Pay Table DC 2025'!B:B,'Pay Table DC 2025'!L:L,"NA",0)</f>
        <v>195200</v>
      </c>
      <c r="L361" s="20" t="str" cm="1">
        <f t="array" ref="L361">IFERROR(_xlfn.IFS(C361="Achieved Excellence", J361*Parameters!B$13, C361="Exceeded Expectations", J361*Parameters!C$13,C361="Meets Expectations",J361*Parameters!D$13), "No Pay Due")</f>
        <v>No Pay Due</v>
      </c>
      <c r="M361" s="21">
        <f t="shared" si="16"/>
        <v>0.97310450819672134</v>
      </c>
      <c r="N361" s="49" t="str" cm="1">
        <f t="array" ref="N361">_xlfn.IFS(L361="No Pay Due", "No Pay Due", ISNUMBER(L361), CEILING(L361, 50))</f>
        <v>No Pay Due</v>
      </c>
      <c r="O361" s="50" t="str">
        <f t="shared" si="17"/>
        <v>No Pay Due</v>
      </c>
      <c r="P361" s="56"/>
      <c r="Q361" s="16" t="str" cm="1">
        <f t="array" ref="Q361">IFERROR(_xlfn.IFS(C361="Achieved Excellence","3,000",C361="Exceeded Expectations",2000,C361="Meets Expectations",1000), "No pay due")</f>
        <v>No pay due</v>
      </c>
    </row>
    <row r="362" spans="1:17" x14ac:dyDescent="0.3">
      <c r="A362" t="s">
        <v>417</v>
      </c>
      <c r="B362">
        <v>1</v>
      </c>
      <c r="C362" t="str">
        <f>_xlfn.XLOOKUP(B362,Setup!A:A,Setup!B:B,"Unknown",0)</f>
        <v>Did not meet Expectations</v>
      </c>
      <c r="D362" s="19">
        <v>44183</v>
      </c>
      <c r="E362" s="18">
        <f ca="1">Parameters!C$5 - D362</f>
        <v>1523</v>
      </c>
      <c r="F362" s="17" t="str">
        <f t="shared" ca="1" si="15"/>
        <v>Eligible</v>
      </c>
      <c r="G362" s="18">
        <v>4</v>
      </c>
      <c r="H362" s="18">
        <v>1</v>
      </c>
      <c r="I362" s="18" t="s">
        <v>1094</v>
      </c>
      <c r="J362" s="20" cm="1">
        <f t="array" ref="J362">INDEX('Pay Table DC 2025'!C$2:L$16,G362,H362)</f>
        <v>41247</v>
      </c>
      <c r="K362" s="51">
        <f>_xlfn.XLOOKUP(G362,'Pay Table DC 2025'!B:B,'Pay Table DC 2025'!L:L,"NA",0)</f>
        <v>53627</v>
      </c>
      <c r="L362" s="20" t="str" cm="1">
        <f t="array" ref="L362">IFERROR(_xlfn.IFS(C362="Achieved Excellence", J362*Parameters!B$13, C362="Exceeded Expectations", J362*Parameters!C$13,C362="Meets Expectations",J362*Parameters!D$13), "No Pay Due")</f>
        <v>No Pay Due</v>
      </c>
      <c r="M362" s="21">
        <f t="shared" si="16"/>
        <v>0.76914613907173623</v>
      </c>
      <c r="N362" s="49" t="str" cm="1">
        <f t="array" ref="N362">_xlfn.IFS(L362="No Pay Due", "No Pay Due", ISNUMBER(L362), CEILING(L362, 50))</f>
        <v>No Pay Due</v>
      </c>
      <c r="O362" s="50" t="str">
        <f t="shared" si="17"/>
        <v>No Pay Due</v>
      </c>
      <c r="P362" s="56"/>
      <c r="Q362" s="16" t="str" cm="1">
        <f t="array" ref="Q362">IFERROR(_xlfn.IFS(C362="Achieved Excellence","3,000",C362="Exceeded Expectations",2000,C362="Meets Expectations",1000), "No pay due")</f>
        <v>No pay due</v>
      </c>
    </row>
    <row r="363" spans="1:17" x14ac:dyDescent="0.3">
      <c r="A363" t="s">
        <v>418</v>
      </c>
      <c r="B363">
        <v>3</v>
      </c>
      <c r="C363" t="str">
        <f>_xlfn.XLOOKUP(B363,Setup!A:A,Setup!B:B,"Unknown",0)</f>
        <v>Meets Expectations</v>
      </c>
      <c r="D363" s="19">
        <v>44287</v>
      </c>
      <c r="E363" s="18">
        <f ca="1">Parameters!C$5 - D363</f>
        <v>1419</v>
      </c>
      <c r="F363" s="17" t="str">
        <f t="shared" ca="1" si="15"/>
        <v>Eligible</v>
      </c>
      <c r="G363" s="18">
        <v>2</v>
      </c>
      <c r="H363" s="18">
        <v>2</v>
      </c>
      <c r="I363" s="18" t="s">
        <v>1092</v>
      </c>
      <c r="J363" s="20" cm="1">
        <f t="array" ref="J363">INDEX('Pay Table DC 2025'!C$2:L$16,G363,H363)</f>
        <v>34476</v>
      </c>
      <c r="K363" s="51">
        <f>_xlfn.XLOOKUP(G363,'Pay Table DC 2025'!B:B,'Pay Table DC 2025'!L:L,"NA",0)</f>
        <v>42376</v>
      </c>
      <c r="L363" s="20" cm="1">
        <f t="array" ref="L363">IFERROR(_xlfn.IFS(C363="Achieved Excellence", J363*Parameters!B$13, C363="Exceeded Expectations", J363*Parameters!C$13,C363="Meets Expectations",J363*Parameters!D$13), "No Pay Due")</f>
        <v>344.76</v>
      </c>
      <c r="M363" s="21">
        <f t="shared" si="16"/>
        <v>0.81357372097413627</v>
      </c>
      <c r="N363" s="49" cm="1">
        <f t="array" ref="N363">_xlfn.IFS(L363="No Pay Due", "No Pay Due", ISNUMBER(L363), CEILING(L363, 50))</f>
        <v>350</v>
      </c>
      <c r="O363" s="50">
        <f t="shared" si="17"/>
        <v>5.2400000000000091</v>
      </c>
      <c r="P363" s="56"/>
      <c r="Q363" s="16" cm="1">
        <f t="array" ref="Q363">IFERROR(_xlfn.IFS(C363="Achieved Excellence","3,000",C363="Exceeded Expectations",2000,C363="Meets Expectations",1000), "No pay due")</f>
        <v>1000</v>
      </c>
    </row>
    <row r="364" spans="1:17" x14ac:dyDescent="0.3">
      <c r="A364" t="s">
        <v>419</v>
      </c>
      <c r="B364">
        <v>5</v>
      </c>
      <c r="C364" t="str">
        <f>_xlfn.XLOOKUP(B364,Setup!A:A,Setup!B:B,"Unknown",0)</f>
        <v>Achieved Excellence</v>
      </c>
      <c r="D364" s="19">
        <v>45282</v>
      </c>
      <c r="E364" s="18">
        <f ca="1">Parameters!C$5 - D364</f>
        <v>424</v>
      </c>
      <c r="F364" s="17" t="str">
        <f t="shared" ca="1" si="15"/>
        <v>Eligible</v>
      </c>
      <c r="G364" s="18">
        <v>2</v>
      </c>
      <c r="H364" s="18">
        <v>9</v>
      </c>
      <c r="I364" s="18" t="s">
        <v>1093</v>
      </c>
      <c r="J364" s="20" cm="1">
        <f t="array" ref="J364">INDEX('Pay Table DC 2025'!C$2:L$16,G364,H364)</f>
        <v>41290</v>
      </c>
      <c r="K364" s="51">
        <f>_xlfn.XLOOKUP(G364,'Pay Table DC 2025'!B:B,'Pay Table DC 2025'!L:L,"NA",0)</f>
        <v>42376</v>
      </c>
      <c r="L364" s="20" cm="1">
        <f t="array" ref="L364">IFERROR(_xlfn.IFS(C364="Achieved Excellence", J364*Parameters!B$13, C364="Exceeded Expectations", J364*Parameters!C$13,C364="Meets Expectations",J364*Parameters!D$13), "No Pay Due")</f>
        <v>1238.7</v>
      </c>
      <c r="M364" s="21">
        <f t="shared" si="16"/>
        <v>0.9743722861997357</v>
      </c>
      <c r="N364" s="49" cm="1">
        <f t="array" ref="N364">_xlfn.IFS(L364="No Pay Due", "No Pay Due", ISNUMBER(L364), CEILING(L364, 50))</f>
        <v>1250</v>
      </c>
      <c r="O364" s="50">
        <f t="shared" si="17"/>
        <v>11.299999999999955</v>
      </c>
      <c r="P364" s="56"/>
      <c r="Q364" s="16" t="str" cm="1">
        <f t="array" ref="Q364">IFERROR(_xlfn.IFS(C364="Achieved Excellence","3,000",C364="Exceeded Expectations",2000,C364="Meets Expectations",1000), "No pay due")</f>
        <v>3,000</v>
      </c>
    </row>
    <row r="365" spans="1:17" x14ac:dyDescent="0.3">
      <c r="A365" t="s">
        <v>420</v>
      </c>
      <c r="B365">
        <v>2</v>
      </c>
      <c r="C365" t="str">
        <f>_xlfn.XLOOKUP(B365,Setup!A:A,Setup!B:B,"Unknown",0)</f>
        <v>Needs Improvement</v>
      </c>
      <c r="D365" s="19">
        <v>44790</v>
      </c>
      <c r="E365" s="18">
        <f ca="1">Parameters!C$5 - D365</f>
        <v>916</v>
      </c>
      <c r="F365" s="17" t="str">
        <f t="shared" ca="1" si="15"/>
        <v>Eligible</v>
      </c>
      <c r="G365" s="18">
        <v>9</v>
      </c>
      <c r="H365" s="18">
        <v>9</v>
      </c>
      <c r="I365" s="18" t="s">
        <v>1092</v>
      </c>
      <c r="J365" s="20" cm="1">
        <f t="array" ref="J365">INDEX('Pay Table DC 2025'!C$2:L$16,G365,H365)</f>
        <v>88568</v>
      </c>
      <c r="K365" s="51">
        <f>_xlfn.XLOOKUP(G365,'Pay Table DC 2025'!B:B,'Pay Table DC 2025'!L:L,"NA",0)</f>
        <v>90898</v>
      </c>
      <c r="L365" s="20" t="str" cm="1">
        <f t="array" ref="L365">IFERROR(_xlfn.IFS(C365="Achieved Excellence", J365*Parameters!B$13, C365="Exceeded Expectations", J365*Parameters!C$13,C365="Meets Expectations",J365*Parameters!D$13), "No Pay Due")</f>
        <v>No Pay Due</v>
      </c>
      <c r="M365" s="21">
        <f t="shared" si="16"/>
        <v>0.97436687275847655</v>
      </c>
      <c r="N365" s="49" t="str" cm="1">
        <f t="array" ref="N365">_xlfn.IFS(L365="No Pay Due", "No Pay Due", ISNUMBER(L365), CEILING(L365, 50))</f>
        <v>No Pay Due</v>
      </c>
      <c r="O365" s="50" t="str">
        <f t="shared" si="17"/>
        <v>No Pay Due</v>
      </c>
      <c r="P365" s="56"/>
      <c r="Q365" s="16" t="str" cm="1">
        <f t="array" ref="Q365">IFERROR(_xlfn.IFS(C365="Achieved Excellence","3,000",C365="Exceeded Expectations",2000,C365="Meets Expectations",1000), "No pay due")</f>
        <v>No pay due</v>
      </c>
    </row>
    <row r="366" spans="1:17" x14ac:dyDescent="0.3">
      <c r="A366" t="s">
        <v>421</v>
      </c>
      <c r="B366">
        <v>5</v>
      </c>
      <c r="C366" t="str">
        <f>_xlfn.XLOOKUP(B366,Setup!A:A,Setup!B:B,"Unknown",0)</f>
        <v>Achieved Excellence</v>
      </c>
      <c r="D366" s="19">
        <v>44053</v>
      </c>
      <c r="E366" s="18">
        <f ca="1">Parameters!C$5 - D366</f>
        <v>1653</v>
      </c>
      <c r="F366" s="17" t="str">
        <f t="shared" ca="1" si="15"/>
        <v>Eligible</v>
      </c>
      <c r="G366" s="18">
        <v>13</v>
      </c>
      <c r="H366" s="18">
        <v>5</v>
      </c>
      <c r="I366" s="18" t="s">
        <v>1092</v>
      </c>
      <c r="J366" s="20" cm="1">
        <f t="array" ref="J366">INDEX('Pay Table DC 2025'!C$2:L$16,G366,H366)</f>
        <v>136658</v>
      </c>
      <c r="K366" s="51">
        <f>_xlfn.XLOOKUP(G366,'Pay Table DC 2025'!B:B,'Pay Table DC 2025'!L:L,"NA",0)</f>
        <v>156755</v>
      </c>
      <c r="L366" s="20" cm="1">
        <f t="array" ref="L366">IFERROR(_xlfn.IFS(C366="Achieved Excellence", J366*Parameters!B$13, C366="Exceeded Expectations", J366*Parameters!C$13,C366="Meets Expectations",J366*Parameters!D$13), "No Pay Due")</f>
        <v>4099.74</v>
      </c>
      <c r="M366" s="21">
        <f t="shared" si="16"/>
        <v>0.87179356320372559</v>
      </c>
      <c r="N366" s="49" cm="1">
        <f t="array" ref="N366">_xlfn.IFS(L366="No Pay Due", "No Pay Due", ISNUMBER(L366), CEILING(L366, 50))</f>
        <v>4100</v>
      </c>
      <c r="O366" s="50">
        <f t="shared" si="17"/>
        <v>0.26000000000021828</v>
      </c>
      <c r="P366" s="56"/>
      <c r="Q366" s="16" t="str" cm="1">
        <f t="array" ref="Q366">IFERROR(_xlfn.IFS(C366="Achieved Excellence","3,000",C366="Exceeded Expectations",2000,C366="Meets Expectations",1000), "No pay due")</f>
        <v>3,000</v>
      </c>
    </row>
    <row r="367" spans="1:17" x14ac:dyDescent="0.3">
      <c r="A367" t="s">
        <v>422</v>
      </c>
      <c r="B367">
        <v>5</v>
      </c>
      <c r="C367" t="str">
        <f>_xlfn.XLOOKUP(B367,Setup!A:A,Setup!B:B,"Unknown",0)</f>
        <v>Achieved Excellence</v>
      </c>
      <c r="D367" s="19">
        <v>44282</v>
      </c>
      <c r="E367" s="18">
        <f ca="1">Parameters!C$5 - D367</f>
        <v>1424</v>
      </c>
      <c r="F367" s="17" t="str">
        <f t="shared" ca="1" si="15"/>
        <v>Eligible</v>
      </c>
      <c r="G367" s="18">
        <v>8</v>
      </c>
      <c r="H367" s="18">
        <v>8</v>
      </c>
      <c r="I367" s="18" t="s">
        <v>1091</v>
      </c>
      <c r="J367" s="20" cm="1">
        <f t="array" ref="J367">INDEX('Pay Table DC 2025'!C$2:L$16,G367,H367)</f>
        <v>78083</v>
      </c>
      <c r="K367" s="51">
        <f>_xlfn.XLOOKUP(G367,'Pay Table DC 2025'!B:B,'Pay Table DC 2025'!L:L,"NA",0)</f>
        <v>82305</v>
      </c>
      <c r="L367" s="20" cm="1">
        <f t="array" ref="L367">IFERROR(_xlfn.IFS(C367="Achieved Excellence", J367*Parameters!B$13, C367="Exceeded Expectations", J367*Parameters!C$13,C367="Meets Expectations",J367*Parameters!D$13), "No Pay Due")</f>
        <v>2342.4899999999998</v>
      </c>
      <c r="M367" s="21">
        <f t="shared" si="16"/>
        <v>0.94870299495777899</v>
      </c>
      <c r="N367" s="49" cm="1">
        <f t="array" ref="N367">_xlfn.IFS(L367="No Pay Due", "No Pay Due", ISNUMBER(L367), CEILING(L367, 50))</f>
        <v>2350</v>
      </c>
      <c r="O367" s="50">
        <f t="shared" si="17"/>
        <v>7.5100000000002183</v>
      </c>
      <c r="P367" s="56"/>
      <c r="Q367" s="16" t="str" cm="1">
        <f t="array" ref="Q367">IFERROR(_xlfn.IFS(C367="Achieved Excellence","3,000",C367="Exceeded Expectations",2000,C367="Meets Expectations",1000), "No pay due")</f>
        <v>3,000</v>
      </c>
    </row>
    <row r="368" spans="1:17" x14ac:dyDescent="0.3">
      <c r="A368" t="s">
        <v>423</v>
      </c>
      <c r="B368">
        <v>2</v>
      </c>
      <c r="C368" t="str">
        <f>_xlfn.XLOOKUP(B368,Setup!A:A,Setup!B:B,"Unknown",0)</f>
        <v>Needs Improvement</v>
      </c>
      <c r="D368" s="19">
        <v>44758</v>
      </c>
      <c r="E368" s="18">
        <f ca="1">Parameters!C$5 - D368</f>
        <v>948</v>
      </c>
      <c r="F368" s="17" t="str">
        <f t="shared" ca="1" si="15"/>
        <v>Eligible</v>
      </c>
      <c r="G368" s="18">
        <v>6</v>
      </c>
      <c r="H368" s="18">
        <v>2</v>
      </c>
      <c r="I368" s="18" t="s">
        <v>1092</v>
      </c>
      <c r="J368" s="20" cm="1">
        <f t="array" ref="J368">INDEX('Pay Table DC 2025'!C$2:L$16,G368,H368)</f>
        <v>53157</v>
      </c>
      <c r="K368" s="51">
        <f>_xlfn.XLOOKUP(G368,'Pay Table DC 2025'!B:B,'Pay Table DC 2025'!L:L,"NA",0)</f>
        <v>66872</v>
      </c>
      <c r="L368" s="20" t="str" cm="1">
        <f t="array" ref="L368">IFERROR(_xlfn.IFS(C368="Achieved Excellence", J368*Parameters!B$13, C368="Exceeded Expectations", J368*Parameters!C$13,C368="Meets Expectations",J368*Parameters!D$13), "No Pay Due")</f>
        <v>No Pay Due</v>
      </c>
      <c r="M368" s="21">
        <f t="shared" si="16"/>
        <v>0.79490668740279935</v>
      </c>
      <c r="N368" s="49" t="str" cm="1">
        <f t="array" ref="N368">_xlfn.IFS(L368="No Pay Due", "No Pay Due", ISNUMBER(L368), CEILING(L368, 50))</f>
        <v>No Pay Due</v>
      </c>
      <c r="O368" s="50" t="str">
        <f t="shared" si="17"/>
        <v>No Pay Due</v>
      </c>
      <c r="P368" s="56"/>
      <c r="Q368" s="16" t="str" cm="1">
        <f t="array" ref="Q368">IFERROR(_xlfn.IFS(C368="Achieved Excellence","3,000",C368="Exceeded Expectations",2000,C368="Meets Expectations",1000), "No pay due")</f>
        <v>No pay due</v>
      </c>
    </row>
    <row r="369" spans="1:17" x14ac:dyDescent="0.3">
      <c r="A369" t="s">
        <v>424</v>
      </c>
      <c r="B369">
        <v>5</v>
      </c>
      <c r="C369" t="str">
        <f>_xlfn.XLOOKUP(B369,Setup!A:A,Setup!B:B,"Unknown",0)</f>
        <v>Achieved Excellence</v>
      </c>
      <c r="D369" s="19">
        <v>44837</v>
      </c>
      <c r="E369" s="18">
        <f ca="1">Parameters!C$5 - D369</f>
        <v>869</v>
      </c>
      <c r="F369" s="17" t="str">
        <f t="shared" ca="1" si="15"/>
        <v>Eligible</v>
      </c>
      <c r="G369" s="18">
        <v>12</v>
      </c>
      <c r="H369" s="18">
        <v>8</v>
      </c>
      <c r="I369" s="18" t="s">
        <v>1094</v>
      </c>
      <c r="J369" s="20" cm="1">
        <f t="array" ref="J369">INDEX('Pay Table DC 2025'!C$2:L$16,G369,H369)</f>
        <v>125065</v>
      </c>
      <c r="K369" s="51">
        <f>_xlfn.XLOOKUP(G369,'Pay Table DC 2025'!B:B,'Pay Table DC 2025'!L:L,"NA",0)</f>
        <v>131826</v>
      </c>
      <c r="L369" s="20" cm="1">
        <f t="array" ref="L369">IFERROR(_xlfn.IFS(C369="Achieved Excellence", J369*Parameters!B$13, C369="Exceeded Expectations", J369*Parameters!C$13,C369="Meets Expectations",J369*Parameters!D$13), "No Pay Due")</f>
        <v>3751.95</v>
      </c>
      <c r="M369" s="21">
        <f t="shared" si="16"/>
        <v>0.94871269704003758</v>
      </c>
      <c r="N369" s="49" cm="1">
        <f t="array" ref="N369">_xlfn.IFS(L369="No Pay Due", "No Pay Due", ISNUMBER(L369), CEILING(L369, 50))</f>
        <v>3800</v>
      </c>
      <c r="O369" s="50">
        <f t="shared" si="17"/>
        <v>48.050000000000182</v>
      </c>
      <c r="P369" s="56"/>
      <c r="Q369" s="16" t="str" cm="1">
        <f t="array" ref="Q369">IFERROR(_xlfn.IFS(C369="Achieved Excellence","3,000",C369="Exceeded Expectations",2000,C369="Meets Expectations",1000), "No pay due")</f>
        <v>3,000</v>
      </c>
    </row>
    <row r="370" spans="1:17" x14ac:dyDescent="0.3">
      <c r="A370" t="s">
        <v>425</v>
      </c>
      <c r="B370">
        <v>4</v>
      </c>
      <c r="C370" t="str">
        <f>_xlfn.XLOOKUP(B370,Setup!A:A,Setup!B:B,"Unknown",0)</f>
        <v>Exceeded Expectations</v>
      </c>
      <c r="D370" s="19">
        <v>44563</v>
      </c>
      <c r="E370" s="18">
        <f ca="1">Parameters!C$5 - D370</f>
        <v>1143</v>
      </c>
      <c r="F370" s="17" t="str">
        <f t="shared" ca="1" si="15"/>
        <v>Eligible</v>
      </c>
      <c r="G370" s="18">
        <v>12</v>
      </c>
      <c r="H370" s="18">
        <v>10</v>
      </c>
      <c r="I370" s="18" t="s">
        <v>1093</v>
      </c>
      <c r="J370" s="20" cm="1">
        <f t="array" ref="J370">INDEX('Pay Table DC 2025'!C$2:L$16,G370,H370)</f>
        <v>131826</v>
      </c>
      <c r="K370" s="51">
        <f>_xlfn.XLOOKUP(G370,'Pay Table DC 2025'!B:B,'Pay Table DC 2025'!L:L,"NA",0)</f>
        <v>131826</v>
      </c>
      <c r="L370" s="20" cm="1">
        <f t="array" ref="L370">IFERROR(_xlfn.IFS(C370="Achieved Excellence", J370*Parameters!B$13, C370="Exceeded Expectations", J370*Parameters!C$13,C370="Meets Expectations",J370*Parameters!D$13), "No Pay Due")</f>
        <v>2636.52</v>
      </c>
      <c r="M370" s="21">
        <f t="shared" si="16"/>
        <v>1</v>
      </c>
      <c r="N370" s="49" cm="1">
        <f t="array" ref="N370">_xlfn.IFS(L370="No Pay Due", "No Pay Due", ISNUMBER(L370), CEILING(L370, 50))</f>
        <v>2650</v>
      </c>
      <c r="O370" s="50">
        <f t="shared" si="17"/>
        <v>13.480000000000018</v>
      </c>
      <c r="P370" s="56"/>
      <c r="Q370" s="16" cm="1">
        <f t="array" ref="Q370">IFERROR(_xlfn.IFS(C370="Achieved Excellence","3,000",C370="Exceeded Expectations",2000,C370="Meets Expectations",1000), "No pay due")</f>
        <v>2000</v>
      </c>
    </row>
    <row r="371" spans="1:17" x14ac:dyDescent="0.3">
      <c r="A371" t="s">
        <v>426</v>
      </c>
      <c r="B371">
        <v>4</v>
      </c>
      <c r="C371" t="str">
        <f>_xlfn.XLOOKUP(B371,Setup!A:A,Setup!B:B,"Unknown",0)</f>
        <v>Exceeded Expectations</v>
      </c>
      <c r="D371" s="19">
        <v>45542</v>
      </c>
      <c r="E371" s="18">
        <f ca="1">Parameters!C$5 - D371</f>
        <v>164</v>
      </c>
      <c r="F371" s="17" t="str">
        <f t="shared" ca="1" si="15"/>
        <v>Tenure Ineligible</v>
      </c>
      <c r="G371" s="18">
        <v>2</v>
      </c>
      <c r="H371" s="18">
        <v>4</v>
      </c>
      <c r="I371" s="18" t="s">
        <v>1092</v>
      </c>
      <c r="J371" s="20" cm="1">
        <f t="array" ref="J371">INDEX('Pay Table DC 2025'!C$2:L$16,G371,H371)</f>
        <v>36535</v>
      </c>
      <c r="K371" s="51">
        <f>_xlfn.XLOOKUP(G371,'Pay Table DC 2025'!B:B,'Pay Table DC 2025'!L:L,"NA",0)</f>
        <v>42376</v>
      </c>
      <c r="L371" s="20" cm="1">
        <f t="array" ref="L371">IFERROR(_xlfn.IFS(C371="Achieved Excellence", J371*Parameters!B$13, C371="Exceeded Expectations", J371*Parameters!C$13,C371="Meets Expectations",J371*Parameters!D$13), "No Pay Due")</f>
        <v>730.7</v>
      </c>
      <c r="M371" s="21">
        <f t="shared" si="16"/>
        <v>0.86216254483670007</v>
      </c>
      <c r="N371" s="49" cm="1">
        <f t="array" ref="N371">_xlfn.IFS(L371="No Pay Due", "No Pay Due", ISNUMBER(L371), CEILING(L371, 50))</f>
        <v>750</v>
      </c>
      <c r="O371" s="50">
        <f t="shared" si="17"/>
        <v>19.299999999999955</v>
      </c>
      <c r="P371" s="56"/>
      <c r="Q371" s="16" cm="1">
        <f t="array" ref="Q371">IFERROR(_xlfn.IFS(C371="Achieved Excellence","3,000",C371="Exceeded Expectations",2000,C371="Meets Expectations",1000), "No pay due")</f>
        <v>2000</v>
      </c>
    </row>
    <row r="372" spans="1:17" x14ac:dyDescent="0.3">
      <c r="A372" t="s">
        <v>427</v>
      </c>
      <c r="B372">
        <v>2</v>
      </c>
      <c r="C372" t="str">
        <f>_xlfn.XLOOKUP(B372,Setup!A:A,Setup!B:B,"Unknown",0)</f>
        <v>Needs Improvement</v>
      </c>
      <c r="D372" s="19">
        <v>45175</v>
      </c>
      <c r="E372" s="18">
        <f ca="1">Parameters!C$5 - D372</f>
        <v>531</v>
      </c>
      <c r="F372" s="17" t="str">
        <f t="shared" ca="1" si="15"/>
        <v>Eligible</v>
      </c>
      <c r="G372" s="18">
        <v>15</v>
      </c>
      <c r="H372" s="18">
        <v>2</v>
      </c>
      <c r="I372" s="18" t="s">
        <v>1091</v>
      </c>
      <c r="J372" s="20" cm="1">
        <f t="array" ref="J372">INDEX('Pay Table DC 2025'!C$2:L$16,G372,H372)</f>
        <v>173190</v>
      </c>
      <c r="K372" s="51">
        <f>_xlfn.XLOOKUP(G372,'Pay Table DC 2025'!B:B,'Pay Table DC 2025'!L:L,"NA",0)</f>
        <v>195200</v>
      </c>
      <c r="L372" s="20" t="str" cm="1">
        <f t="array" ref="L372">IFERROR(_xlfn.IFS(C372="Achieved Excellence", J372*Parameters!B$13, C372="Exceeded Expectations", J372*Parameters!C$13,C372="Meets Expectations",J372*Parameters!D$13), "No Pay Due")</f>
        <v>No Pay Due</v>
      </c>
      <c r="M372" s="21">
        <f t="shared" si="16"/>
        <v>0.88724385245901638</v>
      </c>
      <c r="N372" s="49" t="str" cm="1">
        <f t="array" ref="N372">_xlfn.IFS(L372="No Pay Due", "No Pay Due", ISNUMBER(L372), CEILING(L372, 50))</f>
        <v>No Pay Due</v>
      </c>
      <c r="O372" s="50" t="str">
        <f t="shared" si="17"/>
        <v>No Pay Due</v>
      </c>
      <c r="P372" s="56"/>
      <c r="Q372" s="16" t="str" cm="1">
        <f t="array" ref="Q372">IFERROR(_xlfn.IFS(C372="Achieved Excellence","3,000",C372="Exceeded Expectations",2000,C372="Meets Expectations",1000), "No pay due")</f>
        <v>No pay due</v>
      </c>
    </row>
    <row r="373" spans="1:17" x14ac:dyDescent="0.3">
      <c r="A373" t="s">
        <v>428</v>
      </c>
      <c r="B373">
        <v>1</v>
      </c>
      <c r="C373" t="str">
        <f>_xlfn.XLOOKUP(B373,Setup!A:A,Setup!B:B,"Unknown",0)</f>
        <v>Did not meet Expectations</v>
      </c>
      <c r="D373" s="19">
        <v>45356</v>
      </c>
      <c r="E373" s="18">
        <f ca="1">Parameters!C$5 - D373</f>
        <v>350</v>
      </c>
      <c r="F373" s="17" t="str">
        <f t="shared" ca="1" si="15"/>
        <v>Eligible</v>
      </c>
      <c r="G373" s="18">
        <v>1</v>
      </c>
      <c r="H373" s="18">
        <v>2</v>
      </c>
      <c r="I373" s="18" t="s">
        <v>1092</v>
      </c>
      <c r="J373" s="20" cm="1">
        <f t="array" ref="J373">INDEX('Pay Table DC 2025'!C$2:L$16,G373,H373)</f>
        <v>30954</v>
      </c>
      <c r="K373" s="51">
        <f>_xlfn.XLOOKUP(G373,'Pay Table DC 2025'!B:B,'Pay Table DC 2025'!L:L,"NA",0)</f>
        <v>37463</v>
      </c>
      <c r="L373" s="20" t="str" cm="1">
        <f t="array" ref="L373">IFERROR(_xlfn.IFS(C373="Achieved Excellence", J373*Parameters!B$13, C373="Exceeded Expectations", J373*Parameters!C$13,C373="Meets Expectations",J373*Parameters!D$13), "No Pay Due")</f>
        <v>No Pay Due</v>
      </c>
      <c r="M373" s="21">
        <f t="shared" si="16"/>
        <v>0.82625523850198868</v>
      </c>
      <c r="N373" s="49" t="str" cm="1">
        <f t="array" ref="N373">_xlfn.IFS(L373="No Pay Due", "No Pay Due", ISNUMBER(L373), CEILING(L373, 50))</f>
        <v>No Pay Due</v>
      </c>
      <c r="O373" s="50" t="str">
        <f t="shared" si="17"/>
        <v>No Pay Due</v>
      </c>
      <c r="P373" s="56"/>
      <c r="Q373" s="16" t="str" cm="1">
        <f t="array" ref="Q373">IFERROR(_xlfn.IFS(C373="Achieved Excellence","3,000",C373="Exceeded Expectations",2000,C373="Meets Expectations",1000), "No pay due")</f>
        <v>No pay due</v>
      </c>
    </row>
    <row r="374" spans="1:17" x14ac:dyDescent="0.3">
      <c r="A374" t="s">
        <v>429</v>
      </c>
      <c r="B374">
        <v>5</v>
      </c>
      <c r="C374" t="str">
        <f>_xlfn.XLOOKUP(B374,Setup!A:A,Setup!B:B,"Unknown",0)</f>
        <v>Achieved Excellence</v>
      </c>
      <c r="D374" s="19">
        <v>44906</v>
      </c>
      <c r="E374" s="18">
        <f ca="1">Parameters!C$5 - D374</f>
        <v>800</v>
      </c>
      <c r="F374" s="17" t="str">
        <f t="shared" ca="1" si="15"/>
        <v>Eligible</v>
      </c>
      <c r="G374" s="18">
        <v>12</v>
      </c>
      <c r="H374" s="18">
        <v>4</v>
      </c>
      <c r="I374" s="18" t="s">
        <v>1092</v>
      </c>
      <c r="J374" s="20" cm="1">
        <f t="array" ref="J374">INDEX('Pay Table DC 2025'!C$2:L$16,G374,H374)</f>
        <v>111543</v>
      </c>
      <c r="K374" s="51">
        <f>_xlfn.XLOOKUP(G374,'Pay Table DC 2025'!B:B,'Pay Table DC 2025'!L:L,"NA",0)</f>
        <v>131826</v>
      </c>
      <c r="L374" s="20" cm="1">
        <f t="array" ref="L374">IFERROR(_xlfn.IFS(C374="Achieved Excellence", J374*Parameters!B$13, C374="Exceeded Expectations", J374*Parameters!C$13,C374="Meets Expectations",J374*Parameters!D$13), "No Pay Due")</f>
        <v>3346.29</v>
      </c>
      <c r="M374" s="21">
        <f t="shared" si="16"/>
        <v>0.84613809112011285</v>
      </c>
      <c r="N374" s="49" cm="1">
        <f t="array" ref="N374">_xlfn.IFS(L374="No Pay Due", "No Pay Due", ISNUMBER(L374), CEILING(L374, 50))</f>
        <v>3350</v>
      </c>
      <c r="O374" s="50">
        <f t="shared" si="17"/>
        <v>3.7100000000000364</v>
      </c>
      <c r="P374" s="56"/>
      <c r="Q374" s="16" t="str" cm="1">
        <f t="array" ref="Q374">IFERROR(_xlfn.IFS(C374="Achieved Excellence","3,000",C374="Exceeded Expectations",2000,C374="Meets Expectations",1000), "No pay due")</f>
        <v>3,000</v>
      </c>
    </row>
    <row r="375" spans="1:17" x14ac:dyDescent="0.3">
      <c r="A375" t="s">
        <v>430</v>
      </c>
      <c r="B375">
        <v>1</v>
      </c>
      <c r="C375" t="str">
        <f>_xlfn.XLOOKUP(B375,Setup!A:A,Setup!B:B,"Unknown",0)</f>
        <v>Did not meet Expectations</v>
      </c>
      <c r="D375" s="19">
        <v>44891</v>
      </c>
      <c r="E375" s="18">
        <f ca="1">Parameters!C$5 - D375</f>
        <v>815</v>
      </c>
      <c r="F375" s="17" t="str">
        <f t="shared" ca="1" si="15"/>
        <v>Eligible</v>
      </c>
      <c r="G375" s="18">
        <v>15</v>
      </c>
      <c r="H375" s="18">
        <v>9</v>
      </c>
      <c r="I375" s="18" t="s">
        <v>1094</v>
      </c>
      <c r="J375" s="20" cm="1">
        <f t="array" ref="J375">INDEX('Pay Table DC 2025'!C$2:L$16,G375,H375)</f>
        <v>195200</v>
      </c>
      <c r="K375" s="51">
        <f>_xlfn.XLOOKUP(G375,'Pay Table DC 2025'!B:B,'Pay Table DC 2025'!L:L,"NA",0)</f>
        <v>195200</v>
      </c>
      <c r="L375" s="20" t="str" cm="1">
        <f t="array" ref="L375">IFERROR(_xlfn.IFS(C375="Achieved Excellence", J375*Parameters!B$13, C375="Exceeded Expectations", J375*Parameters!C$13,C375="Meets Expectations",J375*Parameters!D$13), "No Pay Due")</f>
        <v>No Pay Due</v>
      </c>
      <c r="M375" s="21">
        <f t="shared" si="16"/>
        <v>1</v>
      </c>
      <c r="N375" s="49" t="str" cm="1">
        <f t="array" ref="N375">_xlfn.IFS(L375="No Pay Due", "No Pay Due", ISNUMBER(L375), CEILING(L375, 50))</f>
        <v>No Pay Due</v>
      </c>
      <c r="O375" s="50" t="str">
        <f t="shared" si="17"/>
        <v>No Pay Due</v>
      </c>
      <c r="P375" s="56"/>
      <c r="Q375" s="16" t="str" cm="1">
        <f t="array" ref="Q375">IFERROR(_xlfn.IFS(C375="Achieved Excellence","3,000",C375="Exceeded Expectations",2000,C375="Meets Expectations",1000), "No pay due")</f>
        <v>No pay due</v>
      </c>
    </row>
    <row r="376" spans="1:17" x14ac:dyDescent="0.3">
      <c r="A376" t="s">
        <v>431</v>
      </c>
      <c r="B376">
        <v>3</v>
      </c>
      <c r="C376" t="str">
        <f>_xlfn.XLOOKUP(B376,Setup!A:A,Setup!B:B,"Unknown",0)</f>
        <v>Meets Expectations</v>
      </c>
      <c r="D376" s="19">
        <v>43840</v>
      </c>
      <c r="E376" s="18">
        <f ca="1">Parameters!C$5 - D376</f>
        <v>1866</v>
      </c>
      <c r="F376" s="17" t="str">
        <f t="shared" ca="1" si="15"/>
        <v>Eligible</v>
      </c>
      <c r="G376" s="18">
        <v>8</v>
      </c>
      <c r="H376" s="18">
        <v>1</v>
      </c>
      <c r="I376" s="18" t="s">
        <v>1094</v>
      </c>
      <c r="J376" s="20" cm="1">
        <f t="array" ref="J376">INDEX('Pay Table DC 2025'!C$2:L$16,G376,H376)</f>
        <v>63307</v>
      </c>
      <c r="K376" s="51">
        <f>_xlfn.XLOOKUP(G376,'Pay Table DC 2025'!B:B,'Pay Table DC 2025'!L:L,"NA",0)</f>
        <v>82305</v>
      </c>
      <c r="L376" s="20" cm="1">
        <f t="array" ref="L376">IFERROR(_xlfn.IFS(C376="Achieved Excellence", J376*Parameters!B$13, C376="Exceeded Expectations", J376*Parameters!C$13,C376="Meets Expectations",J376*Parameters!D$13), "No Pay Due")</f>
        <v>633.07000000000005</v>
      </c>
      <c r="M376" s="21">
        <f t="shared" si="16"/>
        <v>0.76917562724014332</v>
      </c>
      <c r="N376" s="49" cm="1">
        <f t="array" ref="N376">_xlfn.IFS(L376="No Pay Due", "No Pay Due", ISNUMBER(L376), CEILING(L376, 50))</f>
        <v>650</v>
      </c>
      <c r="O376" s="50">
        <f t="shared" si="17"/>
        <v>16.92999999999995</v>
      </c>
      <c r="P376" s="56"/>
      <c r="Q376" s="16" cm="1">
        <f t="array" ref="Q376">IFERROR(_xlfn.IFS(C376="Achieved Excellence","3,000",C376="Exceeded Expectations",2000,C376="Meets Expectations",1000), "No pay due")</f>
        <v>1000</v>
      </c>
    </row>
    <row r="377" spans="1:17" x14ac:dyDescent="0.3">
      <c r="A377" t="s">
        <v>432</v>
      </c>
      <c r="B377">
        <v>3</v>
      </c>
      <c r="C377" t="str">
        <f>_xlfn.XLOOKUP(B377,Setup!A:A,Setup!B:B,"Unknown",0)</f>
        <v>Meets Expectations</v>
      </c>
      <c r="D377" s="19">
        <v>43932</v>
      </c>
      <c r="E377" s="18">
        <f ca="1">Parameters!C$5 - D377</f>
        <v>1774</v>
      </c>
      <c r="F377" s="17" t="str">
        <f t="shared" ca="1" si="15"/>
        <v>Eligible</v>
      </c>
      <c r="G377" s="18">
        <v>13</v>
      </c>
      <c r="H377" s="18">
        <v>3</v>
      </c>
      <c r="I377" s="18" t="s">
        <v>1092</v>
      </c>
      <c r="J377" s="20" cm="1">
        <f t="array" ref="J377">INDEX('Pay Table DC 2025'!C$2:L$16,G377,H377)</f>
        <v>128619</v>
      </c>
      <c r="K377" s="51">
        <f>_xlfn.XLOOKUP(G377,'Pay Table DC 2025'!B:B,'Pay Table DC 2025'!L:L,"NA",0)</f>
        <v>156755</v>
      </c>
      <c r="L377" s="20" cm="1">
        <f t="array" ref="L377">IFERROR(_xlfn.IFS(C377="Achieved Excellence", J377*Parameters!B$13, C377="Exceeded Expectations", J377*Parameters!C$13,C377="Meets Expectations",J377*Parameters!D$13), "No Pay Due")</f>
        <v>1286.19</v>
      </c>
      <c r="M377" s="21">
        <f t="shared" si="16"/>
        <v>0.8205097126088482</v>
      </c>
      <c r="N377" s="49" cm="1">
        <f t="array" ref="N377">_xlfn.IFS(L377="No Pay Due", "No Pay Due", ISNUMBER(L377), CEILING(L377, 50))</f>
        <v>1300</v>
      </c>
      <c r="O377" s="50">
        <f t="shared" si="17"/>
        <v>13.809999999999945</v>
      </c>
      <c r="P377" s="56"/>
      <c r="Q377" s="16" cm="1">
        <f t="array" ref="Q377">IFERROR(_xlfn.IFS(C377="Achieved Excellence","3,000",C377="Exceeded Expectations",2000,C377="Meets Expectations",1000), "No pay due")</f>
        <v>1000</v>
      </c>
    </row>
    <row r="378" spans="1:17" x14ac:dyDescent="0.3">
      <c r="A378" t="s">
        <v>433</v>
      </c>
      <c r="B378">
        <v>2</v>
      </c>
      <c r="C378" t="str">
        <f>_xlfn.XLOOKUP(B378,Setup!A:A,Setup!B:B,"Unknown",0)</f>
        <v>Needs Improvement</v>
      </c>
      <c r="D378" s="19">
        <v>45510</v>
      </c>
      <c r="E378" s="18">
        <f ca="1">Parameters!C$5 - D378</f>
        <v>196</v>
      </c>
      <c r="F378" s="17" t="str">
        <f t="shared" ca="1" si="15"/>
        <v>Eligible</v>
      </c>
      <c r="G378" s="18">
        <v>15</v>
      </c>
      <c r="H378" s="18">
        <v>8</v>
      </c>
      <c r="I378" s="18" t="s">
        <v>1092</v>
      </c>
      <c r="J378" s="20" cm="1">
        <f t="array" ref="J378">INDEX('Pay Table DC 2025'!C$2:L$16,G378,H378)</f>
        <v>195200</v>
      </c>
      <c r="K378" s="51">
        <f>_xlfn.XLOOKUP(G378,'Pay Table DC 2025'!B:B,'Pay Table DC 2025'!L:L,"NA",0)</f>
        <v>195200</v>
      </c>
      <c r="L378" s="20" t="str" cm="1">
        <f t="array" ref="L378">IFERROR(_xlfn.IFS(C378="Achieved Excellence", J378*Parameters!B$13, C378="Exceeded Expectations", J378*Parameters!C$13,C378="Meets Expectations",J378*Parameters!D$13), "No Pay Due")</f>
        <v>No Pay Due</v>
      </c>
      <c r="M378" s="21">
        <f t="shared" si="16"/>
        <v>1</v>
      </c>
      <c r="N378" s="49" t="str" cm="1">
        <f t="array" ref="N378">_xlfn.IFS(L378="No Pay Due", "No Pay Due", ISNUMBER(L378), CEILING(L378, 50))</f>
        <v>No Pay Due</v>
      </c>
      <c r="O378" s="50" t="str">
        <f t="shared" si="17"/>
        <v>No Pay Due</v>
      </c>
      <c r="P378" s="56"/>
      <c r="Q378" s="16" t="str" cm="1">
        <f t="array" ref="Q378">IFERROR(_xlfn.IFS(C378="Achieved Excellence","3,000",C378="Exceeded Expectations",2000,C378="Meets Expectations",1000), "No pay due")</f>
        <v>No pay due</v>
      </c>
    </row>
    <row r="379" spans="1:17" x14ac:dyDescent="0.3">
      <c r="A379" t="s">
        <v>434</v>
      </c>
      <c r="B379">
        <v>1</v>
      </c>
      <c r="C379" t="str">
        <f>_xlfn.XLOOKUP(B379,Setup!A:A,Setup!B:B,"Unknown",0)</f>
        <v>Did not meet Expectations</v>
      </c>
      <c r="D379" s="19">
        <v>45519</v>
      </c>
      <c r="E379" s="18">
        <f ca="1">Parameters!C$5 - D379</f>
        <v>187</v>
      </c>
      <c r="F379" s="17" t="str">
        <f t="shared" ca="1" si="15"/>
        <v>Eligible</v>
      </c>
      <c r="G379" s="18">
        <v>1</v>
      </c>
      <c r="H379" s="18">
        <v>3</v>
      </c>
      <c r="I379" s="18" t="s">
        <v>1093</v>
      </c>
      <c r="J379" s="20" cm="1">
        <f t="array" ref="J379">INDEX('Pay Table DC 2025'!C$2:L$16,G379,H379)</f>
        <v>31949</v>
      </c>
      <c r="K379" s="51">
        <f>_xlfn.XLOOKUP(G379,'Pay Table DC 2025'!B:B,'Pay Table DC 2025'!L:L,"NA",0)</f>
        <v>37463</v>
      </c>
      <c r="L379" s="20" t="str" cm="1">
        <f t="array" ref="L379">IFERROR(_xlfn.IFS(C379="Achieved Excellence", J379*Parameters!B$13, C379="Exceeded Expectations", J379*Parameters!C$13,C379="Meets Expectations",J379*Parameters!D$13), "No Pay Due")</f>
        <v>No Pay Due</v>
      </c>
      <c r="M379" s="21">
        <f t="shared" si="16"/>
        <v>0.85281477724688359</v>
      </c>
      <c r="N379" s="49" t="str" cm="1">
        <f t="array" ref="N379">_xlfn.IFS(L379="No Pay Due", "No Pay Due", ISNUMBER(L379), CEILING(L379, 50))</f>
        <v>No Pay Due</v>
      </c>
      <c r="O379" s="50" t="str">
        <f t="shared" si="17"/>
        <v>No Pay Due</v>
      </c>
      <c r="P379" s="56"/>
      <c r="Q379" s="16" t="str" cm="1">
        <f t="array" ref="Q379">IFERROR(_xlfn.IFS(C379="Achieved Excellence","3,000",C379="Exceeded Expectations",2000,C379="Meets Expectations",1000), "No pay due")</f>
        <v>No pay due</v>
      </c>
    </row>
    <row r="380" spans="1:17" x14ac:dyDescent="0.3">
      <c r="A380" t="s">
        <v>435</v>
      </c>
      <c r="B380">
        <v>1</v>
      </c>
      <c r="C380" t="str">
        <f>_xlfn.XLOOKUP(B380,Setup!A:A,Setup!B:B,"Unknown",0)</f>
        <v>Did not meet Expectations</v>
      </c>
      <c r="D380" s="19">
        <v>45241</v>
      </c>
      <c r="E380" s="18">
        <f ca="1">Parameters!C$5 - D380</f>
        <v>465</v>
      </c>
      <c r="F380" s="17" t="str">
        <f t="shared" ca="1" si="15"/>
        <v>Eligible</v>
      </c>
      <c r="G380" s="18">
        <v>4</v>
      </c>
      <c r="H380" s="18">
        <v>9</v>
      </c>
      <c r="I380" s="18" t="s">
        <v>1093</v>
      </c>
      <c r="J380" s="20" cm="1">
        <f t="array" ref="J380">INDEX('Pay Table DC 2025'!C$2:L$16,G380,H380)</f>
        <v>52251</v>
      </c>
      <c r="K380" s="51">
        <f>_xlfn.XLOOKUP(G380,'Pay Table DC 2025'!B:B,'Pay Table DC 2025'!L:L,"NA",0)</f>
        <v>53627</v>
      </c>
      <c r="L380" s="20" t="str" cm="1">
        <f t="array" ref="L380">IFERROR(_xlfn.IFS(C380="Achieved Excellence", J380*Parameters!B$13, C380="Exceeded Expectations", J380*Parameters!C$13,C380="Meets Expectations",J380*Parameters!D$13), "No Pay Due")</f>
        <v>No Pay Due</v>
      </c>
      <c r="M380" s="21">
        <f t="shared" si="16"/>
        <v>0.974341283308781</v>
      </c>
      <c r="N380" s="49" t="str" cm="1">
        <f t="array" ref="N380">_xlfn.IFS(L380="No Pay Due", "No Pay Due", ISNUMBER(L380), CEILING(L380, 50))</f>
        <v>No Pay Due</v>
      </c>
      <c r="O380" s="50" t="str">
        <f t="shared" si="17"/>
        <v>No Pay Due</v>
      </c>
      <c r="P380" s="56"/>
      <c r="Q380" s="16" t="str" cm="1">
        <f t="array" ref="Q380">IFERROR(_xlfn.IFS(C380="Achieved Excellence","3,000",C380="Exceeded Expectations",2000,C380="Meets Expectations",1000), "No pay due")</f>
        <v>No pay due</v>
      </c>
    </row>
    <row r="381" spans="1:17" x14ac:dyDescent="0.3">
      <c r="A381" t="s">
        <v>436</v>
      </c>
      <c r="B381">
        <v>2</v>
      </c>
      <c r="C381" t="str">
        <f>_xlfn.XLOOKUP(B381,Setup!A:A,Setup!B:B,"Unknown",0)</f>
        <v>Needs Improvement</v>
      </c>
      <c r="D381" s="19">
        <v>45366</v>
      </c>
      <c r="E381" s="18">
        <f ca="1">Parameters!C$5 - D381</f>
        <v>340</v>
      </c>
      <c r="F381" s="17" t="str">
        <f t="shared" ca="1" si="15"/>
        <v>Eligible</v>
      </c>
      <c r="G381" s="18">
        <v>14</v>
      </c>
      <c r="H381" s="18">
        <v>7</v>
      </c>
      <c r="I381" s="18" t="s">
        <v>1092</v>
      </c>
      <c r="J381" s="20" cm="1">
        <f t="array" ref="J381">INDEX('Pay Table DC 2025'!C$2:L$16,G381,H381)</f>
        <v>170985</v>
      </c>
      <c r="K381" s="51">
        <f>_xlfn.XLOOKUP(G381,'Pay Table DC 2025'!B:B,'Pay Table DC 2025'!L:L,"NA",0)</f>
        <v>185234</v>
      </c>
      <c r="L381" s="20" t="str" cm="1">
        <f t="array" ref="L381">IFERROR(_xlfn.IFS(C381="Achieved Excellence", J381*Parameters!B$13, C381="Exceeded Expectations", J381*Parameters!C$13,C381="Meets Expectations",J381*Parameters!D$13), "No Pay Due")</f>
        <v>No Pay Due</v>
      </c>
      <c r="M381" s="21">
        <f t="shared" si="16"/>
        <v>0.92307567725147655</v>
      </c>
      <c r="N381" s="49" t="str" cm="1">
        <f t="array" ref="N381">_xlfn.IFS(L381="No Pay Due", "No Pay Due", ISNUMBER(L381), CEILING(L381, 50))</f>
        <v>No Pay Due</v>
      </c>
      <c r="O381" s="50" t="str">
        <f t="shared" si="17"/>
        <v>No Pay Due</v>
      </c>
      <c r="P381" s="56"/>
      <c r="Q381" s="16" t="str" cm="1">
        <f t="array" ref="Q381">IFERROR(_xlfn.IFS(C381="Achieved Excellence","3,000",C381="Exceeded Expectations",2000,C381="Meets Expectations",1000), "No pay due")</f>
        <v>No pay due</v>
      </c>
    </row>
    <row r="382" spans="1:17" x14ac:dyDescent="0.3">
      <c r="A382" t="s">
        <v>437</v>
      </c>
      <c r="B382">
        <v>4</v>
      </c>
      <c r="C382" t="str">
        <f>_xlfn.XLOOKUP(B382,Setup!A:A,Setup!B:B,"Unknown",0)</f>
        <v>Exceeded Expectations</v>
      </c>
      <c r="D382" s="19">
        <v>45556</v>
      </c>
      <c r="E382" s="18">
        <f ca="1">Parameters!C$5 - D382</f>
        <v>150</v>
      </c>
      <c r="F382" s="17" t="str">
        <f t="shared" ca="1" si="15"/>
        <v>Tenure Ineligible</v>
      </c>
      <c r="G382" s="18">
        <v>10</v>
      </c>
      <c r="H382" s="18">
        <v>4</v>
      </c>
      <c r="I382" s="18" t="s">
        <v>1093</v>
      </c>
      <c r="J382" s="20" cm="1">
        <f t="array" ref="J382">INDEX('Pay Table DC 2025'!C$2:L$16,G382,H382)</f>
        <v>84700</v>
      </c>
      <c r="K382" s="51">
        <f>_xlfn.XLOOKUP(G382,'Pay Table DC 2025'!B:B,'Pay Table DC 2025'!L:L,"NA",0)</f>
        <v>100097</v>
      </c>
      <c r="L382" s="20" cm="1">
        <f t="array" ref="L382">IFERROR(_xlfn.IFS(C382="Achieved Excellence", J382*Parameters!B$13, C382="Exceeded Expectations", J382*Parameters!C$13,C382="Meets Expectations",J382*Parameters!D$13), "No Pay Due")</f>
        <v>1694</v>
      </c>
      <c r="M382" s="21">
        <f t="shared" si="16"/>
        <v>0.84617920617001507</v>
      </c>
      <c r="N382" s="49" cm="1">
        <f t="array" ref="N382">_xlfn.IFS(L382="No Pay Due", "No Pay Due", ISNUMBER(L382), CEILING(L382, 50))</f>
        <v>1700</v>
      </c>
      <c r="O382" s="50">
        <f t="shared" si="17"/>
        <v>6</v>
      </c>
      <c r="P382" s="56"/>
      <c r="Q382" s="16" cm="1">
        <f t="array" ref="Q382">IFERROR(_xlfn.IFS(C382="Achieved Excellence","3,000",C382="Exceeded Expectations",2000,C382="Meets Expectations",1000), "No pay due")</f>
        <v>2000</v>
      </c>
    </row>
    <row r="383" spans="1:17" x14ac:dyDescent="0.3">
      <c r="A383" t="s">
        <v>438</v>
      </c>
      <c r="B383">
        <v>2</v>
      </c>
      <c r="C383" t="str">
        <f>_xlfn.XLOOKUP(B383,Setup!A:A,Setup!B:B,"Unknown",0)</f>
        <v>Needs Improvement</v>
      </c>
      <c r="D383" s="19">
        <v>45243</v>
      </c>
      <c r="E383" s="18">
        <f ca="1">Parameters!C$5 - D383</f>
        <v>463</v>
      </c>
      <c r="F383" s="17" t="str">
        <f t="shared" ca="1" si="15"/>
        <v>Eligible</v>
      </c>
      <c r="G383" s="18">
        <v>9</v>
      </c>
      <c r="H383" s="18">
        <v>10</v>
      </c>
      <c r="I383" s="18" t="s">
        <v>1093</v>
      </c>
      <c r="J383" s="20" cm="1">
        <f t="array" ref="J383">INDEX('Pay Table DC 2025'!C$2:L$16,G383,H383)</f>
        <v>90898</v>
      </c>
      <c r="K383" s="51">
        <f>_xlfn.XLOOKUP(G383,'Pay Table DC 2025'!B:B,'Pay Table DC 2025'!L:L,"NA",0)</f>
        <v>90898</v>
      </c>
      <c r="L383" s="20" t="str" cm="1">
        <f t="array" ref="L383">IFERROR(_xlfn.IFS(C383="Achieved Excellence", J383*Parameters!B$13, C383="Exceeded Expectations", J383*Parameters!C$13,C383="Meets Expectations",J383*Parameters!D$13), "No Pay Due")</f>
        <v>No Pay Due</v>
      </c>
      <c r="M383" s="21">
        <f t="shared" si="16"/>
        <v>1</v>
      </c>
      <c r="N383" s="49" t="str" cm="1">
        <f t="array" ref="N383">_xlfn.IFS(L383="No Pay Due", "No Pay Due", ISNUMBER(L383), CEILING(L383, 50))</f>
        <v>No Pay Due</v>
      </c>
      <c r="O383" s="50" t="str">
        <f t="shared" si="17"/>
        <v>No Pay Due</v>
      </c>
      <c r="P383" s="56"/>
      <c r="Q383" s="16" t="str" cm="1">
        <f t="array" ref="Q383">IFERROR(_xlfn.IFS(C383="Achieved Excellence","3,000",C383="Exceeded Expectations",2000,C383="Meets Expectations",1000), "No pay due")</f>
        <v>No pay due</v>
      </c>
    </row>
    <row r="384" spans="1:17" x14ac:dyDescent="0.3">
      <c r="A384" t="s">
        <v>439</v>
      </c>
      <c r="B384">
        <v>2</v>
      </c>
      <c r="C384" t="str">
        <f>_xlfn.XLOOKUP(B384,Setup!A:A,Setup!B:B,"Unknown",0)</f>
        <v>Needs Improvement</v>
      </c>
      <c r="D384" s="19">
        <v>44885</v>
      </c>
      <c r="E384" s="18">
        <f ca="1">Parameters!C$5 - D384</f>
        <v>821</v>
      </c>
      <c r="F384" s="17" t="str">
        <f t="shared" ca="1" si="15"/>
        <v>Eligible</v>
      </c>
      <c r="G384" s="18">
        <v>6</v>
      </c>
      <c r="H384" s="18">
        <v>1</v>
      </c>
      <c r="I384" s="18" t="s">
        <v>1091</v>
      </c>
      <c r="J384" s="20" cm="1">
        <f t="array" ref="J384">INDEX('Pay Table DC 2025'!C$2:L$16,G384,H384)</f>
        <v>51442</v>
      </c>
      <c r="K384" s="51">
        <f>_xlfn.XLOOKUP(G384,'Pay Table DC 2025'!B:B,'Pay Table DC 2025'!L:L,"NA",0)</f>
        <v>66872</v>
      </c>
      <c r="L384" s="20" t="str" cm="1">
        <f t="array" ref="L384">IFERROR(_xlfn.IFS(C384="Achieved Excellence", J384*Parameters!B$13, C384="Exceeded Expectations", J384*Parameters!C$13,C384="Meets Expectations",J384*Parameters!D$13), "No Pay Due")</f>
        <v>No Pay Due</v>
      </c>
      <c r="M384" s="21">
        <f t="shared" si="16"/>
        <v>0.76926067711448742</v>
      </c>
      <c r="N384" s="49" t="str" cm="1">
        <f t="array" ref="N384">_xlfn.IFS(L384="No Pay Due", "No Pay Due", ISNUMBER(L384), CEILING(L384, 50))</f>
        <v>No Pay Due</v>
      </c>
      <c r="O384" s="50" t="str">
        <f t="shared" si="17"/>
        <v>No Pay Due</v>
      </c>
      <c r="P384" s="56"/>
      <c r="Q384" s="16" t="str" cm="1">
        <f t="array" ref="Q384">IFERROR(_xlfn.IFS(C384="Achieved Excellence","3,000",C384="Exceeded Expectations",2000,C384="Meets Expectations",1000), "No pay due")</f>
        <v>No pay due</v>
      </c>
    </row>
    <row r="385" spans="1:17" x14ac:dyDescent="0.3">
      <c r="A385" t="s">
        <v>440</v>
      </c>
      <c r="B385">
        <v>2</v>
      </c>
      <c r="C385" t="str">
        <f>_xlfn.XLOOKUP(B385,Setup!A:A,Setup!B:B,"Unknown",0)</f>
        <v>Needs Improvement</v>
      </c>
      <c r="D385" s="19">
        <v>43841</v>
      </c>
      <c r="E385" s="18">
        <f ca="1">Parameters!C$5 - D385</f>
        <v>1865</v>
      </c>
      <c r="F385" s="17" t="str">
        <f t="shared" ca="1" si="15"/>
        <v>Eligible</v>
      </c>
      <c r="G385" s="18">
        <v>7</v>
      </c>
      <c r="H385" s="18">
        <v>2</v>
      </c>
      <c r="I385" s="18" t="s">
        <v>1091</v>
      </c>
      <c r="J385" s="20" cm="1">
        <f t="array" ref="J385">INDEX('Pay Table DC 2025'!C$2:L$16,G385,H385)</f>
        <v>59070</v>
      </c>
      <c r="K385" s="51">
        <f>_xlfn.XLOOKUP(G385,'Pay Table DC 2025'!B:B,'Pay Table DC 2025'!L:L,"NA",0)</f>
        <v>74318</v>
      </c>
      <c r="L385" s="20" t="str" cm="1">
        <f t="array" ref="L385">IFERROR(_xlfn.IFS(C385="Achieved Excellence", J385*Parameters!B$13, C385="Exceeded Expectations", J385*Parameters!C$13,C385="Meets Expectations",J385*Parameters!D$13), "No Pay Due")</f>
        <v>No Pay Due</v>
      </c>
      <c r="M385" s="21">
        <f t="shared" si="16"/>
        <v>0.794827632605829</v>
      </c>
      <c r="N385" s="49" t="str" cm="1">
        <f t="array" ref="N385">_xlfn.IFS(L385="No Pay Due", "No Pay Due", ISNUMBER(L385), CEILING(L385, 50))</f>
        <v>No Pay Due</v>
      </c>
      <c r="O385" s="50" t="str">
        <f t="shared" si="17"/>
        <v>No Pay Due</v>
      </c>
      <c r="P385" s="56"/>
      <c r="Q385" s="16" t="str" cm="1">
        <f t="array" ref="Q385">IFERROR(_xlfn.IFS(C385="Achieved Excellence","3,000",C385="Exceeded Expectations",2000,C385="Meets Expectations",1000), "No pay due")</f>
        <v>No pay due</v>
      </c>
    </row>
    <row r="386" spans="1:17" x14ac:dyDescent="0.3">
      <c r="A386" t="s">
        <v>441</v>
      </c>
      <c r="B386">
        <v>2</v>
      </c>
      <c r="C386" t="str">
        <f>_xlfn.XLOOKUP(B386,Setup!A:A,Setup!B:B,"Unknown",0)</f>
        <v>Needs Improvement</v>
      </c>
      <c r="D386" s="19">
        <v>43940</v>
      </c>
      <c r="E386" s="18">
        <f ca="1">Parameters!C$5 - D386</f>
        <v>1766</v>
      </c>
      <c r="F386" s="17" t="str">
        <f t="shared" ref="F386:F449" ca="1" si="18">IF(E386&lt;180,"Tenure Ineligible","Eligible")</f>
        <v>Eligible</v>
      </c>
      <c r="G386" s="18">
        <v>12</v>
      </c>
      <c r="H386" s="18">
        <v>6</v>
      </c>
      <c r="I386" s="18" t="s">
        <v>1091</v>
      </c>
      <c r="J386" s="20" cm="1">
        <f t="array" ref="J386">INDEX('Pay Table DC 2025'!C$2:L$16,G386,H386)</f>
        <v>118304</v>
      </c>
      <c r="K386" s="51">
        <f>_xlfn.XLOOKUP(G386,'Pay Table DC 2025'!B:B,'Pay Table DC 2025'!L:L,"NA",0)</f>
        <v>131826</v>
      </c>
      <c r="L386" s="20" t="str" cm="1">
        <f t="array" ref="L386">IFERROR(_xlfn.IFS(C386="Achieved Excellence", J386*Parameters!B$13, C386="Exceeded Expectations", J386*Parameters!C$13,C386="Meets Expectations",J386*Parameters!D$13), "No Pay Due")</f>
        <v>No Pay Due</v>
      </c>
      <c r="M386" s="21">
        <f t="shared" ref="M386:M449" si="19">J386/K386</f>
        <v>0.89742539408007527</v>
      </c>
      <c r="N386" s="49" t="str" cm="1">
        <f t="array" ref="N386">_xlfn.IFS(L386="No Pay Due", "No Pay Due", ISNUMBER(L386), CEILING(L386, 50))</f>
        <v>No Pay Due</v>
      </c>
      <c r="O386" s="50" t="str">
        <f t="shared" si="17"/>
        <v>No Pay Due</v>
      </c>
      <c r="P386" s="56"/>
      <c r="Q386" s="16" t="str" cm="1">
        <f t="array" ref="Q386">IFERROR(_xlfn.IFS(C386="Achieved Excellence","3,000",C386="Exceeded Expectations",2000,C386="Meets Expectations",1000), "No pay due")</f>
        <v>No pay due</v>
      </c>
    </row>
    <row r="387" spans="1:17" x14ac:dyDescent="0.3">
      <c r="A387" t="s">
        <v>442</v>
      </c>
      <c r="B387">
        <v>1</v>
      </c>
      <c r="C387" t="str">
        <f>_xlfn.XLOOKUP(B387,Setup!A:A,Setup!B:B,"Unknown",0)</f>
        <v>Did not meet Expectations</v>
      </c>
      <c r="D387" s="19">
        <v>44402</v>
      </c>
      <c r="E387" s="18">
        <f ca="1">Parameters!C$5 - D387</f>
        <v>1304</v>
      </c>
      <c r="F387" s="17" t="str">
        <f t="shared" ca="1" si="18"/>
        <v>Eligible</v>
      </c>
      <c r="G387" s="18">
        <v>8</v>
      </c>
      <c r="H387" s="18">
        <v>6</v>
      </c>
      <c r="I387" s="18" t="s">
        <v>1093</v>
      </c>
      <c r="J387" s="20" cm="1">
        <f t="array" ref="J387">INDEX('Pay Table DC 2025'!C$2:L$16,G387,H387)</f>
        <v>73861</v>
      </c>
      <c r="K387" s="51">
        <f>_xlfn.XLOOKUP(G387,'Pay Table DC 2025'!B:B,'Pay Table DC 2025'!L:L,"NA",0)</f>
        <v>82305</v>
      </c>
      <c r="L387" s="20" t="str" cm="1">
        <f t="array" ref="L387">IFERROR(_xlfn.IFS(C387="Achieved Excellence", J387*Parameters!B$13, C387="Exceeded Expectations", J387*Parameters!C$13,C387="Meets Expectations",J387*Parameters!D$13), "No Pay Due")</f>
        <v>No Pay Due</v>
      </c>
      <c r="M387" s="21">
        <f t="shared" si="19"/>
        <v>0.89740598991555798</v>
      </c>
      <c r="N387" s="49" t="str" cm="1">
        <f t="array" ref="N387">_xlfn.IFS(L387="No Pay Due", "No Pay Due", ISNUMBER(L387), CEILING(L387, 50))</f>
        <v>No Pay Due</v>
      </c>
      <c r="O387" s="50" t="str">
        <f t="shared" ref="O387:O450" si="20">IF(ISNUMBER(N387), N387 - L387, "No Pay Due")</f>
        <v>No Pay Due</v>
      </c>
      <c r="P387" s="56"/>
      <c r="Q387" s="16" t="str" cm="1">
        <f t="array" ref="Q387">IFERROR(_xlfn.IFS(C387="Achieved Excellence","3,000",C387="Exceeded Expectations",2000,C387="Meets Expectations",1000), "No pay due")</f>
        <v>No pay due</v>
      </c>
    </row>
    <row r="388" spans="1:17" x14ac:dyDescent="0.3">
      <c r="A388" t="s">
        <v>443</v>
      </c>
      <c r="B388">
        <v>1</v>
      </c>
      <c r="C388" t="str">
        <f>_xlfn.XLOOKUP(B388,Setup!A:A,Setup!B:B,"Unknown",0)</f>
        <v>Did not meet Expectations</v>
      </c>
      <c r="D388" s="19">
        <v>43878</v>
      </c>
      <c r="E388" s="18">
        <f ca="1">Parameters!C$5 - D388</f>
        <v>1828</v>
      </c>
      <c r="F388" s="17" t="str">
        <f t="shared" ca="1" si="18"/>
        <v>Eligible</v>
      </c>
      <c r="G388" s="18">
        <v>2</v>
      </c>
      <c r="H388" s="18">
        <v>6</v>
      </c>
      <c r="I388" s="18" t="s">
        <v>1092</v>
      </c>
      <c r="J388" s="20" cm="1">
        <f t="array" ref="J388">INDEX('Pay Table DC 2025'!C$2:L$16,G388,H388)</f>
        <v>38031</v>
      </c>
      <c r="K388" s="51">
        <f>_xlfn.XLOOKUP(G388,'Pay Table DC 2025'!B:B,'Pay Table DC 2025'!L:L,"NA",0)</f>
        <v>42376</v>
      </c>
      <c r="L388" s="20" t="str" cm="1">
        <f t="array" ref="L388">IFERROR(_xlfn.IFS(C388="Achieved Excellence", J388*Parameters!B$13, C388="Exceeded Expectations", J388*Parameters!C$13,C388="Meets Expectations",J388*Parameters!D$13), "No Pay Due")</f>
        <v>No Pay Due</v>
      </c>
      <c r="M388" s="21">
        <f t="shared" si="19"/>
        <v>0.89746554653577493</v>
      </c>
      <c r="N388" s="49" t="str" cm="1">
        <f t="array" ref="N388">_xlfn.IFS(L388="No Pay Due", "No Pay Due", ISNUMBER(L388), CEILING(L388, 50))</f>
        <v>No Pay Due</v>
      </c>
      <c r="O388" s="50" t="str">
        <f t="shared" si="20"/>
        <v>No Pay Due</v>
      </c>
      <c r="P388" s="56"/>
      <c r="Q388" s="16" t="str" cm="1">
        <f t="array" ref="Q388">IFERROR(_xlfn.IFS(C388="Achieved Excellence","3,000",C388="Exceeded Expectations",2000,C388="Meets Expectations",1000), "No pay due")</f>
        <v>No pay due</v>
      </c>
    </row>
    <row r="389" spans="1:17" x14ac:dyDescent="0.3">
      <c r="A389" t="s">
        <v>444</v>
      </c>
      <c r="B389">
        <v>3</v>
      </c>
      <c r="C389" t="str">
        <f>_xlfn.XLOOKUP(B389,Setup!A:A,Setup!B:B,"Unknown",0)</f>
        <v>Meets Expectations</v>
      </c>
      <c r="D389" s="19">
        <v>44259</v>
      </c>
      <c r="E389" s="18">
        <f ca="1">Parameters!C$5 - D389</f>
        <v>1447</v>
      </c>
      <c r="F389" s="17" t="str">
        <f t="shared" ca="1" si="18"/>
        <v>Eligible</v>
      </c>
      <c r="G389" s="18">
        <v>15</v>
      </c>
      <c r="H389" s="18">
        <v>8</v>
      </c>
      <c r="I389" s="18" t="s">
        <v>1091</v>
      </c>
      <c r="J389" s="20" cm="1">
        <f t="array" ref="J389">INDEX('Pay Table DC 2025'!C$2:L$16,G389,H389)</f>
        <v>195200</v>
      </c>
      <c r="K389" s="51">
        <f>_xlfn.XLOOKUP(G389,'Pay Table DC 2025'!B:B,'Pay Table DC 2025'!L:L,"NA",0)</f>
        <v>195200</v>
      </c>
      <c r="L389" s="20" cm="1">
        <f t="array" ref="L389">IFERROR(_xlfn.IFS(C389="Achieved Excellence", J389*Parameters!B$13, C389="Exceeded Expectations", J389*Parameters!C$13,C389="Meets Expectations",J389*Parameters!D$13), "No Pay Due")</f>
        <v>1952</v>
      </c>
      <c r="M389" s="21">
        <f t="shared" si="19"/>
        <v>1</v>
      </c>
      <c r="N389" s="49" cm="1">
        <f t="array" ref="N389">_xlfn.IFS(L389="No Pay Due", "No Pay Due", ISNUMBER(L389), CEILING(L389, 50))</f>
        <v>2000</v>
      </c>
      <c r="O389" s="50">
        <f t="shared" si="20"/>
        <v>48</v>
      </c>
      <c r="P389" s="56"/>
      <c r="Q389" s="16" cm="1">
        <f t="array" ref="Q389">IFERROR(_xlfn.IFS(C389="Achieved Excellence","3,000",C389="Exceeded Expectations",2000,C389="Meets Expectations",1000), "No pay due")</f>
        <v>1000</v>
      </c>
    </row>
    <row r="390" spans="1:17" x14ac:dyDescent="0.3">
      <c r="A390" t="s">
        <v>445</v>
      </c>
      <c r="B390">
        <v>4</v>
      </c>
      <c r="C390" t="str">
        <f>_xlfn.XLOOKUP(B390,Setup!A:A,Setup!B:B,"Unknown",0)</f>
        <v>Exceeded Expectations</v>
      </c>
      <c r="D390" s="19">
        <v>44925</v>
      </c>
      <c r="E390" s="18">
        <f ca="1">Parameters!C$5 - D390</f>
        <v>781</v>
      </c>
      <c r="F390" s="17" t="str">
        <f t="shared" ca="1" si="18"/>
        <v>Eligible</v>
      </c>
      <c r="G390" s="18">
        <v>7</v>
      </c>
      <c r="H390" s="18">
        <v>10</v>
      </c>
      <c r="I390" s="18" t="s">
        <v>1095</v>
      </c>
      <c r="J390" s="20" cm="1">
        <f t="array" ref="J390">INDEX('Pay Table DC 2025'!C$2:L$16,G390,H390)</f>
        <v>74318</v>
      </c>
      <c r="K390" s="51">
        <f>_xlfn.XLOOKUP(G390,'Pay Table DC 2025'!B:B,'Pay Table DC 2025'!L:L,"NA",0)</f>
        <v>74318</v>
      </c>
      <c r="L390" s="20" cm="1">
        <f t="array" ref="L390">IFERROR(_xlfn.IFS(C390="Achieved Excellence", J390*Parameters!B$13, C390="Exceeded Expectations", J390*Parameters!C$13,C390="Meets Expectations",J390*Parameters!D$13), "No Pay Due")</f>
        <v>1486.3600000000001</v>
      </c>
      <c r="M390" s="21">
        <f t="shared" si="19"/>
        <v>1</v>
      </c>
      <c r="N390" s="49" cm="1">
        <f t="array" ref="N390">_xlfn.IFS(L390="No Pay Due", "No Pay Due", ISNUMBER(L390), CEILING(L390, 50))</f>
        <v>1500</v>
      </c>
      <c r="O390" s="50">
        <f t="shared" si="20"/>
        <v>13.639999999999873</v>
      </c>
      <c r="P390" s="56"/>
      <c r="Q390" s="16" cm="1">
        <f t="array" ref="Q390">IFERROR(_xlfn.IFS(C390="Achieved Excellence","3,000",C390="Exceeded Expectations",2000,C390="Meets Expectations",1000), "No pay due")</f>
        <v>2000</v>
      </c>
    </row>
    <row r="391" spans="1:17" x14ac:dyDescent="0.3">
      <c r="A391" t="s">
        <v>446</v>
      </c>
      <c r="B391">
        <v>4</v>
      </c>
      <c r="C391" t="str">
        <f>_xlfn.XLOOKUP(B391,Setup!A:A,Setup!B:B,"Unknown",0)</f>
        <v>Exceeded Expectations</v>
      </c>
      <c r="D391" s="19">
        <v>44390</v>
      </c>
      <c r="E391" s="18">
        <f ca="1">Parameters!C$5 - D391</f>
        <v>1316</v>
      </c>
      <c r="F391" s="17" t="str">
        <f t="shared" ca="1" si="18"/>
        <v>Eligible</v>
      </c>
      <c r="G391" s="18">
        <v>6</v>
      </c>
      <c r="H391" s="18">
        <v>5</v>
      </c>
      <c r="I391" s="18" t="s">
        <v>1093</v>
      </c>
      <c r="J391" s="20" cm="1">
        <f t="array" ref="J391">INDEX('Pay Table DC 2025'!C$2:L$16,G391,H391)</f>
        <v>58300</v>
      </c>
      <c r="K391" s="51">
        <f>_xlfn.XLOOKUP(G391,'Pay Table DC 2025'!B:B,'Pay Table DC 2025'!L:L,"NA",0)</f>
        <v>66872</v>
      </c>
      <c r="L391" s="20" cm="1">
        <f t="array" ref="L391">IFERROR(_xlfn.IFS(C391="Achieved Excellence", J391*Parameters!B$13, C391="Exceeded Expectations", J391*Parameters!C$13,C391="Meets Expectations",J391*Parameters!D$13), "No Pay Due")</f>
        <v>1166</v>
      </c>
      <c r="M391" s="21">
        <f t="shared" si="19"/>
        <v>0.8718148103840172</v>
      </c>
      <c r="N391" s="49" cm="1">
        <f t="array" ref="N391">_xlfn.IFS(L391="No Pay Due", "No Pay Due", ISNUMBER(L391), CEILING(L391, 50))</f>
        <v>1200</v>
      </c>
      <c r="O391" s="50">
        <f t="shared" si="20"/>
        <v>34</v>
      </c>
      <c r="P391" s="56"/>
      <c r="Q391" s="16" cm="1">
        <f t="array" ref="Q391">IFERROR(_xlfn.IFS(C391="Achieved Excellence","3,000",C391="Exceeded Expectations",2000,C391="Meets Expectations",1000), "No pay due")</f>
        <v>2000</v>
      </c>
    </row>
    <row r="392" spans="1:17" x14ac:dyDescent="0.3">
      <c r="A392" t="s">
        <v>447</v>
      </c>
      <c r="B392">
        <v>3</v>
      </c>
      <c r="C392" t="str">
        <f>_xlfn.XLOOKUP(B392,Setup!A:A,Setup!B:B,"Unknown",0)</f>
        <v>Meets Expectations</v>
      </c>
      <c r="D392" s="19">
        <v>44604</v>
      </c>
      <c r="E392" s="18">
        <f ca="1">Parameters!C$5 - D392</f>
        <v>1102</v>
      </c>
      <c r="F392" s="17" t="str">
        <f t="shared" ca="1" si="18"/>
        <v>Eligible</v>
      </c>
      <c r="G392" s="18">
        <v>1</v>
      </c>
      <c r="H392" s="18">
        <v>10</v>
      </c>
      <c r="I392" s="18" t="s">
        <v>1095</v>
      </c>
      <c r="J392" s="20" cm="1">
        <f t="array" ref="J392">INDEX('Pay Table DC 2025'!C$2:L$16,G392,H392)</f>
        <v>37463</v>
      </c>
      <c r="K392" s="51">
        <f>_xlfn.XLOOKUP(G392,'Pay Table DC 2025'!B:B,'Pay Table DC 2025'!L:L,"NA",0)</f>
        <v>37463</v>
      </c>
      <c r="L392" s="20" cm="1">
        <f t="array" ref="L392">IFERROR(_xlfn.IFS(C392="Achieved Excellence", J392*Parameters!B$13, C392="Exceeded Expectations", J392*Parameters!C$13,C392="Meets Expectations",J392*Parameters!D$13), "No Pay Due")</f>
        <v>374.63</v>
      </c>
      <c r="M392" s="21">
        <f t="shared" si="19"/>
        <v>1</v>
      </c>
      <c r="N392" s="49" cm="1">
        <f t="array" ref="N392">_xlfn.IFS(L392="No Pay Due", "No Pay Due", ISNUMBER(L392), CEILING(L392, 50))</f>
        <v>400</v>
      </c>
      <c r="O392" s="50">
        <f t="shared" si="20"/>
        <v>25.370000000000005</v>
      </c>
      <c r="P392" s="56"/>
      <c r="Q392" s="16" cm="1">
        <f t="array" ref="Q392">IFERROR(_xlfn.IFS(C392="Achieved Excellence","3,000",C392="Exceeded Expectations",2000,C392="Meets Expectations",1000), "No pay due")</f>
        <v>1000</v>
      </c>
    </row>
    <row r="393" spans="1:17" x14ac:dyDescent="0.3">
      <c r="A393" t="s">
        <v>448</v>
      </c>
      <c r="B393">
        <v>5</v>
      </c>
      <c r="C393" t="str">
        <f>_xlfn.XLOOKUP(B393,Setup!A:A,Setup!B:B,"Unknown",0)</f>
        <v>Achieved Excellence</v>
      </c>
      <c r="D393" s="19">
        <v>43911</v>
      </c>
      <c r="E393" s="18">
        <f ca="1">Parameters!C$5 - D393</f>
        <v>1795</v>
      </c>
      <c r="F393" s="17" t="str">
        <f t="shared" ca="1" si="18"/>
        <v>Eligible</v>
      </c>
      <c r="G393" s="18">
        <v>8</v>
      </c>
      <c r="H393" s="18">
        <v>6</v>
      </c>
      <c r="I393" s="18" t="s">
        <v>1094</v>
      </c>
      <c r="J393" s="20" cm="1">
        <f t="array" ref="J393">INDEX('Pay Table DC 2025'!C$2:L$16,G393,H393)</f>
        <v>73861</v>
      </c>
      <c r="K393" s="51">
        <f>_xlfn.XLOOKUP(G393,'Pay Table DC 2025'!B:B,'Pay Table DC 2025'!L:L,"NA",0)</f>
        <v>82305</v>
      </c>
      <c r="L393" s="20" cm="1">
        <f t="array" ref="L393">IFERROR(_xlfn.IFS(C393="Achieved Excellence", J393*Parameters!B$13, C393="Exceeded Expectations", J393*Parameters!C$13,C393="Meets Expectations",J393*Parameters!D$13), "No Pay Due")</f>
        <v>2215.83</v>
      </c>
      <c r="M393" s="21">
        <f t="shared" si="19"/>
        <v>0.89740598991555798</v>
      </c>
      <c r="N393" s="49" cm="1">
        <f t="array" ref="N393">_xlfn.IFS(L393="No Pay Due", "No Pay Due", ISNUMBER(L393), CEILING(L393, 50))</f>
        <v>2250</v>
      </c>
      <c r="O393" s="50">
        <f t="shared" si="20"/>
        <v>34.170000000000073</v>
      </c>
      <c r="P393" s="56"/>
      <c r="Q393" s="16" t="str" cm="1">
        <f t="array" ref="Q393">IFERROR(_xlfn.IFS(C393="Achieved Excellence","3,000",C393="Exceeded Expectations",2000,C393="Meets Expectations",1000), "No pay due")</f>
        <v>3,000</v>
      </c>
    </row>
    <row r="394" spans="1:17" x14ac:dyDescent="0.3">
      <c r="A394" t="s">
        <v>449</v>
      </c>
      <c r="B394">
        <v>5</v>
      </c>
      <c r="C394" t="str">
        <f>_xlfn.XLOOKUP(B394,Setup!A:A,Setup!B:B,"Unknown",0)</f>
        <v>Achieved Excellence</v>
      </c>
      <c r="D394" s="19">
        <v>44466</v>
      </c>
      <c r="E394" s="18">
        <f ca="1">Parameters!C$5 - D394</f>
        <v>1240</v>
      </c>
      <c r="F394" s="17" t="str">
        <f t="shared" ca="1" si="18"/>
        <v>Eligible</v>
      </c>
      <c r="G394" s="18">
        <v>7</v>
      </c>
      <c r="H394" s="18">
        <v>7</v>
      </c>
      <c r="I394" s="18" t="s">
        <v>1095</v>
      </c>
      <c r="J394" s="20" cm="1">
        <f t="array" ref="J394">INDEX('Pay Table DC 2025'!C$2:L$16,G394,H394)</f>
        <v>68600</v>
      </c>
      <c r="K394" s="51">
        <f>_xlfn.XLOOKUP(G394,'Pay Table DC 2025'!B:B,'Pay Table DC 2025'!L:L,"NA",0)</f>
        <v>74318</v>
      </c>
      <c r="L394" s="20" cm="1">
        <f t="array" ref="L394">IFERROR(_xlfn.IFS(C394="Achieved Excellence", J394*Parameters!B$13, C394="Exceeded Expectations", J394*Parameters!C$13,C394="Meets Expectations",J394*Parameters!D$13), "No Pay Due")</f>
        <v>2058</v>
      </c>
      <c r="M394" s="21">
        <f t="shared" si="19"/>
        <v>0.9230603622271859</v>
      </c>
      <c r="N394" s="49" cm="1">
        <f t="array" ref="N394">_xlfn.IFS(L394="No Pay Due", "No Pay Due", ISNUMBER(L394), CEILING(L394, 50))</f>
        <v>2100</v>
      </c>
      <c r="O394" s="50">
        <f t="shared" si="20"/>
        <v>42</v>
      </c>
      <c r="P394" s="56"/>
      <c r="Q394" s="16" t="str" cm="1">
        <f t="array" ref="Q394">IFERROR(_xlfn.IFS(C394="Achieved Excellence","3,000",C394="Exceeded Expectations",2000,C394="Meets Expectations",1000), "No pay due")</f>
        <v>3,000</v>
      </c>
    </row>
    <row r="395" spans="1:17" x14ac:dyDescent="0.3">
      <c r="A395" t="s">
        <v>450</v>
      </c>
      <c r="B395">
        <v>2</v>
      </c>
      <c r="C395" t="str">
        <f>_xlfn.XLOOKUP(B395,Setup!A:A,Setup!B:B,"Unknown",0)</f>
        <v>Needs Improvement</v>
      </c>
      <c r="D395" s="19">
        <v>43846</v>
      </c>
      <c r="E395" s="18">
        <f ca="1">Parameters!C$5 - D395</f>
        <v>1860</v>
      </c>
      <c r="F395" s="17" t="str">
        <f t="shared" ca="1" si="18"/>
        <v>Eligible</v>
      </c>
      <c r="G395" s="18">
        <v>3</v>
      </c>
      <c r="H395" s="18">
        <v>8</v>
      </c>
      <c r="I395" s="18" t="s">
        <v>1091</v>
      </c>
      <c r="J395" s="20" cm="1">
        <f t="array" ref="J395">INDEX('Pay Table DC 2025'!C$2:L$16,G395,H395)</f>
        <v>45315</v>
      </c>
      <c r="K395" s="51">
        <f>_xlfn.XLOOKUP(G395,'Pay Table DC 2025'!B:B,'Pay Table DC 2025'!L:L,"NA",0)</f>
        <v>47763</v>
      </c>
      <c r="L395" s="20" t="str" cm="1">
        <f t="array" ref="L395">IFERROR(_xlfn.IFS(C395="Achieved Excellence", J395*Parameters!B$13, C395="Exceeded Expectations", J395*Parameters!C$13,C395="Meets Expectations",J395*Parameters!D$13), "No Pay Due")</f>
        <v>No Pay Due</v>
      </c>
      <c r="M395" s="21">
        <f t="shared" si="19"/>
        <v>0.94874693800640664</v>
      </c>
      <c r="N395" s="49" t="str" cm="1">
        <f t="array" ref="N395">_xlfn.IFS(L395="No Pay Due", "No Pay Due", ISNUMBER(L395), CEILING(L395, 50))</f>
        <v>No Pay Due</v>
      </c>
      <c r="O395" s="50" t="str">
        <f t="shared" si="20"/>
        <v>No Pay Due</v>
      </c>
      <c r="P395" s="56"/>
      <c r="Q395" s="16" t="str" cm="1">
        <f t="array" ref="Q395">IFERROR(_xlfn.IFS(C395="Achieved Excellence","3,000",C395="Exceeded Expectations",2000,C395="Meets Expectations",1000), "No pay due")</f>
        <v>No pay due</v>
      </c>
    </row>
    <row r="396" spans="1:17" x14ac:dyDescent="0.3">
      <c r="A396" t="s">
        <v>451</v>
      </c>
      <c r="B396">
        <v>1</v>
      </c>
      <c r="C396" t="str">
        <f>_xlfn.XLOOKUP(B396,Setup!A:A,Setup!B:B,"Unknown",0)</f>
        <v>Did not meet Expectations</v>
      </c>
      <c r="D396" s="19">
        <v>45147</v>
      </c>
      <c r="E396" s="18">
        <f ca="1">Parameters!C$5 - D396</f>
        <v>559</v>
      </c>
      <c r="F396" s="17" t="str">
        <f t="shared" ca="1" si="18"/>
        <v>Eligible</v>
      </c>
      <c r="G396" s="18">
        <v>13</v>
      </c>
      <c r="H396" s="18">
        <v>4</v>
      </c>
      <c r="I396" s="18" t="s">
        <v>1093</v>
      </c>
      <c r="J396" s="20" cm="1">
        <f t="array" ref="J396">INDEX('Pay Table DC 2025'!C$2:L$16,G396,H396)</f>
        <v>132638</v>
      </c>
      <c r="K396" s="51">
        <f>_xlfn.XLOOKUP(G396,'Pay Table DC 2025'!B:B,'Pay Table DC 2025'!L:L,"NA",0)</f>
        <v>156755</v>
      </c>
      <c r="L396" s="20" t="str" cm="1">
        <f t="array" ref="L396">IFERROR(_xlfn.IFS(C396="Achieved Excellence", J396*Parameters!B$13, C396="Exceeded Expectations", J396*Parameters!C$13,C396="Meets Expectations",J396*Parameters!D$13), "No Pay Due")</f>
        <v>No Pay Due</v>
      </c>
      <c r="M396" s="21">
        <f t="shared" si="19"/>
        <v>0.84614844821536794</v>
      </c>
      <c r="N396" s="49" t="str" cm="1">
        <f t="array" ref="N396">_xlfn.IFS(L396="No Pay Due", "No Pay Due", ISNUMBER(L396), CEILING(L396, 50))</f>
        <v>No Pay Due</v>
      </c>
      <c r="O396" s="50" t="str">
        <f t="shared" si="20"/>
        <v>No Pay Due</v>
      </c>
      <c r="P396" s="56"/>
      <c r="Q396" s="16" t="str" cm="1">
        <f t="array" ref="Q396">IFERROR(_xlfn.IFS(C396="Achieved Excellence","3,000",C396="Exceeded Expectations",2000,C396="Meets Expectations",1000), "No pay due")</f>
        <v>No pay due</v>
      </c>
    </row>
    <row r="397" spans="1:17" x14ac:dyDescent="0.3">
      <c r="A397" t="s">
        <v>452</v>
      </c>
      <c r="B397">
        <v>5</v>
      </c>
      <c r="C397" t="str">
        <f>_xlfn.XLOOKUP(B397,Setup!A:A,Setup!B:B,"Unknown",0)</f>
        <v>Achieved Excellence</v>
      </c>
      <c r="D397" s="19">
        <v>45667</v>
      </c>
      <c r="E397" s="18">
        <f ca="1">Parameters!C$5 - D397</f>
        <v>39</v>
      </c>
      <c r="F397" s="17" t="str">
        <f t="shared" ca="1" si="18"/>
        <v>Tenure Ineligible</v>
      </c>
      <c r="G397" s="18">
        <v>6</v>
      </c>
      <c r="H397" s="18">
        <v>2</v>
      </c>
      <c r="I397" s="18" t="s">
        <v>1091</v>
      </c>
      <c r="J397" s="20" cm="1">
        <f t="array" ref="J397">INDEX('Pay Table DC 2025'!C$2:L$16,G397,H397)</f>
        <v>53157</v>
      </c>
      <c r="K397" s="51">
        <f>_xlfn.XLOOKUP(G397,'Pay Table DC 2025'!B:B,'Pay Table DC 2025'!L:L,"NA",0)</f>
        <v>66872</v>
      </c>
      <c r="L397" s="20" cm="1">
        <f t="array" ref="L397">IFERROR(_xlfn.IFS(C397="Achieved Excellence", J397*Parameters!B$13, C397="Exceeded Expectations", J397*Parameters!C$13,C397="Meets Expectations",J397*Parameters!D$13), "No Pay Due")</f>
        <v>1594.71</v>
      </c>
      <c r="M397" s="21">
        <f t="shared" si="19"/>
        <v>0.79490668740279935</v>
      </c>
      <c r="N397" s="49" cm="1">
        <f t="array" ref="N397">_xlfn.IFS(L397="No Pay Due", "No Pay Due", ISNUMBER(L397), CEILING(L397, 50))</f>
        <v>1600</v>
      </c>
      <c r="O397" s="50">
        <f t="shared" si="20"/>
        <v>5.2899999999999636</v>
      </c>
      <c r="P397" s="56"/>
      <c r="Q397" s="16" t="str" cm="1">
        <f t="array" ref="Q397">IFERROR(_xlfn.IFS(C397="Achieved Excellence","3,000",C397="Exceeded Expectations",2000,C397="Meets Expectations",1000), "No pay due")</f>
        <v>3,000</v>
      </c>
    </row>
    <row r="398" spans="1:17" x14ac:dyDescent="0.3">
      <c r="A398" t="s">
        <v>453</v>
      </c>
      <c r="B398">
        <v>1</v>
      </c>
      <c r="C398" t="str">
        <f>_xlfn.XLOOKUP(B398,Setup!A:A,Setup!B:B,"Unknown",0)</f>
        <v>Did not meet Expectations</v>
      </c>
      <c r="D398" s="19">
        <v>43843</v>
      </c>
      <c r="E398" s="18">
        <f ca="1">Parameters!C$5 - D398</f>
        <v>1863</v>
      </c>
      <c r="F398" s="17" t="str">
        <f t="shared" ca="1" si="18"/>
        <v>Eligible</v>
      </c>
      <c r="G398" s="18">
        <v>11</v>
      </c>
      <c r="H398" s="18">
        <v>9</v>
      </c>
      <c r="I398" s="18" t="s">
        <v>1095</v>
      </c>
      <c r="J398" s="20" cm="1">
        <f t="array" ref="J398">INDEX('Pay Table DC 2025'!C$2:L$16,G398,H398)</f>
        <v>107156</v>
      </c>
      <c r="K398" s="51">
        <f>_xlfn.XLOOKUP(G398,'Pay Table DC 2025'!B:B,'Pay Table DC 2025'!L:L,"NA",0)</f>
        <v>109975</v>
      </c>
      <c r="L398" s="20" t="str" cm="1">
        <f t="array" ref="L398">IFERROR(_xlfn.IFS(C398="Achieved Excellence", J398*Parameters!B$13, C398="Exceeded Expectations", J398*Parameters!C$13,C398="Meets Expectations",J398*Parameters!D$13), "No Pay Due")</f>
        <v>No Pay Due</v>
      </c>
      <c r="M398" s="21">
        <f t="shared" si="19"/>
        <v>0.97436690156853833</v>
      </c>
      <c r="N398" s="49" t="str" cm="1">
        <f t="array" ref="N398">_xlfn.IFS(L398="No Pay Due", "No Pay Due", ISNUMBER(L398), CEILING(L398, 50))</f>
        <v>No Pay Due</v>
      </c>
      <c r="O398" s="50" t="str">
        <f t="shared" si="20"/>
        <v>No Pay Due</v>
      </c>
      <c r="P398" s="56"/>
      <c r="Q398" s="16" t="str" cm="1">
        <f t="array" ref="Q398">IFERROR(_xlfn.IFS(C398="Achieved Excellence","3,000",C398="Exceeded Expectations",2000,C398="Meets Expectations",1000), "No pay due")</f>
        <v>No pay due</v>
      </c>
    </row>
    <row r="399" spans="1:17" x14ac:dyDescent="0.3">
      <c r="A399" t="s">
        <v>454</v>
      </c>
      <c r="B399">
        <v>5</v>
      </c>
      <c r="C399" t="str">
        <f>_xlfn.XLOOKUP(B399,Setup!A:A,Setup!B:B,"Unknown",0)</f>
        <v>Achieved Excellence</v>
      </c>
      <c r="D399" s="19">
        <v>45272</v>
      </c>
      <c r="E399" s="18">
        <f ca="1">Parameters!C$5 - D399</f>
        <v>434</v>
      </c>
      <c r="F399" s="17" t="str">
        <f t="shared" ca="1" si="18"/>
        <v>Eligible</v>
      </c>
      <c r="G399" s="18">
        <v>13</v>
      </c>
      <c r="H399" s="18">
        <v>8</v>
      </c>
      <c r="I399" s="18" t="s">
        <v>1094</v>
      </c>
      <c r="J399" s="20" cm="1">
        <f t="array" ref="J399">INDEX('Pay Table DC 2025'!C$2:L$16,G399,H399)</f>
        <v>148716</v>
      </c>
      <c r="K399" s="51">
        <f>_xlfn.XLOOKUP(G399,'Pay Table DC 2025'!B:B,'Pay Table DC 2025'!L:L,"NA",0)</f>
        <v>156755</v>
      </c>
      <c r="L399" s="20" cm="1">
        <f t="array" ref="L399">IFERROR(_xlfn.IFS(C399="Achieved Excellence", J399*Parameters!B$13, C399="Exceeded Expectations", J399*Parameters!C$13,C399="Meets Expectations",J399*Parameters!D$13), "No Pay Due")</f>
        <v>4461.4799999999996</v>
      </c>
      <c r="M399" s="21">
        <f t="shared" si="19"/>
        <v>0.94871614940512261</v>
      </c>
      <c r="N399" s="49" cm="1">
        <f t="array" ref="N399">_xlfn.IFS(L399="No Pay Due", "No Pay Due", ISNUMBER(L399), CEILING(L399, 50))</f>
        <v>4500</v>
      </c>
      <c r="O399" s="50">
        <f t="shared" si="20"/>
        <v>38.520000000000437</v>
      </c>
      <c r="P399" s="56"/>
      <c r="Q399" s="16" t="str" cm="1">
        <f t="array" ref="Q399">IFERROR(_xlfn.IFS(C399="Achieved Excellence","3,000",C399="Exceeded Expectations",2000,C399="Meets Expectations",1000), "No pay due")</f>
        <v>3,000</v>
      </c>
    </row>
    <row r="400" spans="1:17" x14ac:dyDescent="0.3">
      <c r="A400" t="s">
        <v>455</v>
      </c>
      <c r="B400">
        <v>3</v>
      </c>
      <c r="C400" t="str">
        <f>_xlfn.XLOOKUP(B400,Setup!A:A,Setup!B:B,"Unknown",0)</f>
        <v>Meets Expectations</v>
      </c>
      <c r="D400" s="19">
        <v>44485</v>
      </c>
      <c r="E400" s="18">
        <f ca="1">Parameters!C$5 - D400</f>
        <v>1221</v>
      </c>
      <c r="F400" s="17" t="str">
        <f t="shared" ca="1" si="18"/>
        <v>Eligible</v>
      </c>
      <c r="G400" s="18">
        <v>2</v>
      </c>
      <c r="H400" s="18">
        <v>4</v>
      </c>
      <c r="I400" s="18" t="s">
        <v>1095</v>
      </c>
      <c r="J400" s="20" cm="1">
        <f t="array" ref="J400">INDEX('Pay Table DC 2025'!C$2:L$16,G400,H400)</f>
        <v>36535</v>
      </c>
      <c r="K400" s="51">
        <f>_xlfn.XLOOKUP(G400,'Pay Table DC 2025'!B:B,'Pay Table DC 2025'!L:L,"NA",0)</f>
        <v>42376</v>
      </c>
      <c r="L400" s="20" cm="1">
        <f t="array" ref="L400">IFERROR(_xlfn.IFS(C400="Achieved Excellence", J400*Parameters!B$13, C400="Exceeded Expectations", J400*Parameters!C$13,C400="Meets Expectations",J400*Parameters!D$13), "No Pay Due")</f>
        <v>365.35</v>
      </c>
      <c r="M400" s="21">
        <f t="shared" si="19"/>
        <v>0.86216254483670007</v>
      </c>
      <c r="N400" s="49" cm="1">
        <f t="array" ref="N400">_xlfn.IFS(L400="No Pay Due", "No Pay Due", ISNUMBER(L400), CEILING(L400, 50))</f>
        <v>400</v>
      </c>
      <c r="O400" s="50">
        <f t="shared" si="20"/>
        <v>34.649999999999977</v>
      </c>
      <c r="P400" s="56"/>
      <c r="Q400" s="16" cm="1">
        <f t="array" ref="Q400">IFERROR(_xlfn.IFS(C400="Achieved Excellence","3,000",C400="Exceeded Expectations",2000,C400="Meets Expectations",1000), "No pay due")</f>
        <v>1000</v>
      </c>
    </row>
    <row r="401" spans="1:17" x14ac:dyDescent="0.3">
      <c r="A401" t="s">
        <v>456</v>
      </c>
      <c r="B401">
        <v>5</v>
      </c>
      <c r="C401" t="str">
        <f>_xlfn.XLOOKUP(B401,Setup!A:A,Setup!B:B,"Unknown",0)</f>
        <v>Achieved Excellence</v>
      </c>
      <c r="D401" s="19">
        <v>45022</v>
      </c>
      <c r="E401" s="18">
        <f ca="1">Parameters!C$5 - D401</f>
        <v>684</v>
      </c>
      <c r="F401" s="17" t="str">
        <f t="shared" ca="1" si="18"/>
        <v>Eligible</v>
      </c>
      <c r="G401" s="18">
        <v>1</v>
      </c>
      <c r="H401" s="18">
        <v>4</v>
      </c>
      <c r="I401" s="18" t="s">
        <v>1091</v>
      </c>
      <c r="J401" s="20" cm="1">
        <f t="array" ref="J401">INDEX('Pay Table DC 2025'!C$2:L$16,G401,H401)</f>
        <v>32941</v>
      </c>
      <c r="K401" s="51">
        <f>_xlfn.XLOOKUP(G401,'Pay Table DC 2025'!B:B,'Pay Table DC 2025'!L:L,"NA",0)</f>
        <v>37463</v>
      </c>
      <c r="L401" s="20" cm="1">
        <f t="array" ref="L401">IFERROR(_xlfn.IFS(C401="Achieved Excellence", J401*Parameters!B$13, C401="Exceeded Expectations", J401*Parameters!C$13,C401="Meets Expectations",J401*Parameters!D$13), "No Pay Due")</f>
        <v>988.23</v>
      </c>
      <c r="M401" s="21">
        <f t="shared" si="19"/>
        <v>0.87929423698048736</v>
      </c>
      <c r="N401" s="49" cm="1">
        <f t="array" ref="N401">_xlfn.IFS(L401="No Pay Due", "No Pay Due", ISNUMBER(L401), CEILING(L401, 50))</f>
        <v>1000</v>
      </c>
      <c r="O401" s="50">
        <f t="shared" si="20"/>
        <v>11.769999999999982</v>
      </c>
      <c r="P401" s="56"/>
      <c r="Q401" s="16" t="str" cm="1">
        <f t="array" ref="Q401">IFERROR(_xlfn.IFS(C401="Achieved Excellence","3,000",C401="Exceeded Expectations",2000,C401="Meets Expectations",1000), "No pay due")</f>
        <v>3,000</v>
      </c>
    </row>
    <row r="402" spans="1:17" x14ac:dyDescent="0.3">
      <c r="A402" t="s">
        <v>457</v>
      </c>
      <c r="B402">
        <v>1</v>
      </c>
      <c r="C402" t="str">
        <f>_xlfn.XLOOKUP(B402,Setup!A:A,Setup!B:B,"Unknown",0)</f>
        <v>Did not meet Expectations</v>
      </c>
      <c r="D402" s="19">
        <v>44600</v>
      </c>
      <c r="E402" s="18">
        <f ca="1">Parameters!C$5 - D402</f>
        <v>1106</v>
      </c>
      <c r="F402" s="17" t="str">
        <f t="shared" ca="1" si="18"/>
        <v>Eligible</v>
      </c>
      <c r="G402" s="18">
        <v>10</v>
      </c>
      <c r="H402" s="18">
        <v>3</v>
      </c>
      <c r="I402" s="18" t="s">
        <v>1092</v>
      </c>
      <c r="J402" s="20" cm="1">
        <f t="array" ref="J402">INDEX('Pay Table DC 2025'!C$2:L$16,G402,H402)</f>
        <v>82133</v>
      </c>
      <c r="K402" s="51">
        <f>_xlfn.XLOOKUP(G402,'Pay Table DC 2025'!B:B,'Pay Table DC 2025'!L:L,"NA",0)</f>
        <v>100097</v>
      </c>
      <c r="L402" s="20" t="str" cm="1">
        <f t="array" ref="L402">IFERROR(_xlfn.IFS(C402="Achieved Excellence", J402*Parameters!B$13, C402="Exceeded Expectations", J402*Parameters!C$13,C402="Meets Expectations",J402*Parameters!D$13), "No Pay Due")</f>
        <v>No Pay Due</v>
      </c>
      <c r="M402" s="21">
        <f t="shared" si="19"/>
        <v>0.82053408194051769</v>
      </c>
      <c r="N402" s="49" t="str" cm="1">
        <f t="array" ref="N402">_xlfn.IFS(L402="No Pay Due", "No Pay Due", ISNUMBER(L402), CEILING(L402, 50))</f>
        <v>No Pay Due</v>
      </c>
      <c r="O402" s="50" t="str">
        <f t="shared" si="20"/>
        <v>No Pay Due</v>
      </c>
      <c r="P402" s="56"/>
      <c r="Q402" s="16" t="str" cm="1">
        <f t="array" ref="Q402">IFERROR(_xlfn.IFS(C402="Achieved Excellence","3,000",C402="Exceeded Expectations",2000,C402="Meets Expectations",1000), "No pay due")</f>
        <v>No pay due</v>
      </c>
    </row>
    <row r="403" spans="1:17" x14ac:dyDescent="0.3">
      <c r="A403" t="s">
        <v>458</v>
      </c>
      <c r="B403">
        <v>3</v>
      </c>
      <c r="C403" t="str">
        <f>_xlfn.XLOOKUP(B403,Setup!A:A,Setup!B:B,"Unknown",0)</f>
        <v>Meets Expectations</v>
      </c>
      <c r="D403" s="19">
        <v>44786</v>
      </c>
      <c r="E403" s="18">
        <f ca="1">Parameters!C$5 - D403</f>
        <v>920</v>
      </c>
      <c r="F403" s="17" t="str">
        <f t="shared" ca="1" si="18"/>
        <v>Eligible</v>
      </c>
      <c r="G403" s="18">
        <v>10</v>
      </c>
      <c r="H403" s="18">
        <v>1</v>
      </c>
      <c r="I403" s="18" t="s">
        <v>1091</v>
      </c>
      <c r="J403" s="20" cm="1">
        <f t="array" ref="J403">INDEX('Pay Table DC 2025'!C$2:L$16,G403,H403)</f>
        <v>77001</v>
      </c>
      <c r="K403" s="51">
        <f>_xlfn.XLOOKUP(G403,'Pay Table DC 2025'!B:B,'Pay Table DC 2025'!L:L,"NA",0)</f>
        <v>100097</v>
      </c>
      <c r="L403" s="20" cm="1">
        <f t="array" ref="L403">IFERROR(_xlfn.IFS(C403="Achieved Excellence", J403*Parameters!B$13, C403="Exceeded Expectations", J403*Parameters!C$13,C403="Meets Expectations",J403*Parameters!D$13), "No Pay Due")</f>
        <v>770.01</v>
      </c>
      <c r="M403" s="21">
        <f t="shared" si="19"/>
        <v>0.76926381410032274</v>
      </c>
      <c r="N403" s="49" cm="1">
        <f t="array" ref="N403">_xlfn.IFS(L403="No Pay Due", "No Pay Due", ISNUMBER(L403), CEILING(L403, 50))</f>
        <v>800</v>
      </c>
      <c r="O403" s="50">
        <f t="shared" si="20"/>
        <v>29.990000000000009</v>
      </c>
      <c r="P403" s="56"/>
      <c r="Q403" s="16" cm="1">
        <f t="array" ref="Q403">IFERROR(_xlfn.IFS(C403="Achieved Excellence","3,000",C403="Exceeded Expectations",2000,C403="Meets Expectations",1000), "No pay due")</f>
        <v>1000</v>
      </c>
    </row>
    <row r="404" spans="1:17" x14ac:dyDescent="0.3">
      <c r="A404" t="s">
        <v>459</v>
      </c>
      <c r="B404">
        <v>4</v>
      </c>
      <c r="C404" t="str">
        <f>_xlfn.XLOOKUP(B404,Setup!A:A,Setup!B:B,"Unknown",0)</f>
        <v>Exceeded Expectations</v>
      </c>
      <c r="D404" s="19">
        <v>44702</v>
      </c>
      <c r="E404" s="18">
        <f ca="1">Parameters!C$5 - D404</f>
        <v>1004</v>
      </c>
      <c r="F404" s="17" t="str">
        <f t="shared" ca="1" si="18"/>
        <v>Eligible</v>
      </c>
      <c r="G404" s="18">
        <v>12</v>
      </c>
      <c r="H404" s="18">
        <v>9</v>
      </c>
      <c r="I404" s="18" t="s">
        <v>1091</v>
      </c>
      <c r="J404" s="20" cm="1">
        <f t="array" ref="J404">INDEX('Pay Table DC 2025'!C$2:L$16,G404,H404)</f>
        <v>128446</v>
      </c>
      <c r="K404" s="51">
        <f>_xlfn.XLOOKUP(G404,'Pay Table DC 2025'!B:B,'Pay Table DC 2025'!L:L,"NA",0)</f>
        <v>131826</v>
      </c>
      <c r="L404" s="20" cm="1">
        <f t="array" ref="L404">IFERROR(_xlfn.IFS(C404="Achieved Excellence", J404*Parameters!B$13, C404="Exceeded Expectations", J404*Parameters!C$13,C404="Meets Expectations",J404*Parameters!D$13), "No Pay Due")</f>
        <v>2568.92</v>
      </c>
      <c r="M404" s="21">
        <f t="shared" si="19"/>
        <v>0.97436014139851013</v>
      </c>
      <c r="N404" s="49" cm="1">
        <f t="array" ref="N404">_xlfn.IFS(L404="No Pay Due", "No Pay Due", ISNUMBER(L404), CEILING(L404, 50))</f>
        <v>2600</v>
      </c>
      <c r="O404" s="50">
        <f t="shared" si="20"/>
        <v>31.079999999999927</v>
      </c>
      <c r="P404" s="56"/>
      <c r="Q404" s="16" cm="1">
        <f t="array" ref="Q404">IFERROR(_xlfn.IFS(C404="Achieved Excellence","3,000",C404="Exceeded Expectations",2000,C404="Meets Expectations",1000), "No pay due")</f>
        <v>2000</v>
      </c>
    </row>
    <row r="405" spans="1:17" x14ac:dyDescent="0.3">
      <c r="A405" t="s">
        <v>460</v>
      </c>
      <c r="B405">
        <v>5</v>
      </c>
      <c r="C405" t="str">
        <f>_xlfn.XLOOKUP(B405,Setup!A:A,Setup!B:B,"Unknown",0)</f>
        <v>Achieved Excellence</v>
      </c>
      <c r="D405" s="19">
        <v>44831</v>
      </c>
      <c r="E405" s="18">
        <f ca="1">Parameters!C$5 - D405</f>
        <v>875</v>
      </c>
      <c r="F405" s="17" t="str">
        <f t="shared" ca="1" si="18"/>
        <v>Eligible</v>
      </c>
      <c r="G405" s="18">
        <v>5</v>
      </c>
      <c r="H405" s="18">
        <v>7</v>
      </c>
      <c r="I405" s="18" t="s">
        <v>1094</v>
      </c>
      <c r="J405" s="20" cm="1">
        <f t="array" ref="J405">INDEX('Pay Table DC 2025'!C$2:L$16,G405,H405)</f>
        <v>55373</v>
      </c>
      <c r="K405" s="51">
        <f>_xlfn.XLOOKUP(G405,'Pay Table DC 2025'!B:B,'Pay Table DC 2025'!L:L,"NA",0)</f>
        <v>59986</v>
      </c>
      <c r="L405" s="20" cm="1">
        <f t="array" ref="L405">IFERROR(_xlfn.IFS(C405="Achieved Excellence", J405*Parameters!B$13, C405="Exceeded Expectations", J405*Parameters!C$13,C405="Meets Expectations",J405*Parameters!D$13), "No Pay Due")</f>
        <v>1661.1899999999998</v>
      </c>
      <c r="M405" s="21">
        <f t="shared" si="19"/>
        <v>0.92309872303537488</v>
      </c>
      <c r="N405" s="49" cm="1">
        <f t="array" ref="N405">_xlfn.IFS(L405="No Pay Due", "No Pay Due", ISNUMBER(L405), CEILING(L405, 50))</f>
        <v>1700</v>
      </c>
      <c r="O405" s="50">
        <f t="shared" si="20"/>
        <v>38.810000000000173</v>
      </c>
      <c r="P405" s="56"/>
      <c r="Q405" s="16" t="str" cm="1">
        <f t="array" ref="Q405">IFERROR(_xlfn.IFS(C405="Achieved Excellence","3,000",C405="Exceeded Expectations",2000,C405="Meets Expectations",1000), "No pay due")</f>
        <v>3,000</v>
      </c>
    </row>
    <row r="406" spans="1:17" x14ac:dyDescent="0.3">
      <c r="A406" t="s">
        <v>461</v>
      </c>
      <c r="B406">
        <v>5</v>
      </c>
      <c r="C406" t="str">
        <f>_xlfn.XLOOKUP(B406,Setup!A:A,Setup!B:B,"Unknown",0)</f>
        <v>Achieved Excellence</v>
      </c>
      <c r="D406" s="19">
        <v>45635</v>
      </c>
      <c r="E406" s="18">
        <f ca="1">Parameters!C$5 - D406</f>
        <v>71</v>
      </c>
      <c r="F406" s="17" t="str">
        <f t="shared" ca="1" si="18"/>
        <v>Tenure Ineligible</v>
      </c>
      <c r="G406" s="18">
        <v>3</v>
      </c>
      <c r="H406" s="18">
        <v>8</v>
      </c>
      <c r="I406" s="18" t="s">
        <v>1092</v>
      </c>
      <c r="J406" s="20" cm="1">
        <f t="array" ref="J406">INDEX('Pay Table DC 2025'!C$2:L$16,G406,H406)</f>
        <v>45315</v>
      </c>
      <c r="K406" s="51">
        <f>_xlfn.XLOOKUP(G406,'Pay Table DC 2025'!B:B,'Pay Table DC 2025'!L:L,"NA",0)</f>
        <v>47763</v>
      </c>
      <c r="L406" s="20" cm="1">
        <f t="array" ref="L406">IFERROR(_xlfn.IFS(C406="Achieved Excellence", J406*Parameters!B$13, C406="Exceeded Expectations", J406*Parameters!C$13,C406="Meets Expectations",J406*Parameters!D$13), "No Pay Due")</f>
        <v>1359.45</v>
      </c>
      <c r="M406" s="21">
        <f t="shared" si="19"/>
        <v>0.94874693800640664</v>
      </c>
      <c r="N406" s="49" cm="1">
        <f t="array" ref="N406">_xlfn.IFS(L406="No Pay Due", "No Pay Due", ISNUMBER(L406), CEILING(L406, 50))</f>
        <v>1400</v>
      </c>
      <c r="O406" s="50">
        <f t="shared" si="20"/>
        <v>40.549999999999955</v>
      </c>
      <c r="P406" s="56"/>
      <c r="Q406" s="16" t="str" cm="1">
        <f t="array" ref="Q406">IFERROR(_xlfn.IFS(C406="Achieved Excellence","3,000",C406="Exceeded Expectations",2000,C406="Meets Expectations",1000), "No pay due")</f>
        <v>3,000</v>
      </c>
    </row>
    <row r="407" spans="1:17" x14ac:dyDescent="0.3">
      <c r="A407" t="s">
        <v>462</v>
      </c>
      <c r="B407">
        <v>5</v>
      </c>
      <c r="C407" t="str">
        <f>_xlfn.XLOOKUP(B407,Setup!A:A,Setup!B:B,"Unknown",0)</f>
        <v>Achieved Excellence</v>
      </c>
      <c r="D407" s="19">
        <v>45568</v>
      </c>
      <c r="E407" s="18">
        <f ca="1">Parameters!C$5 - D407</f>
        <v>138</v>
      </c>
      <c r="F407" s="17" t="str">
        <f t="shared" ca="1" si="18"/>
        <v>Tenure Ineligible</v>
      </c>
      <c r="G407" s="18">
        <v>4</v>
      </c>
      <c r="H407" s="18">
        <v>6</v>
      </c>
      <c r="I407" s="18" t="s">
        <v>1092</v>
      </c>
      <c r="J407" s="20" cm="1">
        <f t="array" ref="J407">INDEX('Pay Table DC 2025'!C$2:L$16,G407,H407)</f>
        <v>48125</v>
      </c>
      <c r="K407" s="51">
        <f>_xlfn.XLOOKUP(G407,'Pay Table DC 2025'!B:B,'Pay Table DC 2025'!L:L,"NA",0)</f>
        <v>53627</v>
      </c>
      <c r="L407" s="20" cm="1">
        <f t="array" ref="L407">IFERROR(_xlfn.IFS(C407="Achieved Excellence", J407*Parameters!B$13, C407="Exceeded Expectations", J407*Parameters!C$13,C407="Meets Expectations",J407*Parameters!D$13), "No Pay Due")</f>
        <v>1443.75</v>
      </c>
      <c r="M407" s="21">
        <f t="shared" si="19"/>
        <v>0.89740242788147762</v>
      </c>
      <c r="N407" s="49" cm="1">
        <f t="array" ref="N407">_xlfn.IFS(L407="No Pay Due", "No Pay Due", ISNUMBER(L407), CEILING(L407, 50))</f>
        <v>1450</v>
      </c>
      <c r="O407" s="50">
        <f t="shared" si="20"/>
        <v>6.25</v>
      </c>
      <c r="P407" s="56"/>
      <c r="Q407" s="16" t="str" cm="1">
        <f t="array" ref="Q407">IFERROR(_xlfn.IFS(C407="Achieved Excellence","3,000",C407="Exceeded Expectations",2000,C407="Meets Expectations",1000), "No pay due")</f>
        <v>3,000</v>
      </c>
    </row>
    <row r="408" spans="1:17" x14ac:dyDescent="0.3">
      <c r="A408" t="s">
        <v>463</v>
      </c>
      <c r="B408">
        <v>2</v>
      </c>
      <c r="C408" t="str">
        <f>_xlfn.XLOOKUP(B408,Setup!A:A,Setup!B:B,"Unknown",0)</f>
        <v>Needs Improvement</v>
      </c>
      <c r="D408" s="19">
        <v>45180</v>
      </c>
      <c r="E408" s="18">
        <f ca="1">Parameters!C$5 - D408</f>
        <v>526</v>
      </c>
      <c r="F408" s="17" t="str">
        <f t="shared" ca="1" si="18"/>
        <v>Eligible</v>
      </c>
      <c r="G408" s="18">
        <v>12</v>
      </c>
      <c r="H408" s="18">
        <v>1</v>
      </c>
      <c r="I408" s="18" t="s">
        <v>1093</v>
      </c>
      <c r="J408" s="20" cm="1">
        <f t="array" ref="J408">INDEX('Pay Table DC 2025'!C$2:L$16,G408,H408)</f>
        <v>101401</v>
      </c>
      <c r="K408" s="51">
        <f>_xlfn.XLOOKUP(G408,'Pay Table DC 2025'!B:B,'Pay Table DC 2025'!L:L,"NA",0)</f>
        <v>131826</v>
      </c>
      <c r="L408" s="20" t="str" cm="1">
        <f t="array" ref="L408">IFERROR(_xlfn.IFS(C408="Achieved Excellence", J408*Parameters!B$13, C408="Exceeded Expectations", J408*Parameters!C$13,C408="Meets Expectations",J408*Parameters!D$13), "No Pay Due")</f>
        <v>No Pay Due</v>
      </c>
      <c r="M408" s="21">
        <f t="shared" si="19"/>
        <v>0.76920334380167799</v>
      </c>
      <c r="N408" s="49" t="str" cm="1">
        <f t="array" ref="N408">_xlfn.IFS(L408="No Pay Due", "No Pay Due", ISNUMBER(L408), CEILING(L408, 50))</f>
        <v>No Pay Due</v>
      </c>
      <c r="O408" s="50" t="str">
        <f t="shared" si="20"/>
        <v>No Pay Due</v>
      </c>
      <c r="P408" s="56"/>
      <c r="Q408" s="16" t="str" cm="1">
        <f t="array" ref="Q408">IFERROR(_xlfn.IFS(C408="Achieved Excellence","3,000",C408="Exceeded Expectations",2000,C408="Meets Expectations",1000), "No pay due")</f>
        <v>No pay due</v>
      </c>
    </row>
    <row r="409" spans="1:17" x14ac:dyDescent="0.3">
      <c r="A409" t="s">
        <v>464</v>
      </c>
      <c r="B409">
        <v>3</v>
      </c>
      <c r="C409" t="str">
        <f>_xlfn.XLOOKUP(B409,Setup!A:A,Setup!B:B,"Unknown",0)</f>
        <v>Meets Expectations</v>
      </c>
      <c r="D409" s="19">
        <v>45147</v>
      </c>
      <c r="E409" s="18">
        <f ca="1">Parameters!C$5 - D409</f>
        <v>559</v>
      </c>
      <c r="F409" s="17" t="str">
        <f t="shared" ca="1" si="18"/>
        <v>Eligible</v>
      </c>
      <c r="G409" s="18">
        <v>1</v>
      </c>
      <c r="H409" s="18">
        <v>10</v>
      </c>
      <c r="I409" s="18" t="s">
        <v>1092</v>
      </c>
      <c r="J409" s="20" cm="1">
        <f t="array" ref="J409">INDEX('Pay Table DC 2025'!C$2:L$16,G409,H409)</f>
        <v>37463</v>
      </c>
      <c r="K409" s="51">
        <f>_xlfn.XLOOKUP(G409,'Pay Table DC 2025'!B:B,'Pay Table DC 2025'!L:L,"NA",0)</f>
        <v>37463</v>
      </c>
      <c r="L409" s="20" cm="1">
        <f t="array" ref="L409">IFERROR(_xlfn.IFS(C409="Achieved Excellence", J409*Parameters!B$13, C409="Exceeded Expectations", J409*Parameters!C$13,C409="Meets Expectations",J409*Parameters!D$13), "No Pay Due")</f>
        <v>374.63</v>
      </c>
      <c r="M409" s="21">
        <f t="shared" si="19"/>
        <v>1</v>
      </c>
      <c r="N409" s="49" cm="1">
        <f t="array" ref="N409">_xlfn.IFS(L409="No Pay Due", "No Pay Due", ISNUMBER(L409), CEILING(L409, 50))</f>
        <v>400</v>
      </c>
      <c r="O409" s="50">
        <f t="shared" si="20"/>
        <v>25.370000000000005</v>
      </c>
      <c r="P409" s="56"/>
      <c r="Q409" s="16" cm="1">
        <f t="array" ref="Q409">IFERROR(_xlfn.IFS(C409="Achieved Excellence","3,000",C409="Exceeded Expectations",2000,C409="Meets Expectations",1000), "No pay due")</f>
        <v>1000</v>
      </c>
    </row>
    <row r="410" spans="1:17" x14ac:dyDescent="0.3">
      <c r="A410" t="s">
        <v>465</v>
      </c>
      <c r="B410">
        <v>1</v>
      </c>
      <c r="C410" t="str">
        <f>_xlfn.XLOOKUP(B410,Setup!A:A,Setup!B:B,"Unknown",0)</f>
        <v>Did not meet Expectations</v>
      </c>
      <c r="D410" s="19">
        <v>43891</v>
      </c>
      <c r="E410" s="18">
        <f ca="1">Parameters!C$5 - D410</f>
        <v>1815</v>
      </c>
      <c r="F410" s="17" t="str">
        <f t="shared" ca="1" si="18"/>
        <v>Eligible</v>
      </c>
      <c r="G410" s="18">
        <v>1</v>
      </c>
      <c r="H410" s="18">
        <v>8</v>
      </c>
      <c r="I410" s="18" t="s">
        <v>1093</v>
      </c>
      <c r="J410" s="20" cm="1">
        <f t="array" ref="J410">INDEX('Pay Table DC 2025'!C$2:L$16,G410,H410)</f>
        <v>36495</v>
      </c>
      <c r="K410" s="51">
        <f>_xlfn.XLOOKUP(G410,'Pay Table DC 2025'!B:B,'Pay Table DC 2025'!L:L,"NA",0)</f>
        <v>37463</v>
      </c>
      <c r="L410" s="20" t="str" cm="1">
        <f t="array" ref="L410">IFERROR(_xlfn.IFS(C410="Achieved Excellence", J410*Parameters!B$13, C410="Exceeded Expectations", J410*Parameters!C$13,C410="Meets Expectations",J410*Parameters!D$13), "No Pay Due")</f>
        <v>No Pay Due</v>
      </c>
      <c r="M410" s="21">
        <f t="shared" si="19"/>
        <v>0.97416117235672528</v>
      </c>
      <c r="N410" s="49" t="str" cm="1">
        <f t="array" ref="N410">_xlfn.IFS(L410="No Pay Due", "No Pay Due", ISNUMBER(L410), CEILING(L410, 50))</f>
        <v>No Pay Due</v>
      </c>
      <c r="O410" s="50" t="str">
        <f t="shared" si="20"/>
        <v>No Pay Due</v>
      </c>
      <c r="P410" s="56"/>
      <c r="Q410" s="16" t="str" cm="1">
        <f t="array" ref="Q410">IFERROR(_xlfn.IFS(C410="Achieved Excellence","3,000",C410="Exceeded Expectations",2000,C410="Meets Expectations",1000), "No pay due")</f>
        <v>No pay due</v>
      </c>
    </row>
    <row r="411" spans="1:17" x14ac:dyDescent="0.3">
      <c r="A411" t="s">
        <v>466</v>
      </c>
      <c r="B411">
        <v>4</v>
      </c>
      <c r="C411" t="str">
        <f>_xlfn.XLOOKUP(B411,Setup!A:A,Setup!B:B,"Unknown",0)</f>
        <v>Exceeded Expectations</v>
      </c>
      <c r="D411" s="19">
        <v>44371</v>
      </c>
      <c r="E411" s="18">
        <f ca="1">Parameters!C$5 - D411</f>
        <v>1335</v>
      </c>
      <c r="F411" s="17" t="str">
        <f t="shared" ca="1" si="18"/>
        <v>Eligible</v>
      </c>
      <c r="G411" s="18">
        <v>10</v>
      </c>
      <c r="H411" s="18">
        <v>2</v>
      </c>
      <c r="I411" s="18" t="s">
        <v>1091</v>
      </c>
      <c r="J411" s="20" cm="1">
        <f t="array" ref="J411">INDEX('Pay Table DC 2025'!C$2:L$16,G411,H411)</f>
        <v>79567</v>
      </c>
      <c r="K411" s="51">
        <f>_xlfn.XLOOKUP(G411,'Pay Table DC 2025'!B:B,'Pay Table DC 2025'!L:L,"NA",0)</f>
        <v>100097</v>
      </c>
      <c r="L411" s="20" cm="1">
        <f t="array" ref="L411">IFERROR(_xlfn.IFS(C411="Achieved Excellence", J411*Parameters!B$13, C411="Exceeded Expectations", J411*Parameters!C$13,C411="Meets Expectations",J411*Parameters!D$13), "No Pay Due")</f>
        <v>1591.3400000000001</v>
      </c>
      <c r="M411" s="21">
        <f t="shared" si="19"/>
        <v>0.79489894802042016</v>
      </c>
      <c r="N411" s="49" cm="1">
        <f t="array" ref="N411">_xlfn.IFS(L411="No Pay Due", "No Pay Due", ISNUMBER(L411), CEILING(L411, 50))</f>
        <v>1600</v>
      </c>
      <c r="O411" s="50">
        <f t="shared" si="20"/>
        <v>8.6599999999998545</v>
      </c>
      <c r="P411" s="56"/>
      <c r="Q411" s="16" cm="1">
        <f t="array" ref="Q411">IFERROR(_xlfn.IFS(C411="Achieved Excellence","3,000",C411="Exceeded Expectations",2000,C411="Meets Expectations",1000), "No pay due")</f>
        <v>2000</v>
      </c>
    </row>
    <row r="412" spans="1:17" x14ac:dyDescent="0.3">
      <c r="A412" t="s">
        <v>467</v>
      </c>
      <c r="B412">
        <v>4</v>
      </c>
      <c r="C412" t="str">
        <f>_xlfn.XLOOKUP(B412,Setup!A:A,Setup!B:B,"Unknown",0)</f>
        <v>Exceeded Expectations</v>
      </c>
      <c r="D412" s="19">
        <v>44779</v>
      </c>
      <c r="E412" s="18">
        <f ca="1">Parameters!C$5 - D412</f>
        <v>927</v>
      </c>
      <c r="F412" s="17" t="str">
        <f t="shared" ca="1" si="18"/>
        <v>Eligible</v>
      </c>
      <c r="G412" s="18">
        <v>8</v>
      </c>
      <c r="H412" s="18">
        <v>1</v>
      </c>
      <c r="I412" s="18" t="s">
        <v>1095</v>
      </c>
      <c r="J412" s="20" cm="1">
        <f t="array" ref="J412">INDEX('Pay Table DC 2025'!C$2:L$16,G412,H412)</f>
        <v>63307</v>
      </c>
      <c r="K412" s="51">
        <f>_xlfn.XLOOKUP(G412,'Pay Table DC 2025'!B:B,'Pay Table DC 2025'!L:L,"NA",0)</f>
        <v>82305</v>
      </c>
      <c r="L412" s="20" cm="1">
        <f t="array" ref="L412">IFERROR(_xlfn.IFS(C412="Achieved Excellence", J412*Parameters!B$13, C412="Exceeded Expectations", J412*Parameters!C$13,C412="Meets Expectations",J412*Parameters!D$13), "No Pay Due")</f>
        <v>1266.1400000000001</v>
      </c>
      <c r="M412" s="21">
        <f t="shared" si="19"/>
        <v>0.76917562724014332</v>
      </c>
      <c r="N412" s="49" cm="1">
        <f t="array" ref="N412">_xlfn.IFS(L412="No Pay Due", "No Pay Due", ISNUMBER(L412), CEILING(L412, 50))</f>
        <v>1300</v>
      </c>
      <c r="O412" s="50">
        <f t="shared" si="20"/>
        <v>33.8599999999999</v>
      </c>
      <c r="P412" s="56"/>
      <c r="Q412" s="16" cm="1">
        <f t="array" ref="Q412">IFERROR(_xlfn.IFS(C412="Achieved Excellence","3,000",C412="Exceeded Expectations",2000,C412="Meets Expectations",1000), "No pay due")</f>
        <v>2000</v>
      </c>
    </row>
    <row r="413" spans="1:17" x14ac:dyDescent="0.3">
      <c r="A413" t="s">
        <v>468</v>
      </c>
      <c r="B413">
        <v>2</v>
      </c>
      <c r="C413" t="str">
        <f>_xlfn.XLOOKUP(B413,Setup!A:A,Setup!B:B,"Unknown",0)</f>
        <v>Needs Improvement</v>
      </c>
      <c r="D413" s="19">
        <v>44413</v>
      </c>
      <c r="E413" s="18">
        <f ca="1">Parameters!C$5 - D413</f>
        <v>1293</v>
      </c>
      <c r="F413" s="17" t="str">
        <f t="shared" ca="1" si="18"/>
        <v>Eligible</v>
      </c>
      <c r="G413" s="18">
        <v>2</v>
      </c>
      <c r="H413" s="18">
        <v>6</v>
      </c>
      <c r="I413" s="18" t="s">
        <v>1094</v>
      </c>
      <c r="J413" s="20" cm="1">
        <f t="array" ref="J413">INDEX('Pay Table DC 2025'!C$2:L$16,G413,H413)</f>
        <v>38031</v>
      </c>
      <c r="K413" s="51">
        <f>_xlfn.XLOOKUP(G413,'Pay Table DC 2025'!B:B,'Pay Table DC 2025'!L:L,"NA",0)</f>
        <v>42376</v>
      </c>
      <c r="L413" s="20" t="str" cm="1">
        <f t="array" ref="L413">IFERROR(_xlfn.IFS(C413="Achieved Excellence", J413*Parameters!B$13, C413="Exceeded Expectations", J413*Parameters!C$13,C413="Meets Expectations",J413*Parameters!D$13), "No Pay Due")</f>
        <v>No Pay Due</v>
      </c>
      <c r="M413" s="21">
        <f t="shared" si="19"/>
        <v>0.89746554653577493</v>
      </c>
      <c r="N413" s="49" t="str" cm="1">
        <f t="array" ref="N413">_xlfn.IFS(L413="No Pay Due", "No Pay Due", ISNUMBER(L413), CEILING(L413, 50))</f>
        <v>No Pay Due</v>
      </c>
      <c r="O413" s="50" t="str">
        <f t="shared" si="20"/>
        <v>No Pay Due</v>
      </c>
      <c r="P413" s="56"/>
      <c r="Q413" s="16" t="str" cm="1">
        <f t="array" ref="Q413">IFERROR(_xlfn.IFS(C413="Achieved Excellence","3,000",C413="Exceeded Expectations",2000,C413="Meets Expectations",1000), "No pay due")</f>
        <v>No pay due</v>
      </c>
    </row>
    <row r="414" spans="1:17" x14ac:dyDescent="0.3">
      <c r="A414" t="s">
        <v>469</v>
      </c>
      <c r="B414">
        <v>5</v>
      </c>
      <c r="C414" t="str">
        <f>_xlfn.XLOOKUP(B414,Setup!A:A,Setup!B:B,"Unknown",0)</f>
        <v>Achieved Excellence</v>
      </c>
      <c r="D414" s="19">
        <v>45611</v>
      </c>
      <c r="E414" s="18">
        <f ca="1">Parameters!C$5 - D414</f>
        <v>95</v>
      </c>
      <c r="F414" s="17" t="str">
        <f t="shared" ca="1" si="18"/>
        <v>Tenure Ineligible</v>
      </c>
      <c r="G414" s="18">
        <v>13</v>
      </c>
      <c r="H414" s="18">
        <v>10</v>
      </c>
      <c r="I414" s="18" t="s">
        <v>1093</v>
      </c>
      <c r="J414" s="20" cm="1">
        <f t="array" ref="J414">INDEX('Pay Table DC 2025'!C$2:L$16,G414,H414)</f>
        <v>156755</v>
      </c>
      <c r="K414" s="51">
        <f>_xlfn.XLOOKUP(G414,'Pay Table DC 2025'!B:B,'Pay Table DC 2025'!L:L,"NA",0)</f>
        <v>156755</v>
      </c>
      <c r="L414" s="20" cm="1">
        <f t="array" ref="L414">IFERROR(_xlfn.IFS(C414="Achieved Excellence", J414*Parameters!B$13, C414="Exceeded Expectations", J414*Parameters!C$13,C414="Meets Expectations",J414*Parameters!D$13), "No Pay Due")</f>
        <v>4702.6499999999996</v>
      </c>
      <c r="M414" s="21">
        <f t="shared" si="19"/>
        <v>1</v>
      </c>
      <c r="N414" s="49" cm="1">
        <f t="array" ref="N414">_xlfn.IFS(L414="No Pay Due", "No Pay Due", ISNUMBER(L414), CEILING(L414, 50))</f>
        <v>4750</v>
      </c>
      <c r="O414" s="50">
        <f t="shared" si="20"/>
        <v>47.350000000000364</v>
      </c>
      <c r="P414" s="56"/>
      <c r="Q414" s="16" t="str" cm="1">
        <f t="array" ref="Q414">IFERROR(_xlfn.IFS(C414="Achieved Excellence","3,000",C414="Exceeded Expectations",2000,C414="Meets Expectations",1000), "No pay due")</f>
        <v>3,000</v>
      </c>
    </row>
    <row r="415" spans="1:17" x14ac:dyDescent="0.3">
      <c r="A415" t="s">
        <v>470</v>
      </c>
      <c r="B415">
        <v>2</v>
      </c>
      <c r="C415" t="str">
        <f>_xlfn.XLOOKUP(B415,Setup!A:A,Setup!B:B,"Unknown",0)</f>
        <v>Needs Improvement</v>
      </c>
      <c r="D415" s="19">
        <v>45770</v>
      </c>
      <c r="E415" s="18">
        <f ca="1">Parameters!C$5 - D415</f>
        <v>-64</v>
      </c>
      <c r="F415" s="17" t="str">
        <f t="shared" ca="1" si="18"/>
        <v>Tenure Ineligible</v>
      </c>
      <c r="G415" s="18">
        <v>4</v>
      </c>
      <c r="H415" s="18">
        <v>2</v>
      </c>
      <c r="I415" s="18" t="s">
        <v>1092</v>
      </c>
      <c r="J415" s="20" cm="1">
        <f t="array" ref="J415">INDEX('Pay Table DC 2025'!C$2:L$16,G415,H415)</f>
        <v>42622</v>
      </c>
      <c r="K415" s="51">
        <f>_xlfn.XLOOKUP(G415,'Pay Table DC 2025'!B:B,'Pay Table DC 2025'!L:L,"NA",0)</f>
        <v>53627</v>
      </c>
      <c r="L415" s="20" t="str" cm="1">
        <f t="array" ref="L415">IFERROR(_xlfn.IFS(C415="Achieved Excellence", J415*Parameters!B$13, C415="Exceeded Expectations", J415*Parameters!C$13,C415="Meets Expectations",J415*Parameters!D$13), "No Pay Due")</f>
        <v>No Pay Due</v>
      </c>
      <c r="M415" s="21">
        <f t="shared" si="19"/>
        <v>0.79478620843977843</v>
      </c>
      <c r="N415" s="49" t="str" cm="1">
        <f t="array" ref="N415">_xlfn.IFS(L415="No Pay Due", "No Pay Due", ISNUMBER(L415), CEILING(L415, 50))</f>
        <v>No Pay Due</v>
      </c>
      <c r="O415" s="50" t="str">
        <f t="shared" si="20"/>
        <v>No Pay Due</v>
      </c>
      <c r="P415" s="56"/>
      <c r="Q415" s="16" t="str" cm="1">
        <f t="array" ref="Q415">IFERROR(_xlfn.IFS(C415="Achieved Excellence","3,000",C415="Exceeded Expectations",2000,C415="Meets Expectations",1000), "No pay due")</f>
        <v>No pay due</v>
      </c>
    </row>
    <row r="416" spans="1:17" x14ac:dyDescent="0.3">
      <c r="A416" t="s">
        <v>471</v>
      </c>
      <c r="B416">
        <v>2</v>
      </c>
      <c r="C416" t="str">
        <f>_xlfn.XLOOKUP(B416,Setup!A:A,Setup!B:B,"Unknown",0)</f>
        <v>Needs Improvement</v>
      </c>
      <c r="D416" s="19">
        <v>44783</v>
      </c>
      <c r="E416" s="18">
        <f ca="1">Parameters!C$5 - D416</f>
        <v>923</v>
      </c>
      <c r="F416" s="17" t="str">
        <f t="shared" ca="1" si="18"/>
        <v>Eligible</v>
      </c>
      <c r="G416" s="18">
        <v>6</v>
      </c>
      <c r="H416" s="18">
        <v>4</v>
      </c>
      <c r="I416" s="18" t="s">
        <v>1093</v>
      </c>
      <c r="J416" s="20" cm="1">
        <f t="array" ref="J416">INDEX('Pay Table DC 2025'!C$2:L$16,G416,H416)</f>
        <v>56586</v>
      </c>
      <c r="K416" s="51">
        <f>_xlfn.XLOOKUP(G416,'Pay Table DC 2025'!B:B,'Pay Table DC 2025'!L:L,"NA",0)</f>
        <v>66872</v>
      </c>
      <c r="L416" s="20" t="str" cm="1">
        <f t="array" ref="L416">IFERROR(_xlfn.IFS(C416="Achieved Excellence", J416*Parameters!B$13, C416="Exceeded Expectations", J416*Parameters!C$13,C416="Meets Expectations",J416*Parameters!D$13), "No Pay Due")</f>
        <v>No Pay Due</v>
      </c>
      <c r="M416" s="21">
        <f t="shared" si="19"/>
        <v>0.8461837540375643</v>
      </c>
      <c r="N416" s="49" t="str" cm="1">
        <f t="array" ref="N416">_xlfn.IFS(L416="No Pay Due", "No Pay Due", ISNUMBER(L416), CEILING(L416, 50))</f>
        <v>No Pay Due</v>
      </c>
      <c r="O416" s="50" t="str">
        <f t="shared" si="20"/>
        <v>No Pay Due</v>
      </c>
      <c r="P416" s="56"/>
      <c r="Q416" s="16" t="str" cm="1">
        <f t="array" ref="Q416">IFERROR(_xlfn.IFS(C416="Achieved Excellence","3,000",C416="Exceeded Expectations",2000,C416="Meets Expectations",1000), "No pay due")</f>
        <v>No pay due</v>
      </c>
    </row>
    <row r="417" spans="1:17" x14ac:dyDescent="0.3">
      <c r="A417" t="s">
        <v>472</v>
      </c>
      <c r="B417">
        <v>2</v>
      </c>
      <c r="C417" t="str">
        <f>_xlfn.XLOOKUP(B417,Setup!A:A,Setup!B:B,"Unknown",0)</f>
        <v>Needs Improvement</v>
      </c>
      <c r="D417" s="19">
        <v>45515</v>
      </c>
      <c r="E417" s="18">
        <f ca="1">Parameters!C$5 - D417</f>
        <v>191</v>
      </c>
      <c r="F417" s="17" t="str">
        <f t="shared" ca="1" si="18"/>
        <v>Eligible</v>
      </c>
      <c r="G417" s="18">
        <v>1</v>
      </c>
      <c r="H417" s="18">
        <v>7</v>
      </c>
      <c r="I417" s="18" t="s">
        <v>1091</v>
      </c>
      <c r="J417" s="20" cm="1">
        <f t="array" ref="J417">INDEX('Pay Table DC 2025'!C$2:L$16,G417,H417)</f>
        <v>35502</v>
      </c>
      <c r="K417" s="51">
        <f>_xlfn.XLOOKUP(G417,'Pay Table DC 2025'!B:B,'Pay Table DC 2025'!L:L,"NA",0)</f>
        <v>37463</v>
      </c>
      <c r="L417" s="20" t="str" cm="1">
        <f t="array" ref="L417">IFERROR(_xlfn.IFS(C417="Achieved Excellence", J417*Parameters!B$13, C417="Exceeded Expectations", J417*Parameters!C$13,C417="Meets Expectations",J417*Parameters!D$13), "No Pay Due")</f>
        <v>No Pay Due</v>
      </c>
      <c r="M417" s="21">
        <f t="shared" si="19"/>
        <v>0.94765501961935772</v>
      </c>
      <c r="N417" s="49" t="str" cm="1">
        <f t="array" ref="N417">_xlfn.IFS(L417="No Pay Due", "No Pay Due", ISNUMBER(L417), CEILING(L417, 50))</f>
        <v>No Pay Due</v>
      </c>
      <c r="O417" s="50" t="str">
        <f t="shared" si="20"/>
        <v>No Pay Due</v>
      </c>
      <c r="P417" s="56"/>
      <c r="Q417" s="16" t="str" cm="1">
        <f t="array" ref="Q417">IFERROR(_xlfn.IFS(C417="Achieved Excellence","3,000",C417="Exceeded Expectations",2000,C417="Meets Expectations",1000), "No pay due")</f>
        <v>No pay due</v>
      </c>
    </row>
    <row r="418" spans="1:17" x14ac:dyDescent="0.3">
      <c r="A418" t="s">
        <v>473</v>
      </c>
      <c r="B418">
        <v>5</v>
      </c>
      <c r="C418" t="str">
        <f>_xlfn.XLOOKUP(B418,Setup!A:A,Setup!B:B,"Unknown",0)</f>
        <v>Achieved Excellence</v>
      </c>
      <c r="D418" s="19">
        <v>44437</v>
      </c>
      <c r="E418" s="18">
        <f ca="1">Parameters!C$5 - D418</f>
        <v>1269</v>
      </c>
      <c r="F418" s="17" t="str">
        <f t="shared" ca="1" si="18"/>
        <v>Eligible</v>
      </c>
      <c r="G418" s="18">
        <v>9</v>
      </c>
      <c r="H418" s="18">
        <v>3</v>
      </c>
      <c r="I418" s="18" t="s">
        <v>1093</v>
      </c>
      <c r="J418" s="20" cm="1">
        <f t="array" ref="J418">INDEX('Pay Table DC 2025'!C$2:L$16,G418,H418)</f>
        <v>74584</v>
      </c>
      <c r="K418" s="51">
        <f>_xlfn.XLOOKUP(G418,'Pay Table DC 2025'!B:B,'Pay Table DC 2025'!L:L,"NA",0)</f>
        <v>90898</v>
      </c>
      <c r="L418" s="20" cm="1">
        <f t="array" ref="L418">IFERROR(_xlfn.IFS(C418="Achieved Excellence", J418*Parameters!B$13, C418="Exceeded Expectations", J418*Parameters!C$13,C418="Meets Expectations",J418*Parameters!D$13), "No Pay Due")</f>
        <v>2237.52</v>
      </c>
      <c r="M418" s="21">
        <f t="shared" si="19"/>
        <v>0.82052410394068076</v>
      </c>
      <c r="N418" s="49" cm="1">
        <f t="array" ref="N418">_xlfn.IFS(L418="No Pay Due", "No Pay Due", ISNUMBER(L418), CEILING(L418, 50))</f>
        <v>2250</v>
      </c>
      <c r="O418" s="50">
        <f t="shared" si="20"/>
        <v>12.480000000000018</v>
      </c>
      <c r="P418" s="56"/>
      <c r="Q418" s="16" t="str" cm="1">
        <f t="array" ref="Q418">IFERROR(_xlfn.IFS(C418="Achieved Excellence","3,000",C418="Exceeded Expectations",2000,C418="Meets Expectations",1000), "No pay due")</f>
        <v>3,000</v>
      </c>
    </row>
    <row r="419" spans="1:17" x14ac:dyDescent="0.3">
      <c r="A419" t="s">
        <v>474</v>
      </c>
      <c r="B419">
        <v>2</v>
      </c>
      <c r="C419" t="str">
        <f>_xlfn.XLOOKUP(B419,Setup!A:A,Setup!B:B,"Unknown",0)</f>
        <v>Needs Improvement</v>
      </c>
      <c r="D419" s="19">
        <v>45646</v>
      </c>
      <c r="E419" s="18">
        <f ca="1">Parameters!C$5 - D419</f>
        <v>60</v>
      </c>
      <c r="F419" s="17" t="str">
        <f t="shared" ca="1" si="18"/>
        <v>Tenure Ineligible</v>
      </c>
      <c r="G419" s="18">
        <v>6</v>
      </c>
      <c r="H419" s="18">
        <v>3</v>
      </c>
      <c r="I419" s="18" t="s">
        <v>1094</v>
      </c>
      <c r="J419" s="20" cm="1">
        <f t="array" ref="J419">INDEX('Pay Table DC 2025'!C$2:L$16,G419,H419)</f>
        <v>54871</v>
      </c>
      <c r="K419" s="51">
        <f>_xlfn.XLOOKUP(G419,'Pay Table DC 2025'!B:B,'Pay Table DC 2025'!L:L,"NA",0)</f>
        <v>66872</v>
      </c>
      <c r="L419" s="20" t="str" cm="1">
        <f t="array" ref="L419">IFERROR(_xlfn.IFS(C419="Achieved Excellence", J419*Parameters!B$13, C419="Exceeded Expectations", J419*Parameters!C$13,C419="Meets Expectations",J419*Parameters!D$13), "No Pay Due")</f>
        <v>No Pay Due</v>
      </c>
      <c r="M419" s="21">
        <f t="shared" si="19"/>
        <v>0.82053774374925226</v>
      </c>
      <c r="N419" s="49" t="str" cm="1">
        <f t="array" ref="N419">_xlfn.IFS(L419="No Pay Due", "No Pay Due", ISNUMBER(L419), CEILING(L419, 50))</f>
        <v>No Pay Due</v>
      </c>
      <c r="O419" s="50" t="str">
        <f t="shared" si="20"/>
        <v>No Pay Due</v>
      </c>
      <c r="P419" s="56"/>
      <c r="Q419" s="16" t="str" cm="1">
        <f t="array" ref="Q419">IFERROR(_xlfn.IFS(C419="Achieved Excellence","3,000",C419="Exceeded Expectations",2000,C419="Meets Expectations",1000), "No pay due")</f>
        <v>No pay due</v>
      </c>
    </row>
    <row r="420" spans="1:17" x14ac:dyDescent="0.3">
      <c r="A420" t="s">
        <v>475</v>
      </c>
      <c r="B420">
        <v>5</v>
      </c>
      <c r="C420" t="str">
        <f>_xlfn.XLOOKUP(B420,Setup!A:A,Setup!B:B,"Unknown",0)</f>
        <v>Achieved Excellence</v>
      </c>
      <c r="D420" s="19">
        <v>44770</v>
      </c>
      <c r="E420" s="18">
        <f ca="1">Parameters!C$5 - D420</f>
        <v>936</v>
      </c>
      <c r="F420" s="17" t="str">
        <f t="shared" ca="1" si="18"/>
        <v>Eligible</v>
      </c>
      <c r="G420" s="18">
        <v>4</v>
      </c>
      <c r="H420" s="18">
        <v>5</v>
      </c>
      <c r="I420" s="18" t="s">
        <v>1092</v>
      </c>
      <c r="J420" s="20" cm="1">
        <f t="array" ref="J420">INDEX('Pay Table DC 2025'!C$2:L$16,G420,H420)</f>
        <v>46749</v>
      </c>
      <c r="K420" s="51">
        <f>_xlfn.XLOOKUP(G420,'Pay Table DC 2025'!B:B,'Pay Table DC 2025'!L:L,"NA",0)</f>
        <v>53627</v>
      </c>
      <c r="L420" s="20" cm="1">
        <f t="array" ref="L420">IFERROR(_xlfn.IFS(C420="Achieved Excellence", J420*Parameters!B$13, C420="Exceeded Expectations", J420*Parameters!C$13,C420="Meets Expectations",J420*Parameters!D$13), "No Pay Due")</f>
        <v>1402.47</v>
      </c>
      <c r="M420" s="21">
        <f t="shared" si="19"/>
        <v>0.87174371119025862</v>
      </c>
      <c r="N420" s="49" cm="1">
        <f t="array" ref="N420">_xlfn.IFS(L420="No Pay Due", "No Pay Due", ISNUMBER(L420), CEILING(L420, 50))</f>
        <v>1450</v>
      </c>
      <c r="O420" s="50">
        <f t="shared" si="20"/>
        <v>47.529999999999973</v>
      </c>
      <c r="P420" s="56"/>
      <c r="Q420" s="16" t="str" cm="1">
        <f t="array" ref="Q420">IFERROR(_xlfn.IFS(C420="Achieved Excellence","3,000",C420="Exceeded Expectations",2000,C420="Meets Expectations",1000), "No pay due")</f>
        <v>3,000</v>
      </c>
    </row>
    <row r="421" spans="1:17" x14ac:dyDescent="0.3">
      <c r="A421" t="s">
        <v>476</v>
      </c>
      <c r="B421">
        <v>1</v>
      </c>
      <c r="C421" t="str">
        <f>_xlfn.XLOOKUP(B421,Setup!A:A,Setup!B:B,"Unknown",0)</f>
        <v>Did not meet Expectations</v>
      </c>
      <c r="D421" s="19">
        <v>45526</v>
      </c>
      <c r="E421" s="18">
        <f ca="1">Parameters!C$5 - D421</f>
        <v>180</v>
      </c>
      <c r="F421" s="17" t="str">
        <f t="shared" ca="1" si="18"/>
        <v>Eligible</v>
      </c>
      <c r="G421" s="18">
        <v>6</v>
      </c>
      <c r="H421" s="18">
        <v>9</v>
      </c>
      <c r="I421" s="18" t="s">
        <v>1091</v>
      </c>
      <c r="J421" s="20" cm="1">
        <f t="array" ref="J421">INDEX('Pay Table DC 2025'!C$2:L$16,G421,H421)</f>
        <v>65158</v>
      </c>
      <c r="K421" s="51">
        <f>_xlfn.XLOOKUP(G421,'Pay Table DC 2025'!B:B,'Pay Table DC 2025'!L:L,"NA",0)</f>
        <v>66872</v>
      </c>
      <c r="L421" s="20" t="str" cm="1">
        <f t="array" ref="L421">IFERROR(_xlfn.IFS(C421="Achieved Excellence", J421*Parameters!B$13, C421="Exceeded Expectations", J421*Parameters!C$13,C421="Meets Expectations",J421*Parameters!D$13), "No Pay Due")</f>
        <v>No Pay Due</v>
      </c>
      <c r="M421" s="21">
        <f t="shared" si="19"/>
        <v>0.97436894365354709</v>
      </c>
      <c r="N421" s="49" t="str" cm="1">
        <f t="array" ref="N421">_xlfn.IFS(L421="No Pay Due", "No Pay Due", ISNUMBER(L421), CEILING(L421, 50))</f>
        <v>No Pay Due</v>
      </c>
      <c r="O421" s="50" t="str">
        <f t="shared" si="20"/>
        <v>No Pay Due</v>
      </c>
      <c r="P421" s="56"/>
      <c r="Q421" s="16" t="str" cm="1">
        <f t="array" ref="Q421">IFERROR(_xlfn.IFS(C421="Achieved Excellence","3,000",C421="Exceeded Expectations",2000,C421="Meets Expectations",1000), "No pay due")</f>
        <v>No pay due</v>
      </c>
    </row>
    <row r="422" spans="1:17" x14ac:dyDescent="0.3">
      <c r="A422" t="s">
        <v>477</v>
      </c>
      <c r="B422">
        <v>4</v>
      </c>
      <c r="C422" t="str">
        <f>_xlfn.XLOOKUP(B422,Setup!A:A,Setup!B:B,"Unknown",0)</f>
        <v>Exceeded Expectations</v>
      </c>
      <c r="D422" s="19">
        <v>44193</v>
      </c>
      <c r="E422" s="18">
        <f ca="1">Parameters!C$5 - D422</f>
        <v>1513</v>
      </c>
      <c r="F422" s="17" t="str">
        <f t="shared" ca="1" si="18"/>
        <v>Eligible</v>
      </c>
      <c r="G422" s="18">
        <v>2</v>
      </c>
      <c r="H422" s="18">
        <v>7</v>
      </c>
      <c r="I422" s="18" t="s">
        <v>1092</v>
      </c>
      <c r="J422" s="20" cm="1">
        <f t="array" ref="J422">INDEX('Pay Table DC 2025'!C$2:L$16,G422,H422)</f>
        <v>39117</v>
      </c>
      <c r="K422" s="51">
        <f>_xlfn.XLOOKUP(G422,'Pay Table DC 2025'!B:B,'Pay Table DC 2025'!L:L,"NA",0)</f>
        <v>42376</v>
      </c>
      <c r="L422" s="20" cm="1">
        <f t="array" ref="L422">IFERROR(_xlfn.IFS(C422="Achieved Excellence", J422*Parameters!B$13, C422="Exceeded Expectations", J422*Parameters!C$13,C422="Meets Expectations",J422*Parameters!D$13), "No Pay Due")</f>
        <v>782.34</v>
      </c>
      <c r="M422" s="21">
        <f t="shared" si="19"/>
        <v>0.92309326033603922</v>
      </c>
      <c r="N422" s="49" cm="1">
        <f t="array" ref="N422">_xlfn.IFS(L422="No Pay Due", "No Pay Due", ISNUMBER(L422), CEILING(L422, 50))</f>
        <v>800</v>
      </c>
      <c r="O422" s="50">
        <f t="shared" si="20"/>
        <v>17.659999999999968</v>
      </c>
      <c r="P422" s="56"/>
      <c r="Q422" s="16" cm="1">
        <f t="array" ref="Q422">IFERROR(_xlfn.IFS(C422="Achieved Excellence","3,000",C422="Exceeded Expectations",2000,C422="Meets Expectations",1000), "No pay due")</f>
        <v>2000</v>
      </c>
    </row>
    <row r="423" spans="1:17" x14ac:dyDescent="0.3">
      <c r="A423" t="s">
        <v>478</v>
      </c>
      <c r="B423">
        <v>5</v>
      </c>
      <c r="C423" t="str">
        <f>_xlfn.XLOOKUP(B423,Setup!A:A,Setup!B:B,"Unknown",0)</f>
        <v>Achieved Excellence</v>
      </c>
      <c r="D423" s="19">
        <v>45170</v>
      </c>
      <c r="E423" s="18">
        <f ca="1">Parameters!C$5 - D423</f>
        <v>536</v>
      </c>
      <c r="F423" s="17" t="str">
        <f t="shared" ca="1" si="18"/>
        <v>Eligible</v>
      </c>
      <c r="G423" s="18">
        <v>4</v>
      </c>
      <c r="H423" s="18">
        <v>1</v>
      </c>
      <c r="I423" s="18" t="s">
        <v>1091</v>
      </c>
      <c r="J423" s="20" cm="1">
        <f t="array" ref="J423">INDEX('Pay Table DC 2025'!C$2:L$16,G423,H423)</f>
        <v>41247</v>
      </c>
      <c r="K423" s="51">
        <f>_xlfn.XLOOKUP(G423,'Pay Table DC 2025'!B:B,'Pay Table DC 2025'!L:L,"NA",0)</f>
        <v>53627</v>
      </c>
      <c r="L423" s="20" cm="1">
        <f t="array" ref="L423">IFERROR(_xlfn.IFS(C423="Achieved Excellence", J423*Parameters!B$13, C423="Exceeded Expectations", J423*Parameters!C$13,C423="Meets Expectations",J423*Parameters!D$13), "No Pay Due")</f>
        <v>1237.4099999999999</v>
      </c>
      <c r="M423" s="21">
        <f t="shared" si="19"/>
        <v>0.76914613907173623</v>
      </c>
      <c r="N423" s="49" cm="1">
        <f t="array" ref="N423">_xlfn.IFS(L423="No Pay Due", "No Pay Due", ISNUMBER(L423), CEILING(L423, 50))</f>
        <v>1250</v>
      </c>
      <c r="O423" s="50">
        <f t="shared" si="20"/>
        <v>12.590000000000146</v>
      </c>
      <c r="P423" s="56"/>
      <c r="Q423" s="16" t="str" cm="1">
        <f t="array" ref="Q423">IFERROR(_xlfn.IFS(C423="Achieved Excellence","3,000",C423="Exceeded Expectations",2000,C423="Meets Expectations",1000), "No pay due")</f>
        <v>3,000</v>
      </c>
    </row>
    <row r="424" spans="1:17" x14ac:dyDescent="0.3">
      <c r="A424" t="s">
        <v>479</v>
      </c>
      <c r="B424">
        <v>4</v>
      </c>
      <c r="C424" t="str">
        <f>_xlfn.XLOOKUP(B424,Setup!A:A,Setup!B:B,"Unknown",0)</f>
        <v>Exceeded Expectations</v>
      </c>
      <c r="D424" s="19">
        <v>45335</v>
      </c>
      <c r="E424" s="18">
        <f ca="1">Parameters!C$5 - D424</f>
        <v>371</v>
      </c>
      <c r="F424" s="17" t="str">
        <f t="shared" ca="1" si="18"/>
        <v>Eligible</v>
      </c>
      <c r="G424" s="18">
        <v>2</v>
      </c>
      <c r="H424" s="18">
        <v>7</v>
      </c>
      <c r="I424" s="18" t="s">
        <v>1092</v>
      </c>
      <c r="J424" s="20" cm="1">
        <f t="array" ref="J424">INDEX('Pay Table DC 2025'!C$2:L$16,G424,H424)</f>
        <v>39117</v>
      </c>
      <c r="K424" s="51">
        <f>_xlfn.XLOOKUP(G424,'Pay Table DC 2025'!B:B,'Pay Table DC 2025'!L:L,"NA",0)</f>
        <v>42376</v>
      </c>
      <c r="L424" s="20" cm="1">
        <f t="array" ref="L424">IFERROR(_xlfn.IFS(C424="Achieved Excellence", J424*Parameters!B$13, C424="Exceeded Expectations", J424*Parameters!C$13,C424="Meets Expectations",J424*Parameters!D$13), "No Pay Due")</f>
        <v>782.34</v>
      </c>
      <c r="M424" s="21">
        <f t="shared" si="19"/>
        <v>0.92309326033603922</v>
      </c>
      <c r="N424" s="49" cm="1">
        <f t="array" ref="N424">_xlfn.IFS(L424="No Pay Due", "No Pay Due", ISNUMBER(L424), CEILING(L424, 50))</f>
        <v>800</v>
      </c>
      <c r="O424" s="50">
        <f t="shared" si="20"/>
        <v>17.659999999999968</v>
      </c>
      <c r="P424" s="56"/>
      <c r="Q424" s="16" cm="1">
        <f t="array" ref="Q424">IFERROR(_xlfn.IFS(C424="Achieved Excellence","3,000",C424="Exceeded Expectations",2000,C424="Meets Expectations",1000), "No pay due")</f>
        <v>2000</v>
      </c>
    </row>
    <row r="425" spans="1:17" x14ac:dyDescent="0.3">
      <c r="A425" t="s">
        <v>480</v>
      </c>
      <c r="B425">
        <v>2</v>
      </c>
      <c r="C425" t="str">
        <f>_xlfn.XLOOKUP(B425,Setup!A:A,Setup!B:B,"Unknown",0)</f>
        <v>Needs Improvement</v>
      </c>
      <c r="D425" s="19">
        <v>44981</v>
      </c>
      <c r="E425" s="18">
        <f ca="1">Parameters!C$5 - D425</f>
        <v>725</v>
      </c>
      <c r="F425" s="17" t="str">
        <f t="shared" ca="1" si="18"/>
        <v>Eligible</v>
      </c>
      <c r="G425" s="18">
        <v>6</v>
      </c>
      <c r="H425" s="18">
        <v>3</v>
      </c>
      <c r="I425" s="18" t="s">
        <v>1091</v>
      </c>
      <c r="J425" s="20" cm="1">
        <f t="array" ref="J425">INDEX('Pay Table DC 2025'!C$2:L$16,G425,H425)</f>
        <v>54871</v>
      </c>
      <c r="K425" s="51">
        <f>_xlfn.XLOOKUP(G425,'Pay Table DC 2025'!B:B,'Pay Table DC 2025'!L:L,"NA",0)</f>
        <v>66872</v>
      </c>
      <c r="L425" s="20" t="str" cm="1">
        <f t="array" ref="L425">IFERROR(_xlfn.IFS(C425="Achieved Excellence", J425*Parameters!B$13, C425="Exceeded Expectations", J425*Parameters!C$13,C425="Meets Expectations",J425*Parameters!D$13), "No Pay Due")</f>
        <v>No Pay Due</v>
      </c>
      <c r="M425" s="21">
        <f t="shared" si="19"/>
        <v>0.82053774374925226</v>
      </c>
      <c r="N425" s="49" t="str" cm="1">
        <f t="array" ref="N425">_xlfn.IFS(L425="No Pay Due", "No Pay Due", ISNUMBER(L425), CEILING(L425, 50))</f>
        <v>No Pay Due</v>
      </c>
      <c r="O425" s="50" t="str">
        <f t="shared" si="20"/>
        <v>No Pay Due</v>
      </c>
      <c r="P425" s="56"/>
      <c r="Q425" s="16" t="str" cm="1">
        <f t="array" ref="Q425">IFERROR(_xlfn.IFS(C425="Achieved Excellence","3,000",C425="Exceeded Expectations",2000,C425="Meets Expectations",1000), "No pay due")</f>
        <v>No pay due</v>
      </c>
    </row>
    <row r="426" spans="1:17" x14ac:dyDescent="0.3">
      <c r="A426" t="s">
        <v>481</v>
      </c>
      <c r="B426">
        <v>5</v>
      </c>
      <c r="C426" t="str">
        <f>_xlfn.XLOOKUP(B426,Setup!A:A,Setup!B:B,"Unknown",0)</f>
        <v>Achieved Excellence</v>
      </c>
      <c r="D426" s="19">
        <v>43978</v>
      </c>
      <c r="E426" s="18">
        <f ca="1">Parameters!C$5 - D426</f>
        <v>1728</v>
      </c>
      <c r="F426" s="17" t="str">
        <f t="shared" ca="1" si="18"/>
        <v>Eligible</v>
      </c>
      <c r="G426" s="18">
        <v>5</v>
      </c>
      <c r="H426" s="18">
        <v>4</v>
      </c>
      <c r="I426" s="18" t="s">
        <v>1094</v>
      </c>
      <c r="J426" s="20" cm="1">
        <f t="array" ref="J426">INDEX('Pay Table DC 2025'!C$2:L$16,G426,H426)</f>
        <v>50761</v>
      </c>
      <c r="K426" s="51">
        <f>_xlfn.XLOOKUP(G426,'Pay Table DC 2025'!B:B,'Pay Table DC 2025'!L:L,"NA",0)</f>
        <v>59986</v>
      </c>
      <c r="L426" s="20" cm="1">
        <f t="array" ref="L426">IFERROR(_xlfn.IFS(C426="Achieved Excellence", J426*Parameters!B$13, C426="Exceeded Expectations", J426*Parameters!C$13,C426="Meets Expectations",J426*Parameters!D$13), "No Pay Due")</f>
        <v>1522.83</v>
      </c>
      <c r="M426" s="21">
        <f t="shared" si="19"/>
        <v>0.84621411662721302</v>
      </c>
      <c r="N426" s="49" cm="1">
        <f t="array" ref="N426">_xlfn.IFS(L426="No Pay Due", "No Pay Due", ISNUMBER(L426), CEILING(L426, 50))</f>
        <v>1550</v>
      </c>
      <c r="O426" s="50">
        <f t="shared" si="20"/>
        <v>27.170000000000073</v>
      </c>
      <c r="P426" s="56"/>
      <c r="Q426" s="16" t="str" cm="1">
        <f t="array" ref="Q426">IFERROR(_xlfn.IFS(C426="Achieved Excellence","3,000",C426="Exceeded Expectations",2000,C426="Meets Expectations",1000), "No pay due")</f>
        <v>3,000</v>
      </c>
    </row>
    <row r="427" spans="1:17" x14ac:dyDescent="0.3">
      <c r="A427" t="s">
        <v>482</v>
      </c>
      <c r="B427">
        <v>4</v>
      </c>
      <c r="C427" t="str">
        <f>_xlfn.XLOOKUP(B427,Setup!A:A,Setup!B:B,"Unknown",0)</f>
        <v>Exceeded Expectations</v>
      </c>
      <c r="D427" s="19">
        <v>44494</v>
      </c>
      <c r="E427" s="18">
        <f ca="1">Parameters!C$5 - D427</f>
        <v>1212</v>
      </c>
      <c r="F427" s="17" t="str">
        <f t="shared" ca="1" si="18"/>
        <v>Eligible</v>
      </c>
      <c r="G427" s="18">
        <v>15</v>
      </c>
      <c r="H427" s="18">
        <v>4</v>
      </c>
      <c r="I427" s="18" t="s">
        <v>1092</v>
      </c>
      <c r="J427" s="20" cm="1">
        <f t="array" ref="J427">INDEX('Pay Table DC 2025'!C$2:L$16,G427,H427)</f>
        <v>184363</v>
      </c>
      <c r="K427" s="51">
        <f>_xlfn.XLOOKUP(G427,'Pay Table DC 2025'!B:B,'Pay Table DC 2025'!L:L,"NA",0)</f>
        <v>195200</v>
      </c>
      <c r="L427" s="20" cm="1">
        <f t="array" ref="L427">IFERROR(_xlfn.IFS(C427="Achieved Excellence", J427*Parameters!B$13, C427="Exceeded Expectations", J427*Parameters!C$13,C427="Meets Expectations",J427*Parameters!D$13), "No Pay Due")</f>
        <v>3687.26</v>
      </c>
      <c r="M427" s="21">
        <f t="shared" si="19"/>
        <v>0.94448258196721313</v>
      </c>
      <c r="N427" s="49" cm="1">
        <f t="array" ref="N427">_xlfn.IFS(L427="No Pay Due", "No Pay Due", ISNUMBER(L427), CEILING(L427, 50))</f>
        <v>3700</v>
      </c>
      <c r="O427" s="50">
        <f t="shared" si="20"/>
        <v>12.739999999999782</v>
      </c>
      <c r="P427" s="56"/>
      <c r="Q427" s="16" cm="1">
        <f t="array" ref="Q427">IFERROR(_xlfn.IFS(C427="Achieved Excellence","3,000",C427="Exceeded Expectations",2000,C427="Meets Expectations",1000), "No pay due")</f>
        <v>2000</v>
      </c>
    </row>
    <row r="428" spans="1:17" x14ac:dyDescent="0.3">
      <c r="A428" t="s">
        <v>483</v>
      </c>
      <c r="B428">
        <v>5</v>
      </c>
      <c r="C428" t="str">
        <f>_xlfn.XLOOKUP(B428,Setup!A:A,Setup!B:B,"Unknown",0)</f>
        <v>Achieved Excellence</v>
      </c>
      <c r="D428" s="19">
        <v>44224</v>
      </c>
      <c r="E428" s="18">
        <f ca="1">Parameters!C$5 - D428</f>
        <v>1482</v>
      </c>
      <c r="F428" s="17" t="str">
        <f t="shared" ca="1" si="18"/>
        <v>Eligible</v>
      </c>
      <c r="G428" s="18">
        <v>5</v>
      </c>
      <c r="H428" s="18">
        <v>10</v>
      </c>
      <c r="I428" s="18" t="s">
        <v>1093</v>
      </c>
      <c r="J428" s="20" cm="1">
        <f t="array" ref="J428">INDEX('Pay Table DC 2025'!C$2:L$16,G428,H428)</f>
        <v>59986</v>
      </c>
      <c r="K428" s="51">
        <f>_xlfn.XLOOKUP(G428,'Pay Table DC 2025'!B:B,'Pay Table DC 2025'!L:L,"NA",0)</f>
        <v>59986</v>
      </c>
      <c r="L428" s="20" cm="1">
        <f t="array" ref="L428">IFERROR(_xlfn.IFS(C428="Achieved Excellence", J428*Parameters!B$13, C428="Exceeded Expectations", J428*Parameters!C$13,C428="Meets Expectations",J428*Parameters!D$13), "No Pay Due")</f>
        <v>1799.58</v>
      </c>
      <c r="M428" s="21">
        <f t="shared" si="19"/>
        <v>1</v>
      </c>
      <c r="N428" s="49" cm="1">
        <f t="array" ref="N428">_xlfn.IFS(L428="No Pay Due", "No Pay Due", ISNUMBER(L428), CEILING(L428, 50))</f>
        <v>1800</v>
      </c>
      <c r="O428" s="50">
        <f t="shared" si="20"/>
        <v>0.42000000000007276</v>
      </c>
      <c r="P428" s="56"/>
      <c r="Q428" s="16" t="str" cm="1">
        <f t="array" ref="Q428">IFERROR(_xlfn.IFS(C428="Achieved Excellence","3,000",C428="Exceeded Expectations",2000,C428="Meets Expectations",1000), "No pay due")</f>
        <v>3,000</v>
      </c>
    </row>
    <row r="429" spans="1:17" x14ac:dyDescent="0.3">
      <c r="A429" t="s">
        <v>484</v>
      </c>
      <c r="B429">
        <v>3</v>
      </c>
      <c r="C429" t="str">
        <f>_xlfn.XLOOKUP(B429,Setup!A:A,Setup!B:B,"Unknown",0)</f>
        <v>Meets Expectations</v>
      </c>
      <c r="D429" s="19">
        <v>45439</v>
      </c>
      <c r="E429" s="18">
        <f ca="1">Parameters!C$5 - D429</f>
        <v>267</v>
      </c>
      <c r="F429" s="17" t="str">
        <f t="shared" ca="1" si="18"/>
        <v>Eligible</v>
      </c>
      <c r="G429" s="18">
        <v>12</v>
      </c>
      <c r="H429" s="18">
        <v>9</v>
      </c>
      <c r="I429" s="18" t="s">
        <v>1094</v>
      </c>
      <c r="J429" s="20" cm="1">
        <f t="array" ref="J429">INDEX('Pay Table DC 2025'!C$2:L$16,G429,H429)</f>
        <v>128446</v>
      </c>
      <c r="K429" s="51">
        <f>_xlfn.XLOOKUP(G429,'Pay Table DC 2025'!B:B,'Pay Table DC 2025'!L:L,"NA",0)</f>
        <v>131826</v>
      </c>
      <c r="L429" s="20" cm="1">
        <f t="array" ref="L429">IFERROR(_xlfn.IFS(C429="Achieved Excellence", J429*Parameters!B$13, C429="Exceeded Expectations", J429*Parameters!C$13,C429="Meets Expectations",J429*Parameters!D$13), "No Pay Due")</f>
        <v>1284.46</v>
      </c>
      <c r="M429" s="21">
        <f t="shared" si="19"/>
        <v>0.97436014139851013</v>
      </c>
      <c r="N429" s="49" cm="1">
        <f t="array" ref="N429">_xlfn.IFS(L429="No Pay Due", "No Pay Due", ISNUMBER(L429), CEILING(L429, 50))</f>
        <v>1300</v>
      </c>
      <c r="O429" s="50">
        <f t="shared" si="20"/>
        <v>15.539999999999964</v>
      </c>
      <c r="P429" s="56"/>
      <c r="Q429" s="16" cm="1">
        <f t="array" ref="Q429">IFERROR(_xlfn.IFS(C429="Achieved Excellence","3,000",C429="Exceeded Expectations",2000,C429="Meets Expectations",1000), "No pay due")</f>
        <v>1000</v>
      </c>
    </row>
    <row r="430" spans="1:17" x14ac:dyDescent="0.3">
      <c r="A430" t="s">
        <v>485</v>
      </c>
      <c r="B430">
        <v>1</v>
      </c>
      <c r="C430" t="str">
        <f>_xlfn.XLOOKUP(B430,Setup!A:A,Setup!B:B,"Unknown",0)</f>
        <v>Did not meet Expectations</v>
      </c>
      <c r="D430" s="19">
        <v>45344</v>
      </c>
      <c r="E430" s="18">
        <f ca="1">Parameters!C$5 - D430</f>
        <v>362</v>
      </c>
      <c r="F430" s="17" t="str">
        <f t="shared" ca="1" si="18"/>
        <v>Eligible</v>
      </c>
      <c r="G430" s="18">
        <v>8</v>
      </c>
      <c r="H430" s="18">
        <v>7</v>
      </c>
      <c r="I430" s="18" t="s">
        <v>1093</v>
      </c>
      <c r="J430" s="20" cm="1">
        <f t="array" ref="J430">INDEX('Pay Table DC 2025'!C$2:L$16,G430,H430)</f>
        <v>75972</v>
      </c>
      <c r="K430" s="51">
        <f>_xlfn.XLOOKUP(G430,'Pay Table DC 2025'!B:B,'Pay Table DC 2025'!L:L,"NA",0)</f>
        <v>82305</v>
      </c>
      <c r="L430" s="20" t="str" cm="1">
        <f t="array" ref="L430">IFERROR(_xlfn.IFS(C430="Achieved Excellence", J430*Parameters!B$13, C430="Exceeded Expectations", J430*Parameters!C$13,C430="Meets Expectations",J430*Parameters!D$13), "No Pay Due")</f>
        <v>No Pay Due</v>
      </c>
      <c r="M430" s="21">
        <f t="shared" si="19"/>
        <v>0.92305449243666848</v>
      </c>
      <c r="N430" s="49" t="str" cm="1">
        <f t="array" ref="N430">_xlfn.IFS(L430="No Pay Due", "No Pay Due", ISNUMBER(L430), CEILING(L430, 50))</f>
        <v>No Pay Due</v>
      </c>
      <c r="O430" s="50" t="str">
        <f t="shared" si="20"/>
        <v>No Pay Due</v>
      </c>
      <c r="P430" s="56"/>
      <c r="Q430" s="16" t="str" cm="1">
        <f t="array" ref="Q430">IFERROR(_xlfn.IFS(C430="Achieved Excellence","3,000",C430="Exceeded Expectations",2000,C430="Meets Expectations",1000), "No pay due")</f>
        <v>No pay due</v>
      </c>
    </row>
    <row r="431" spans="1:17" x14ac:dyDescent="0.3">
      <c r="A431" t="s">
        <v>486</v>
      </c>
      <c r="B431">
        <v>3</v>
      </c>
      <c r="C431" t="str">
        <f>_xlfn.XLOOKUP(B431,Setup!A:A,Setup!B:B,"Unknown",0)</f>
        <v>Meets Expectations</v>
      </c>
      <c r="D431" s="19">
        <v>44856</v>
      </c>
      <c r="E431" s="18">
        <f ca="1">Parameters!C$5 - D431</f>
        <v>850</v>
      </c>
      <c r="F431" s="17" t="str">
        <f t="shared" ca="1" si="18"/>
        <v>Eligible</v>
      </c>
      <c r="G431" s="18">
        <v>6</v>
      </c>
      <c r="H431" s="18">
        <v>6</v>
      </c>
      <c r="I431" s="18" t="s">
        <v>1095</v>
      </c>
      <c r="J431" s="20" cm="1">
        <f t="array" ref="J431">INDEX('Pay Table DC 2025'!C$2:L$16,G431,H431)</f>
        <v>60015</v>
      </c>
      <c r="K431" s="51">
        <f>_xlfn.XLOOKUP(G431,'Pay Table DC 2025'!B:B,'Pay Table DC 2025'!L:L,"NA",0)</f>
        <v>66872</v>
      </c>
      <c r="L431" s="20" cm="1">
        <f t="array" ref="L431">IFERROR(_xlfn.IFS(C431="Achieved Excellence", J431*Parameters!B$13, C431="Exceeded Expectations", J431*Parameters!C$13,C431="Meets Expectations",J431*Parameters!D$13), "No Pay Due")</f>
        <v>600.15</v>
      </c>
      <c r="M431" s="21">
        <f t="shared" si="19"/>
        <v>0.89746082067232924</v>
      </c>
      <c r="N431" s="49" cm="1">
        <f t="array" ref="N431">_xlfn.IFS(L431="No Pay Due", "No Pay Due", ISNUMBER(L431), CEILING(L431, 50))</f>
        <v>650</v>
      </c>
      <c r="O431" s="50">
        <f t="shared" si="20"/>
        <v>49.850000000000023</v>
      </c>
      <c r="P431" s="56"/>
      <c r="Q431" s="16" cm="1">
        <f t="array" ref="Q431">IFERROR(_xlfn.IFS(C431="Achieved Excellence","3,000",C431="Exceeded Expectations",2000,C431="Meets Expectations",1000), "No pay due")</f>
        <v>1000</v>
      </c>
    </row>
    <row r="432" spans="1:17" x14ac:dyDescent="0.3">
      <c r="A432" t="s">
        <v>487</v>
      </c>
      <c r="B432">
        <v>5</v>
      </c>
      <c r="C432" t="str">
        <f>_xlfn.XLOOKUP(B432,Setup!A:A,Setup!B:B,"Unknown",0)</f>
        <v>Achieved Excellence</v>
      </c>
      <c r="D432" s="19">
        <v>43989</v>
      </c>
      <c r="E432" s="18">
        <f ca="1">Parameters!C$5 - D432</f>
        <v>1717</v>
      </c>
      <c r="F432" s="17" t="str">
        <f t="shared" ca="1" si="18"/>
        <v>Eligible</v>
      </c>
      <c r="G432" s="18">
        <v>4</v>
      </c>
      <c r="H432" s="18">
        <v>3</v>
      </c>
      <c r="I432" s="18" t="s">
        <v>1091</v>
      </c>
      <c r="J432" s="20" cm="1">
        <f t="array" ref="J432">INDEX('Pay Table DC 2025'!C$2:L$16,G432,H432)</f>
        <v>43998</v>
      </c>
      <c r="K432" s="51">
        <f>_xlfn.XLOOKUP(G432,'Pay Table DC 2025'!B:B,'Pay Table DC 2025'!L:L,"NA",0)</f>
        <v>53627</v>
      </c>
      <c r="L432" s="20" cm="1">
        <f t="array" ref="L432">IFERROR(_xlfn.IFS(C432="Achieved Excellence", J432*Parameters!B$13, C432="Exceeded Expectations", J432*Parameters!C$13,C432="Meets Expectations",J432*Parameters!D$13), "No Pay Due")</f>
        <v>1319.94</v>
      </c>
      <c r="M432" s="21">
        <f t="shared" si="19"/>
        <v>0.82044492513099743</v>
      </c>
      <c r="N432" s="49" cm="1">
        <f t="array" ref="N432">_xlfn.IFS(L432="No Pay Due", "No Pay Due", ISNUMBER(L432), CEILING(L432, 50))</f>
        <v>1350</v>
      </c>
      <c r="O432" s="50">
        <f t="shared" si="20"/>
        <v>30.059999999999945</v>
      </c>
      <c r="P432" s="56"/>
      <c r="Q432" s="16" t="str" cm="1">
        <f t="array" ref="Q432">IFERROR(_xlfn.IFS(C432="Achieved Excellence","3,000",C432="Exceeded Expectations",2000,C432="Meets Expectations",1000), "No pay due")</f>
        <v>3,000</v>
      </c>
    </row>
    <row r="433" spans="1:17" x14ac:dyDescent="0.3">
      <c r="A433" t="s">
        <v>488</v>
      </c>
      <c r="B433">
        <v>2</v>
      </c>
      <c r="C433" t="str">
        <f>_xlfn.XLOOKUP(B433,Setup!A:A,Setup!B:B,"Unknown",0)</f>
        <v>Needs Improvement</v>
      </c>
      <c r="D433" s="19">
        <v>45421</v>
      </c>
      <c r="E433" s="18">
        <f ca="1">Parameters!C$5 - D433</f>
        <v>285</v>
      </c>
      <c r="F433" s="17" t="str">
        <f t="shared" ca="1" si="18"/>
        <v>Eligible</v>
      </c>
      <c r="G433" s="18">
        <v>1</v>
      </c>
      <c r="H433" s="18">
        <v>9</v>
      </c>
      <c r="I433" s="18" t="s">
        <v>1094</v>
      </c>
      <c r="J433" s="20" cm="1">
        <f t="array" ref="J433">INDEX('Pay Table DC 2025'!C$2:L$16,G433,H433)</f>
        <v>36535</v>
      </c>
      <c r="K433" s="51">
        <f>_xlfn.XLOOKUP(G433,'Pay Table DC 2025'!B:B,'Pay Table DC 2025'!L:L,"NA",0)</f>
        <v>37463</v>
      </c>
      <c r="L433" s="20" t="str" cm="1">
        <f t="array" ref="L433">IFERROR(_xlfn.IFS(C433="Achieved Excellence", J433*Parameters!B$13, C433="Exceeded Expectations", J433*Parameters!C$13,C433="Meets Expectations",J433*Parameters!D$13), "No Pay Due")</f>
        <v>No Pay Due</v>
      </c>
      <c r="M433" s="21">
        <f t="shared" si="19"/>
        <v>0.97522889250727385</v>
      </c>
      <c r="N433" s="49" t="str" cm="1">
        <f t="array" ref="N433">_xlfn.IFS(L433="No Pay Due", "No Pay Due", ISNUMBER(L433), CEILING(L433, 50))</f>
        <v>No Pay Due</v>
      </c>
      <c r="O433" s="50" t="str">
        <f t="shared" si="20"/>
        <v>No Pay Due</v>
      </c>
      <c r="P433" s="56"/>
      <c r="Q433" s="16" t="str" cm="1">
        <f t="array" ref="Q433">IFERROR(_xlfn.IFS(C433="Achieved Excellence","3,000",C433="Exceeded Expectations",2000,C433="Meets Expectations",1000), "No pay due")</f>
        <v>No pay due</v>
      </c>
    </row>
    <row r="434" spans="1:17" x14ac:dyDescent="0.3">
      <c r="A434" t="s">
        <v>489</v>
      </c>
      <c r="B434">
        <v>3</v>
      </c>
      <c r="C434" t="str">
        <f>_xlfn.XLOOKUP(B434,Setup!A:A,Setup!B:B,"Unknown",0)</f>
        <v>Meets Expectations</v>
      </c>
      <c r="D434" s="19">
        <v>44288</v>
      </c>
      <c r="E434" s="18">
        <f ca="1">Parameters!C$5 - D434</f>
        <v>1418</v>
      </c>
      <c r="F434" s="17" t="str">
        <f t="shared" ca="1" si="18"/>
        <v>Eligible</v>
      </c>
      <c r="G434" s="18">
        <v>7</v>
      </c>
      <c r="H434" s="18">
        <v>9</v>
      </c>
      <c r="I434" s="18" t="s">
        <v>1094</v>
      </c>
      <c r="J434" s="20" cm="1">
        <f t="array" ref="J434">INDEX('Pay Table DC 2025'!C$2:L$16,G434,H434)</f>
        <v>72412</v>
      </c>
      <c r="K434" s="51">
        <f>_xlfn.XLOOKUP(G434,'Pay Table DC 2025'!B:B,'Pay Table DC 2025'!L:L,"NA",0)</f>
        <v>74318</v>
      </c>
      <c r="L434" s="20" cm="1">
        <f t="array" ref="L434">IFERROR(_xlfn.IFS(C434="Achieved Excellence", J434*Parameters!B$13, C434="Exceeded Expectations", J434*Parameters!C$13,C434="Meets Expectations",J434*Parameters!D$13), "No Pay Due")</f>
        <v>724.12</v>
      </c>
      <c r="M434" s="21">
        <f t="shared" si="19"/>
        <v>0.9743534540757286</v>
      </c>
      <c r="N434" s="49" cm="1">
        <f t="array" ref="N434">_xlfn.IFS(L434="No Pay Due", "No Pay Due", ISNUMBER(L434), CEILING(L434, 50))</f>
        <v>750</v>
      </c>
      <c r="O434" s="50">
        <f t="shared" si="20"/>
        <v>25.879999999999995</v>
      </c>
      <c r="P434" s="56"/>
      <c r="Q434" s="16" cm="1">
        <f t="array" ref="Q434">IFERROR(_xlfn.IFS(C434="Achieved Excellence","3,000",C434="Exceeded Expectations",2000,C434="Meets Expectations",1000), "No pay due")</f>
        <v>1000</v>
      </c>
    </row>
    <row r="435" spans="1:17" x14ac:dyDescent="0.3">
      <c r="A435" t="s">
        <v>490</v>
      </c>
      <c r="B435">
        <v>4</v>
      </c>
      <c r="C435" t="str">
        <f>_xlfn.XLOOKUP(B435,Setup!A:A,Setup!B:B,"Unknown",0)</f>
        <v>Exceeded Expectations</v>
      </c>
      <c r="D435" s="19">
        <v>44018</v>
      </c>
      <c r="E435" s="18">
        <f ca="1">Parameters!C$5 - D435</f>
        <v>1688</v>
      </c>
      <c r="F435" s="17" t="str">
        <f t="shared" ca="1" si="18"/>
        <v>Eligible</v>
      </c>
      <c r="G435" s="18">
        <v>1</v>
      </c>
      <c r="H435" s="18">
        <v>6</v>
      </c>
      <c r="I435" s="18" t="s">
        <v>1093</v>
      </c>
      <c r="J435" s="20" cm="1">
        <f t="array" ref="J435">INDEX('Pay Table DC 2025'!C$2:L$16,G435,H435)</f>
        <v>34516</v>
      </c>
      <c r="K435" s="51">
        <f>_xlfn.XLOOKUP(G435,'Pay Table DC 2025'!B:B,'Pay Table DC 2025'!L:L,"NA",0)</f>
        <v>37463</v>
      </c>
      <c r="L435" s="20" cm="1">
        <f t="array" ref="L435">IFERROR(_xlfn.IFS(C435="Achieved Excellence", J435*Parameters!B$13, C435="Exceeded Expectations", J435*Parameters!C$13,C435="Meets Expectations",J435*Parameters!D$13), "No Pay Due")</f>
        <v>690.32</v>
      </c>
      <c r="M435" s="21">
        <f t="shared" si="19"/>
        <v>0.92133571790833624</v>
      </c>
      <c r="N435" s="49" cm="1">
        <f t="array" ref="N435">_xlfn.IFS(L435="No Pay Due", "No Pay Due", ISNUMBER(L435), CEILING(L435, 50))</f>
        <v>700</v>
      </c>
      <c r="O435" s="50">
        <f t="shared" si="20"/>
        <v>9.67999999999995</v>
      </c>
      <c r="P435" s="56"/>
      <c r="Q435" s="16" cm="1">
        <f t="array" ref="Q435">IFERROR(_xlfn.IFS(C435="Achieved Excellence","3,000",C435="Exceeded Expectations",2000,C435="Meets Expectations",1000), "No pay due")</f>
        <v>2000</v>
      </c>
    </row>
    <row r="436" spans="1:17" x14ac:dyDescent="0.3">
      <c r="A436" t="s">
        <v>491</v>
      </c>
      <c r="B436">
        <v>1</v>
      </c>
      <c r="C436" t="str">
        <f>_xlfn.XLOOKUP(B436,Setup!A:A,Setup!B:B,"Unknown",0)</f>
        <v>Did not meet Expectations</v>
      </c>
      <c r="D436" s="19">
        <v>45664</v>
      </c>
      <c r="E436" s="18">
        <f ca="1">Parameters!C$5 - D436</f>
        <v>42</v>
      </c>
      <c r="F436" s="17" t="str">
        <f t="shared" ca="1" si="18"/>
        <v>Tenure Ineligible</v>
      </c>
      <c r="G436" s="18">
        <v>14</v>
      </c>
      <c r="H436" s="18">
        <v>6</v>
      </c>
      <c r="I436" s="18" t="s">
        <v>1094</v>
      </c>
      <c r="J436" s="20" cm="1">
        <f t="array" ref="J436">INDEX('Pay Table DC 2025'!C$2:L$16,G436,H436)</f>
        <v>166236</v>
      </c>
      <c r="K436" s="51">
        <f>_xlfn.XLOOKUP(G436,'Pay Table DC 2025'!B:B,'Pay Table DC 2025'!L:L,"NA",0)</f>
        <v>185234</v>
      </c>
      <c r="L436" s="20" t="str" cm="1">
        <f t="array" ref="L436">IFERROR(_xlfn.IFS(C436="Achieved Excellence", J436*Parameters!B$13, C436="Exceeded Expectations", J436*Parameters!C$13,C436="Meets Expectations",J436*Parameters!D$13), "No Pay Due")</f>
        <v>No Pay Due</v>
      </c>
      <c r="M436" s="21">
        <f t="shared" si="19"/>
        <v>0.89743783538659205</v>
      </c>
      <c r="N436" s="49" t="str" cm="1">
        <f t="array" ref="N436">_xlfn.IFS(L436="No Pay Due", "No Pay Due", ISNUMBER(L436), CEILING(L436, 50))</f>
        <v>No Pay Due</v>
      </c>
      <c r="O436" s="50" t="str">
        <f t="shared" si="20"/>
        <v>No Pay Due</v>
      </c>
      <c r="P436" s="56"/>
      <c r="Q436" s="16" t="str" cm="1">
        <f t="array" ref="Q436">IFERROR(_xlfn.IFS(C436="Achieved Excellence","3,000",C436="Exceeded Expectations",2000,C436="Meets Expectations",1000), "No pay due")</f>
        <v>No pay due</v>
      </c>
    </row>
    <row r="437" spans="1:17" x14ac:dyDescent="0.3">
      <c r="A437" t="s">
        <v>492</v>
      </c>
      <c r="B437">
        <v>3</v>
      </c>
      <c r="C437" t="str">
        <f>_xlfn.XLOOKUP(B437,Setup!A:A,Setup!B:B,"Unknown",0)</f>
        <v>Meets Expectations</v>
      </c>
      <c r="D437" s="19">
        <v>45067</v>
      </c>
      <c r="E437" s="18">
        <f ca="1">Parameters!C$5 - D437</f>
        <v>639</v>
      </c>
      <c r="F437" s="17" t="str">
        <f t="shared" ca="1" si="18"/>
        <v>Eligible</v>
      </c>
      <c r="G437" s="18">
        <v>10</v>
      </c>
      <c r="H437" s="18">
        <v>5</v>
      </c>
      <c r="I437" s="18" t="s">
        <v>1094</v>
      </c>
      <c r="J437" s="20" cm="1">
        <f t="array" ref="J437">INDEX('Pay Table DC 2025'!C$2:L$16,G437,H437)</f>
        <v>87266</v>
      </c>
      <c r="K437" s="51">
        <f>_xlfn.XLOOKUP(G437,'Pay Table DC 2025'!B:B,'Pay Table DC 2025'!L:L,"NA",0)</f>
        <v>100097</v>
      </c>
      <c r="L437" s="20" cm="1">
        <f t="array" ref="L437">IFERROR(_xlfn.IFS(C437="Achieved Excellence", J437*Parameters!B$13, C437="Exceeded Expectations", J437*Parameters!C$13,C437="Meets Expectations",J437*Parameters!D$13), "No Pay Due")</f>
        <v>872.66</v>
      </c>
      <c r="M437" s="21">
        <f t="shared" si="19"/>
        <v>0.8718143400901126</v>
      </c>
      <c r="N437" s="49" cm="1">
        <f t="array" ref="N437">_xlfn.IFS(L437="No Pay Due", "No Pay Due", ISNUMBER(L437), CEILING(L437, 50))</f>
        <v>900</v>
      </c>
      <c r="O437" s="50">
        <f t="shared" si="20"/>
        <v>27.340000000000032</v>
      </c>
      <c r="P437" s="56"/>
      <c r="Q437" s="16" cm="1">
        <f t="array" ref="Q437">IFERROR(_xlfn.IFS(C437="Achieved Excellence","3,000",C437="Exceeded Expectations",2000,C437="Meets Expectations",1000), "No pay due")</f>
        <v>1000</v>
      </c>
    </row>
    <row r="438" spans="1:17" x14ac:dyDescent="0.3">
      <c r="A438" t="s">
        <v>493</v>
      </c>
      <c r="B438">
        <v>3</v>
      </c>
      <c r="C438" t="str">
        <f>_xlfn.XLOOKUP(B438,Setup!A:A,Setup!B:B,"Unknown",0)</f>
        <v>Meets Expectations</v>
      </c>
      <c r="D438" s="19">
        <v>44172</v>
      </c>
      <c r="E438" s="18">
        <f ca="1">Parameters!C$5 - D438</f>
        <v>1534</v>
      </c>
      <c r="F438" s="17" t="str">
        <f t="shared" ca="1" si="18"/>
        <v>Eligible</v>
      </c>
      <c r="G438" s="18">
        <v>4</v>
      </c>
      <c r="H438" s="18">
        <v>5</v>
      </c>
      <c r="I438" s="18" t="s">
        <v>1094</v>
      </c>
      <c r="J438" s="20" cm="1">
        <f t="array" ref="J438">INDEX('Pay Table DC 2025'!C$2:L$16,G438,H438)</f>
        <v>46749</v>
      </c>
      <c r="K438" s="51">
        <f>_xlfn.XLOOKUP(G438,'Pay Table DC 2025'!B:B,'Pay Table DC 2025'!L:L,"NA",0)</f>
        <v>53627</v>
      </c>
      <c r="L438" s="20" cm="1">
        <f t="array" ref="L438">IFERROR(_xlfn.IFS(C438="Achieved Excellence", J438*Parameters!B$13, C438="Exceeded Expectations", J438*Parameters!C$13,C438="Meets Expectations",J438*Parameters!D$13), "No Pay Due")</f>
        <v>467.49</v>
      </c>
      <c r="M438" s="21">
        <f t="shared" si="19"/>
        <v>0.87174371119025862</v>
      </c>
      <c r="N438" s="49" cm="1">
        <f t="array" ref="N438">_xlfn.IFS(L438="No Pay Due", "No Pay Due", ISNUMBER(L438), CEILING(L438, 50))</f>
        <v>500</v>
      </c>
      <c r="O438" s="50">
        <f t="shared" si="20"/>
        <v>32.509999999999991</v>
      </c>
      <c r="P438" s="56"/>
      <c r="Q438" s="16" cm="1">
        <f t="array" ref="Q438">IFERROR(_xlfn.IFS(C438="Achieved Excellence","3,000",C438="Exceeded Expectations",2000,C438="Meets Expectations",1000), "No pay due")</f>
        <v>1000</v>
      </c>
    </row>
    <row r="439" spans="1:17" x14ac:dyDescent="0.3">
      <c r="A439" t="s">
        <v>494</v>
      </c>
      <c r="B439">
        <v>5</v>
      </c>
      <c r="C439" t="str">
        <f>_xlfn.XLOOKUP(B439,Setup!A:A,Setup!B:B,"Unknown",0)</f>
        <v>Achieved Excellence</v>
      </c>
      <c r="D439" s="19">
        <v>44620</v>
      </c>
      <c r="E439" s="18">
        <f ca="1">Parameters!C$5 - D439</f>
        <v>1086</v>
      </c>
      <c r="F439" s="17" t="str">
        <f t="shared" ca="1" si="18"/>
        <v>Eligible</v>
      </c>
      <c r="G439" s="18">
        <v>10</v>
      </c>
      <c r="H439" s="18">
        <v>1</v>
      </c>
      <c r="I439" s="18" t="s">
        <v>1092</v>
      </c>
      <c r="J439" s="20" cm="1">
        <f t="array" ref="J439">INDEX('Pay Table DC 2025'!C$2:L$16,G439,H439)</f>
        <v>77001</v>
      </c>
      <c r="K439" s="51">
        <f>_xlfn.XLOOKUP(G439,'Pay Table DC 2025'!B:B,'Pay Table DC 2025'!L:L,"NA",0)</f>
        <v>100097</v>
      </c>
      <c r="L439" s="20" cm="1">
        <f t="array" ref="L439">IFERROR(_xlfn.IFS(C439="Achieved Excellence", J439*Parameters!B$13, C439="Exceeded Expectations", J439*Parameters!C$13,C439="Meets Expectations",J439*Parameters!D$13), "No Pay Due")</f>
        <v>2310.0299999999997</v>
      </c>
      <c r="M439" s="21">
        <f t="shared" si="19"/>
        <v>0.76926381410032274</v>
      </c>
      <c r="N439" s="49" cm="1">
        <f t="array" ref="N439">_xlfn.IFS(L439="No Pay Due", "No Pay Due", ISNUMBER(L439), CEILING(L439, 50))</f>
        <v>2350</v>
      </c>
      <c r="O439" s="50">
        <f t="shared" si="20"/>
        <v>39.970000000000255</v>
      </c>
      <c r="P439" s="56"/>
      <c r="Q439" s="16" t="str" cm="1">
        <f t="array" ref="Q439">IFERROR(_xlfn.IFS(C439="Achieved Excellence","3,000",C439="Exceeded Expectations",2000,C439="Meets Expectations",1000), "No pay due")</f>
        <v>3,000</v>
      </c>
    </row>
    <row r="440" spans="1:17" x14ac:dyDescent="0.3">
      <c r="A440" t="s">
        <v>495</v>
      </c>
      <c r="B440">
        <v>3</v>
      </c>
      <c r="C440" t="str">
        <f>_xlfn.XLOOKUP(B440,Setup!A:A,Setup!B:B,"Unknown",0)</f>
        <v>Meets Expectations</v>
      </c>
      <c r="D440" s="19">
        <v>44888</v>
      </c>
      <c r="E440" s="18">
        <f ca="1">Parameters!C$5 - D440</f>
        <v>818</v>
      </c>
      <c r="F440" s="17" t="str">
        <f t="shared" ca="1" si="18"/>
        <v>Eligible</v>
      </c>
      <c r="G440" s="18">
        <v>4</v>
      </c>
      <c r="H440" s="18">
        <v>4</v>
      </c>
      <c r="I440" s="18" t="s">
        <v>1091</v>
      </c>
      <c r="J440" s="20" cm="1">
        <f t="array" ref="J440">INDEX('Pay Table DC 2025'!C$2:L$16,G440,H440)</f>
        <v>45374</v>
      </c>
      <c r="K440" s="51">
        <f>_xlfn.XLOOKUP(G440,'Pay Table DC 2025'!B:B,'Pay Table DC 2025'!L:L,"NA",0)</f>
        <v>53627</v>
      </c>
      <c r="L440" s="20" cm="1">
        <f t="array" ref="L440">IFERROR(_xlfn.IFS(C440="Achieved Excellence", J440*Parameters!B$13, C440="Exceeded Expectations", J440*Parameters!C$13,C440="Meets Expectations",J440*Parameters!D$13), "No Pay Due")</f>
        <v>453.74</v>
      </c>
      <c r="M440" s="21">
        <f t="shared" si="19"/>
        <v>0.84610364182221642</v>
      </c>
      <c r="N440" s="49" cm="1">
        <f t="array" ref="N440">_xlfn.IFS(L440="No Pay Due", "No Pay Due", ISNUMBER(L440), CEILING(L440, 50))</f>
        <v>500</v>
      </c>
      <c r="O440" s="50">
        <f t="shared" si="20"/>
        <v>46.259999999999991</v>
      </c>
      <c r="P440" s="56"/>
      <c r="Q440" s="16" cm="1">
        <f t="array" ref="Q440">IFERROR(_xlfn.IFS(C440="Achieved Excellence","3,000",C440="Exceeded Expectations",2000,C440="Meets Expectations",1000), "No pay due")</f>
        <v>1000</v>
      </c>
    </row>
    <row r="441" spans="1:17" x14ac:dyDescent="0.3">
      <c r="A441" t="s">
        <v>496</v>
      </c>
      <c r="B441">
        <v>2</v>
      </c>
      <c r="C441" t="str">
        <f>_xlfn.XLOOKUP(B441,Setup!A:A,Setup!B:B,"Unknown",0)</f>
        <v>Needs Improvement</v>
      </c>
      <c r="D441" s="19">
        <v>44222</v>
      </c>
      <c r="E441" s="18">
        <f ca="1">Parameters!C$5 - D441</f>
        <v>1484</v>
      </c>
      <c r="F441" s="17" t="str">
        <f t="shared" ca="1" si="18"/>
        <v>Eligible</v>
      </c>
      <c r="G441" s="18">
        <v>9</v>
      </c>
      <c r="H441" s="18">
        <v>1</v>
      </c>
      <c r="I441" s="18" t="s">
        <v>1091</v>
      </c>
      <c r="J441" s="20" cm="1">
        <f t="array" ref="J441">INDEX('Pay Table DC 2025'!C$2:L$16,G441,H441)</f>
        <v>69923</v>
      </c>
      <c r="K441" s="51">
        <f>_xlfn.XLOOKUP(G441,'Pay Table DC 2025'!B:B,'Pay Table DC 2025'!L:L,"NA",0)</f>
        <v>90898</v>
      </c>
      <c r="L441" s="20" t="str" cm="1">
        <f t="array" ref="L441">IFERROR(_xlfn.IFS(C441="Achieved Excellence", J441*Parameters!B$13, C441="Exceeded Expectations", J441*Parameters!C$13,C441="Meets Expectations",J441*Parameters!D$13), "No Pay Due")</f>
        <v>No Pay Due</v>
      </c>
      <c r="M441" s="21">
        <f t="shared" si="19"/>
        <v>0.76924684811547006</v>
      </c>
      <c r="N441" s="49" t="str" cm="1">
        <f t="array" ref="N441">_xlfn.IFS(L441="No Pay Due", "No Pay Due", ISNUMBER(L441), CEILING(L441, 50))</f>
        <v>No Pay Due</v>
      </c>
      <c r="O441" s="50" t="str">
        <f t="shared" si="20"/>
        <v>No Pay Due</v>
      </c>
      <c r="P441" s="56"/>
      <c r="Q441" s="16" t="str" cm="1">
        <f t="array" ref="Q441">IFERROR(_xlfn.IFS(C441="Achieved Excellence","3,000",C441="Exceeded Expectations",2000,C441="Meets Expectations",1000), "No pay due")</f>
        <v>No pay due</v>
      </c>
    </row>
    <row r="442" spans="1:17" x14ac:dyDescent="0.3">
      <c r="A442" t="s">
        <v>497</v>
      </c>
      <c r="B442">
        <v>3</v>
      </c>
      <c r="C442" t="str">
        <f>_xlfn.XLOOKUP(B442,Setup!A:A,Setup!B:B,"Unknown",0)</f>
        <v>Meets Expectations</v>
      </c>
      <c r="D442" s="19">
        <v>43843</v>
      </c>
      <c r="E442" s="18">
        <f ca="1">Parameters!C$5 - D442</f>
        <v>1863</v>
      </c>
      <c r="F442" s="17" t="str">
        <f t="shared" ca="1" si="18"/>
        <v>Eligible</v>
      </c>
      <c r="G442" s="18">
        <v>5</v>
      </c>
      <c r="H442" s="18">
        <v>10</v>
      </c>
      <c r="I442" s="18" t="s">
        <v>1094</v>
      </c>
      <c r="J442" s="20" cm="1">
        <f t="array" ref="J442">INDEX('Pay Table DC 2025'!C$2:L$16,G442,H442)</f>
        <v>59986</v>
      </c>
      <c r="K442" s="51">
        <f>_xlfn.XLOOKUP(G442,'Pay Table DC 2025'!B:B,'Pay Table DC 2025'!L:L,"NA",0)</f>
        <v>59986</v>
      </c>
      <c r="L442" s="20" cm="1">
        <f t="array" ref="L442">IFERROR(_xlfn.IFS(C442="Achieved Excellence", J442*Parameters!B$13, C442="Exceeded Expectations", J442*Parameters!C$13,C442="Meets Expectations",J442*Parameters!D$13), "No Pay Due")</f>
        <v>599.86</v>
      </c>
      <c r="M442" s="21">
        <f t="shared" si="19"/>
        <v>1</v>
      </c>
      <c r="N442" s="49" cm="1">
        <f t="array" ref="N442">_xlfn.IFS(L442="No Pay Due", "No Pay Due", ISNUMBER(L442), CEILING(L442, 50))</f>
        <v>600</v>
      </c>
      <c r="O442" s="50">
        <f t="shared" si="20"/>
        <v>0.13999999999998636</v>
      </c>
      <c r="P442" s="56"/>
      <c r="Q442" s="16" cm="1">
        <f t="array" ref="Q442">IFERROR(_xlfn.IFS(C442="Achieved Excellence","3,000",C442="Exceeded Expectations",2000,C442="Meets Expectations",1000), "No pay due")</f>
        <v>1000</v>
      </c>
    </row>
    <row r="443" spans="1:17" x14ac:dyDescent="0.3">
      <c r="A443" t="s">
        <v>498</v>
      </c>
      <c r="B443">
        <v>1</v>
      </c>
      <c r="C443" t="str">
        <f>_xlfn.XLOOKUP(B443,Setup!A:A,Setup!B:B,"Unknown",0)</f>
        <v>Did not meet Expectations</v>
      </c>
      <c r="D443" s="19">
        <v>45665</v>
      </c>
      <c r="E443" s="18">
        <f ca="1">Parameters!C$5 - D443</f>
        <v>41</v>
      </c>
      <c r="F443" s="17" t="str">
        <f t="shared" ca="1" si="18"/>
        <v>Tenure Ineligible</v>
      </c>
      <c r="G443" s="18">
        <v>2</v>
      </c>
      <c r="H443" s="18">
        <v>1</v>
      </c>
      <c r="I443" s="18" t="s">
        <v>1091</v>
      </c>
      <c r="J443" s="20" cm="1">
        <f t="array" ref="J443">INDEX('Pay Table DC 2025'!C$2:L$16,G443,H443)</f>
        <v>33675</v>
      </c>
      <c r="K443" s="51">
        <f>_xlfn.XLOOKUP(G443,'Pay Table DC 2025'!B:B,'Pay Table DC 2025'!L:L,"NA",0)</f>
        <v>42376</v>
      </c>
      <c r="L443" s="20" t="str" cm="1">
        <f t="array" ref="L443">IFERROR(_xlfn.IFS(C443="Achieved Excellence", J443*Parameters!B$13, C443="Exceeded Expectations", J443*Parameters!C$13,C443="Meets Expectations",J443*Parameters!D$13), "No Pay Due")</f>
        <v>No Pay Due</v>
      </c>
      <c r="M443" s="21">
        <f t="shared" si="19"/>
        <v>0.79467151217670384</v>
      </c>
      <c r="N443" s="49" t="str" cm="1">
        <f t="array" ref="N443">_xlfn.IFS(L443="No Pay Due", "No Pay Due", ISNUMBER(L443), CEILING(L443, 50))</f>
        <v>No Pay Due</v>
      </c>
      <c r="O443" s="50" t="str">
        <f t="shared" si="20"/>
        <v>No Pay Due</v>
      </c>
      <c r="P443" s="56"/>
      <c r="Q443" s="16" t="str" cm="1">
        <f t="array" ref="Q443">IFERROR(_xlfn.IFS(C443="Achieved Excellence","3,000",C443="Exceeded Expectations",2000,C443="Meets Expectations",1000), "No pay due")</f>
        <v>No pay due</v>
      </c>
    </row>
    <row r="444" spans="1:17" x14ac:dyDescent="0.3">
      <c r="A444" t="s">
        <v>499</v>
      </c>
      <c r="B444">
        <v>5</v>
      </c>
      <c r="C444" t="str">
        <f>_xlfn.XLOOKUP(B444,Setup!A:A,Setup!B:B,"Unknown",0)</f>
        <v>Achieved Excellence</v>
      </c>
      <c r="D444" s="19">
        <v>45337</v>
      </c>
      <c r="E444" s="18">
        <f ca="1">Parameters!C$5 - D444</f>
        <v>369</v>
      </c>
      <c r="F444" s="17" t="str">
        <f t="shared" ca="1" si="18"/>
        <v>Eligible</v>
      </c>
      <c r="G444" s="18">
        <v>6</v>
      </c>
      <c r="H444" s="18">
        <v>3</v>
      </c>
      <c r="I444" s="18" t="s">
        <v>1091</v>
      </c>
      <c r="J444" s="20" cm="1">
        <f t="array" ref="J444">INDEX('Pay Table DC 2025'!C$2:L$16,G444,H444)</f>
        <v>54871</v>
      </c>
      <c r="K444" s="51">
        <f>_xlfn.XLOOKUP(G444,'Pay Table DC 2025'!B:B,'Pay Table DC 2025'!L:L,"NA",0)</f>
        <v>66872</v>
      </c>
      <c r="L444" s="20" cm="1">
        <f t="array" ref="L444">IFERROR(_xlfn.IFS(C444="Achieved Excellence", J444*Parameters!B$13, C444="Exceeded Expectations", J444*Parameters!C$13,C444="Meets Expectations",J444*Parameters!D$13), "No Pay Due")</f>
        <v>1646.1299999999999</v>
      </c>
      <c r="M444" s="21">
        <f t="shared" si="19"/>
        <v>0.82053774374925226</v>
      </c>
      <c r="N444" s="49" cm="1">
        <f t="array" ref="N444">_xlfn.IFS(L444="No Pay Due", "No Pay Due", ISNUMBER(L444), CEILING(L444, 50))</f>
        <v>1650</v>
      </c>
      <c r="O444" s="50">
        <f t="shared" si="20"/>
        <v>3.8700000000001182</v>
      </c>
      <c r="P444" s="56"/>
      <c r="Q444" s="16" t="str" cm="1">
        <f t="array" ref="Q444">IFERROR(_xlfn.IFS(C444="Achieved Excellence","3,000",C444="Exceeded Expectations",2000,C444="Meets Expectations",1000), "No pay due")</f>
        <v>3,000</v>
      </c>
    </row>
    <row r="445" spans="1:17" x14ac:dyDescent="0.3">
      <c r="A445" t="s">
        <v>500</v>
      </c>
      <c r="B445">
        <v>4</v>
      </c>
      <c r="C445" t="str">
        <f>_xlfn.XLOOKUP(B445,Setup!A:A,Setup!B:B,"Unknown",0)</f>
        <v>Exceeded Expectations</v>
      </c>
      <c r="D445" s="19">
        <v>44542</v>
      </c>
      <c r="E445" s="18">
        <f ca="1">Parameters!C$5 - D445</f>
        <v>1164</v>
      </c>
      <c r="F445" s="17" t="str">
        <f t="shared" ca="1" si="18"/>
        <v>Eligible</v>
      </c>
      <c r="G445" s="18">
        <v>10</v>
      </c>
      <c r="H445" s="18">
        <v>4</v>
      </c>
      <c r="I445" s="18" t="s">
        <v>1094</v>
      </c>
      <c r="J445" s="20" cm="1">
        <f t="array" ref="J445">INDEX('Pay Table DC 2025'!C$2:L$16,G445,H445)</f>
        <v>84700</v>
      </c>
      <c r="K445" s="51">
        <f>_xlfn.XLOOKUP(G445,'Pay Table DC 2025'!B:B,'Pay Table DC 2025'!L:L,"NA",0)</f>
        <v>100097</v>
      </c>
      <c r="L445" s="20" cm="1">
        <f t="array" ref="L445">IFERROR(_xlfn.IFS(C445="Achieved Excellence", J445*Parameters!B$13, C445="Exceeded Expectations", J445*Parameters!C$13,C445="Meets Expectations",J445*Parameters!D$13), "No Pay Due")</f>
        <v>1694</v>
      </c>
      <c r="M445" s="21">
        <f t="shared" si="19"/>
        <v>0.84617920617001507</v>
      </c>
      <c r="N445" s="49" cm="1">
        <f t="array" ref="N445">_xlfn.IFS(L445="No Pay Due", "No Pay Due", ISNUMBER(L445), CEILING(L445, 50))</f>
        <v>1700</v>
      </c>
      <c r="O445" s="50">
        <f t="shared" si="20"/>
        <v>6</v>
      </c>
      <c r="P445" s="56"/>
      <c r="Q445" s="16" cm="1">
        <f t="array" ref="Q445">IFERROR(_xlfn.IFS(C445="Achieved Excellence","3,000",C445="Exceeded Expectations",2000,C445="Meets Expectations",1000), "No pay due")</f>
        <v>2000</v>
      </c>
    </row>
    <row r="446" spans="1:17" x14ac:dyDescent="0.3">
      <c r="A446" t="s">
        <v>501</v>
      </c>
      <c r="B446">
        <v>1</v>
      </c>
      <c r="C446" t="str">
        <f>_xlfn.XLOOKUP(B446,Setup!A:A,Setup!B:B,"Unknown",0)</f>
        <v>Did not meet Expectations</v>
      </c>
      <c r="D446" s="19">
        <v>45471</v>
      </c>
      <c r="E446" s="18">
        <f ca="1">Parameters!C$5 - D446</f>
        <v>235</v>
      </c>
      <c r="F446" s="17" t="str">
        <f t="shared" ca="1" si="18"/>
        <v>Eligible</v>
      </c>
      <c r="G446" s="18">
        <v>8</v>
      </c>
      <c r="H446" s="18">
        <v>5</v>
      </c>
      <c r="I446" s="18" t="s">
        <v>1091</v>
      </c>
      <c r="J446" s="20" cm="1">
        <f t="array" ref="J446">INDEX('Pay Table DC 2025'!C$2:L$16,G446,H446)</f>
        <v>71750</v>
      </c>
      <c r="K446" s="51">
        <f>_xlfn.XLOOKUP(G446,'Pay Table DC 2025'!B:B,'Pay Table DC 2025'!L:L,"NA",0)</f>
        <v>82305</v>
      </c>
      <c r="L446" s="20" t="str" cm="1">
        <f t="array" ref="L446">IFERROR(_xlfn.IFS(C446="Achieved Excellence", J446*Parameters!B$13, C446="Exceeded Expectations", J446*Parameters!C$13,C446="Meets Expectations",J446*Parameters!D$13), "No Pay Due")</f>
        <v>No Pay Due</v>
      </c>
      <c r="M446" s="21">
        <f t="shared" si="19"/>
        <v>0.87175748739444747</v>
      </c>
      <c r="N446" s="49" t="str" cm="1">
        <f t="array" ref="N446">_xlfn.IFS(L446="No Pay Due", "No Pay Due", ISNUMBER(L446), CEILING(L446, 50))</f>
        <v>No Pay Due</v>
      </c>
      <c r="O446" s="50" t="str">
        <f t="shared" si="20"/>
        <v>No Pay Due</v>
      </c>
      <c r="P446" s="56"/>
      <c r="Q446" s="16" t="str" cm="1">
        <f t="array" ref="Q446">IFERROR(_xlfn.IFS(C446="Achieved Excellence","3,000",C446="Exceeded Expectations",2000,C446="Meets Expectations",1000), "No pay due")</f>
        <v>No pay due</v>
      </c>
    </row>
    <row r="447" spans="1:17" x14ac:dyDescent="0.3">
      <c r="A447" t="s">
        <v>502</v>
      </c>
      <c r="B447">
        <v>1</v>
      </c>
      <c r="C447" t="str">
        <f>_xlfn.XLOOKUP(B447,Setup!A:A,Setup!B:B,"Unknown",0)</f>
        <v>Did not meet Expectations</v>
      </c>
      <c r="D447" s="19">
        <v>44604</v>
      </c>
      <c r="E447" s="18">
        <f ca="1">Parameters!C$5 - D447</f>
        <v>1102</v>
      </c>
      <c r="F447" s="17" t="str">
        <f t="shared" ca="1" si="18"/>
        <v>Eligible</v>
      </c>
      <c r="G447" s="18">
        <v>1</v>
      </c>
      <c r="H447" s="18">
        <v>7</v>
      </c>
      <c r="I447" s="18" t="s">
        <v>1092</v>
      </c>
      <c r="J447" s="20" cm="1">
        <f t="array" ref="J447">INDEX('Pay Table DC 2025'!C$2:L$16,G447,H447)</f>
        <v>35502</v>
      </c>
      <c r="K447" s="51">
        <f>_xlfn.XLOOKUP(G447,'Pay Table DC 2025'!B:B,'Pay Table DC 2025'!L:L,"NA",0)</f>
        <v>37463</v>
      </c>
      <c r="L447" s="20" t="str" cm="1">
        <f t="array" ref="L447">IFERROR(_xlfn.IFS(C447="Achieved Excellence", J447*Parameters!B$13, C447="Exceeded Expectations", J447*Parameters!C$13,C447="Meets Expectations",J447*Parameters!D$13), "No Pay Due")</f>
        <v>No Pay Due</v>
      </c>
      <c r="M447" s="21">
        <f t="shared" si="19"/>
        <v>0.94765501961935772</v>
      </c>
      <c r="N447" s="49" t="str" cm="1">
        <f t="array" ref="N447">_xlfn.IFS(L447="No Pay Due", "No Pay Due", ISNUMBER(L447), CEILING(L447, 50))</f>
        <v>No Pay Due</v>
      </c>
      <c r="O447" s="50" t="str">
        <f t="shared" si="20"/>
        <v>No Pay Due</v>
      </c>
      <c r="P447" s="56"/>
      <c r="Q447" s="16" t="str" cm="1">
        <f t="array" ref="Q447">IFERROR(_xlfn.IFS(C447="Achieved Excellence","3,000",C447="Exceeded Expectations",2000,C447="Meets Expectations",1000), "No pay due")</f>
        <v>No pay due</v>
      </c>
    </row>
    <row r="448" spans="1:17" x14ac:dyDescent="0.3">
      <c r="A448" t="s">
        <v>503</v>
      </c>
      <c r="B448">
        <v>3</v>
      </c>
      <c r="C448" t="str">
        <f>_xlfn.XLOOKUP(B448,Setup!A:A,Setup!B:B,"Unknown",0)</f>
        <v>Meets Expectations</v>
      </c>
      <c r="D448" s="19">
        <v>44344</v>
      </c>
      <c r="E448" s="18">
        <f ca="1">Parameters!C$5 - D448</f>
        <v>1362</v>
      </c>
      <c r="F448" s="17" t="str">
        <f t="shared" ca="1" si="18"/>
        <v>Eligible</v>
      </c>
      <c r="G448" s="18">
        <v>15</v>
      </c>
      <c r="H448" s="18">
        <v>2</v>
      </c>
      <c r="I448" s="18" t="s">
        <v>1091</v>
      </c>
      <c r="J448" s="20" cm="1">
        <f t="array" ref="J448">INDEX('Pay Table DC 2025'!C$2:L$16,G448,H448)</f>
        <v>173190</v>
      </c>
      <c r="K448" s="51">
        <f>_xlfn.XLOOKUP(G448,'Pay Table DC 2025'!B:B,'Pay Table DC 2025'!L:L,"NA",0)</f>
        <v>195200</v>
      </c>
      <c r="L448" s="20" cm="1">
        <f t="array" ref="L448">IFERROR(_xlfn.IFS(C448="Achieved Excellence", J448*Parameters!B$13, C448="Exceeded Expectations", J448*Parameters!C$13,C448="Meets Expectations",J448*Parameters!D$13), "No Pay Due")</f>
        <v>1731.9</v>
      </c>
      <c r="M448" s="21">
        <f t="shared" si="19"/>
        <v>0.88724385245901638</v>
      </c>
      <c r="N448" s="49" cm="1">
        <f t="array" ref="N448">_xlfn.IFS(L448="No Pay Due", "No Pay Due", ISNUMBER(L448), CEILING(L448, 50))</f>
        <v>1750</v>
      </c>
      <c r="O448" s="50">
        <f t="shared" si="20"/>
        <v>18.099999999999909</v>
      </c>
      <c r="P448" s="56"/>
      <c r="Q448" s="16" cm="1">
        <f t="array" ref="Q448">IFERROR(_xlfn.IFS(C448="Achieved Excellence","3,000",C448="Exceeded Expectations",2000,C448="Meets Expectations",1000), "No pay due")</f>
        <v>1000</v>
      </c>
    </row>
    <row r="449" spans="1:17" x14ac:dyDescent="0.3">
      <c r="A449" t="s">
        <v>504</v>
      </c>
      <c r="B449">
        <v>2</v>
      </c>
      <c r="C449" t="str">
        <f>_xlfn.XLOOKUP(B449,Setup!A:A,Setup!B:B,"Unknown",0)</f>
        <v>Needs Improvement</v>
      </c>
      <c r="D449" s="19">
        <v>45316</v>
      </c>
      <c r="E449" s="18">
        <f ca="1">Parameters!C$5 - D449</f>
        <v>390</v>
      </c>
      <c r="F449" s="17" t="str">
        <f t="shared" ca="1" si="18"/>
        <v>Eligible</v>
      </c>
      <c r="G449" s="18">
        <v>9</v>
      </c>
      <c r="H449" s="18">
        <v>6</v>
      </c>
      <c r="I449" s="18" t="s">
        <v>1095</v>
      </c>
      <c r="J449" s="20" cm="1">
        <f t="array" ref="J449">INDEX('Pay Table DC 2025'!C$2:L$16,G449,H449)</f>
        <v>81576</v>
      </c>
      <c r="K449" s="51">
        <f>_xlfn.XLOOKUP(G449,'Pay Table DC 2025'!B:B,'Pay Table DC 2025'!L:L,"NA",0)</f>
        <v>90898</v>
      </c>
      <c r="L449" s="20" t="str" cm="1">
        <f t="array" ref="L449">IFERROR(_xlfn.IFS(C449="Achieved Excellence", J449*Parameters!B$13, C449="Exceeded Expectations", J449*Parameters!C$13,C449="Meets Expectations",J449*Parameters!D$13), "No Pay Due")</f>
        <v>No Pay Due</v>
      </c>
      <c r="M449" s="21">
        <f t="shared" si="19"/>
        <v>0.8974454883495786</v>
      </c>
      <c r="N449" s="49" t="str" cm="1">
        <f t="array" ref="N449">_xlfn.IFS(L449="No Pay Due", "No Pay Due", ISNUMBER(L449), CEILING(L449, 50))</f>
        <v>No Pay Due</v>
      </c>
      <c r="O449" s="50" t="str">
        <f t="shared" si="20"/>
        <v>No Pay Due</v>
      </c>
      <c r="P449" s="56"/>
      <c r="Q449" s="16" t="str" cm="1">
        <f t="array" ref="Q449">IFERROR(_xlfn.IFS(C449="Achieved Excellence","3,000",C449="Exceeded Expectations",2000,C449="Meets Expectations",1000), "No pay due")</f>
        <v>No pay due</v>
      </c>
    </row>
    <row r="450" spans="1:17" x14ac:dyDescent="0.3">
      <c r="A450" t="s">
        <v>505</v>
      </c>
      <c r="B450">
        <v>1</v>
      </c>
      <c r="C450" t="str">
        <f>_xlfn.XLOOKUP(B450,Setup!A:A,Setup!B:B,"Unknown",0)</f>
        <v>Did not meet Expectations</v>
      </c>
      <c r="D450" s="19">
        <v>45766</v>
      </c>
      <c r="E450" s="18">
        <f ca="1">Parameters!C$5 - D450</f>
        <v>-60</v>
      </c>
      <c r="F450" s="17" t="str">
        <f t="shared" ref="F450:F513" ca="1" si="21">IF(E450&lt;180,"Tenure Ineligible","Eligible")</f>
        <v>Tenure Ineligible</v>
      </c>
      <c r="G450" s="18">
        <v>12</v>
      </c>
      <c r="H450" s="18">
        <v>5</v>
      </c>
      <c r="I450" s="18" t="s">
        <v>1093</v>
      </c>
      <c r="J450" s="20" cm="1">
        <f t="array" ref="J450">INDEX('Pay Table DC 2025'!C$2:L$16,G450,H450)</f>
        <v>114923</v>
      </c>
      <c r="K450" s="51">
        <f>_xlfn.XLOOKUP(G450,'Pay Table DC 2025'!B:B,'Pay Table DC 2025'!L:L,"NA",0)</f>
        <v>131826</v>
      </c>
      <c r="L450" s="20" t="str" cm="1">
        <f t="array" ref="L450">IFERROR(_xlfn.IFS(C450="Achieved Excellence", J450*Parameters!B$13, C450="Exceeded Expectations", J450*Parameters!C$13,C450="Meets Expectations",J450*Parameters!D$13), "No Pay Due")</f>
        <v>No Pay Due</v>
      </c>
      <c r="M450" s="21">
        <f t="shared" ref="M450:M513" si="22">J450/K450</f>
        <v>0.87177794972160272</v>
      </c>
      <c r="N450" s="49" t="str" cm="1">
        <f t="array" ref="N450">_xlfn.IFS(L450="No Pay Due", "No Pay Due", ISNUMBER(L450), CEILING(L450, 50))</f>
        <v>No Pay Due</v>
      </c>
      <c r="O450" s="50" t="str">
        <f t="shared" si="20"/>
        <v>No Pay Due</v>
      </c>
      <c r="P450" s="56"/>
      <c r="Q450" s="16" t="str" cm="1">
        <f t="array" ref="Q450">IFERROR(_xlfn.IFS(C450="Achieved Excellence","3,000",C450="Exceeded Expectations",2000,C450="Meets Expectations",1000), "No pay due")</f>
        <v>No pay due</v>
      </c>
    </row>
    <row r="451" spans="1:17" x14ac:dyDescent="0.3">
      <c r="A451" t="s">
        <v>506</v>
      </c>
      <c r="B451">
        <v>2</v>
      </c>
      <c r="C451" t="str">
        <f>_xlfn.XLOOKUP(B451,Setup!A:A,Setup!B:B,"Unknown",0)</f>
        <v>Needs Improvement</v>
      </c>
      <c r="D451" s="19">
        <v>44510</v>
      </c>
      <c r="E451" s="18">
        <f ca="1">Parameters!C$5 - D451</f>
        <v>1196</v>
      </c>
      <c r="F451" s="17" t="str">
        <f t="shared" ca="1" si="21"/>
        <v>Eligible</v>
      </c>
      <c r="G451" s="18">
        <v>6</v>
      </c>
      <c r="H451" s="18">
        <v>9</v>
      </c>
      <c r="I451" s="18" t="s">
        <v>1092</v>
      </c>
      <c r="J451" s="20" cm="1">
        <f t="array" ref="J451">INDEX('Pay Table DC 2025'!C$2:L$16,G451,H451)</f>
        <v>65158</v>
      </c>
      <c r="K451" s="51">
        <f>_xlfn.XLOOKUP(G451,'Pay Table DC 2025'!B:B,'Pay Table DC 2025'!L:L,"NA",0)</f>
        <v>66872</v>
      </c>
      <c r="L451" s="20" t="str" cm="1">
        <f t="array" ref="L451">IFERROR(_xlfn.IFS(C451="Achieved Excellence", J451*Parameters!B$13, C451="Exceeded Expectations", J451*Parameters!C$13,C451="Meets Expectations",J451*Parameters!D$13), "No Pay Due")</f>
        <v>No Pay Due</v>
      </c>
      <c r="M451" s="21">
        <f t="shared" si="22"/>
        <v>0.97436894365354709</v>
      </c>
      <c r="N451" s="49" t="str" cm="1">
        <f t="array" ref="N451">_xlfn.IFS(L451="No Pay Due", "No Pay Due", ISNUMBER(L451), CEILING(L451, 50))</f>
        <v>No Pay Due</v>
      </c>
      <c r="O451" s="50" t="str">
        <f t="shared" ref="O451:O514" si="23">IF(ISNUMBER(N451), N451 - L451, "No Pay Due")</f>
        <v>No Pay Due</v>
      </c>
      <c r="P451" s="56"/>
      <c r="Q451" s="16" t="str" cm="1">
        <f t="array" ref="Q451">IFERROR(_xlfn.IFS(C451="Achieved Excellence","3,000",C451="Exceeded Expectations",2000,C451="Meets Expectations",1000), "No pay due")</f>
        <v>No pay due</v>
      </c>
    </row>
    <row r="452" spans="1:17" x14ac:dyDescent="0.3">
      <c r="A452" t="s">
        <v>507</v>
      </c>
      <c r="B452">
        <v>1</v>
      </c>
      <c r="C452" t="str">
        <f>_xlfn.XLOOKUP(B452,Setup!A:A,Setup!B:B,"Unknown",0)</f>
        <v>Did not meet Expectations</v>
      </c>
      <c r="D452" s="19">
        <v>43863</v>
      </c>
      <c r="E452" s="18">
        <f ca="1">Parameters!C$5 - D452</f>
        <v>1843</v>
      </c>
      <c r="F452" s="17" t="str">
        <f t="shared" ca="1" si="21"/>
        <v>Eligible</v>
      </c>
      <c r="G452" s="18">
        <v>11</v>
      </c>
      <c r="H452" s="18">
        <v>7</v>
      </c>
      <c r="I452" s="18" t="s">
        <v>1092</v>
      </c>
      <c r="J452" s="20" cm="1">
        <f t="array" ref="J452">INDEX('Pay Table DC 2025'!C$2:L$16,G452,H452)</f>
        <v>101517</v>
      </c>
      <c r="K452" s="51">
        <f>_xlfn.XLOOKUP(G452,'Pay Table DC 2025'!B:B,'Pay Table DC 2025'!L:L,"NA",0)</f>
        <v>109975</v>
      </c>
      <c r="L452" s="20" t="str" cm="1">
        <f t="array" ref="L452">IFERROR(_xlfn.IFS(C452="Achieved Excellence", J452*Parameters!B$13, C452="Exceeded Expectations", J452*Parameters!C$13,C452="Meets Expectations",J452*Parameters!D$13), "No Pay Due")</f>
        <v>No Pay Due</v>
      </c>
      <c r="M452" s="21">
        <f t="shared" si="22"/>
        <v>0.92309161172993859</v>
      </c>
      <c r="N452" s="49" t="str" cm="1">
        <f t="array" ref="N452">_xlfn.IFS(L452="No Pay Due", "No Pay Due", ISNUMBER(L452), CEILING(L452, 50))</f>
        <v>No Pay Due</v>
      </c>
      <c r="O452" s="50" t="str">
        <f t="shared" si="23"/>
        <v>No Pay Due</v>
      </c>
      <c r="P452" s="56"/>
      <c r="Q452" s="16" t="str" cm="1">
        <f t="array" ref="Q452">IFERROR(_xlfn.IFS(C452="Achieved Excellence","3,000",C452="Exceeded Expectations",2000,C452="Meets Expectations",1000), "No pay due")</f>
        <v>No pay due</v>
      </c>
    </row>
    <row r="453" spans="1:17" x14ac:dyDescent="0.3">
      <c r="A453" t="s">
        <v>508</v>
      </c>
      <c r="B453">
        <v>1</v>
      </c>
      <c r="C453" t="str">
        <f>_xlfn.XLOOKUP(B453,Setup!A:A,Setup!B:B,"Unknown",0)</f>
        <v>Did not meet Expectations</v>
      </c>
      <c r="D453" s="19">
        <v>44445</v>
      </c>
      <c r="E453" s="18">
        <f ca="1">Parameters!C$5 - D453</f>
        <v>1261</v>
      </c>
      <c r="F453" s="17" t="str">
        <f t="shared" ca="1" si="21"/>
        <v>Eligible</v>
      </c>
      <c r="G453" s="18">
        <v>10</v>
      </c>
      <c r="H453" s="18">
        <v>7</v>
      </c>
      <c r="I453" s="18" t="s">
        <v>1094</v>
      </c>
      <c r="J453" s="20" cm="1">
        <f t="array" ref="J453">INDEX('Pay Table DC 2025'!C$2:L$16,G453,H453)</f>
        <v>92399</v>
      </c>
      <c r="K453" s="51">
        <f>_xlfn.XLOOKUP(G453,'Pay Table DC 2025'!B:B,'Pay Table DC 2025'!L:L,"NA",0)</f>
        <v>100097</v>
      </c>
      <c r="L453" s="20" t="str" cm="1">
        <f t="array" ref="L453">IFERROR(_xlfn.IFS(C453="Achieved Excellence", J453*Parameters!B$13, C453="Exceeded Expectations", J453*Parameters!C$13,C453="Meets Expectations",J453*Parameters!D$13), "No Pay Due")</f>
        <v>No Pay Due</v>
      </c>
      <c r="M453" s="21">
        <f t="shared" si="22"/>
        <v>0.92309459823970752</v>
      </c>
      <c r="N453" s="49" t="str" cm="1">
        <f t="array" ref="N453">_xlfn.IFS(L453="No Pay Due", "No Pay Due", ISNUMBER(L453), CEILING(L453, 50))</f>
        <v>No Pay Due</v>
      </c>
      <c r="O453" s="50" t="str">
        <f t="shared" si="23"/>
        <v>No Pay Due</v>
      </c>
      <c r="P453" s="56"/>
      <c r="Q453" s="16" t="str" cm="1">
        <f t="array" ref="Q453">IFERROR(_xlfn.IFS(C453="Achieved Excellence","3,000",C453="Exceeded Expectations",2000,C453="Meets Expectations",1000), "No pay due")</f>
        <v>No pay due</v>
      </c>
    </row>
    <row r="454" spans="1:17" x14ac:dyDescent="0.3">
      <c r="A454" t="s">
        <v>509</v>
      </c>
      <c r="B454">
        <v>1</v>
      </c>
      <c r="C454" t="str">
        <f>_xlfn.XLOOKUP(B454,Setup!A:A,Setup!B:B,"Unknown",0)</f>
        <v>Did not meet Expectations</v>
      </c>
      <c r="D454" s="19">
        <v>44795</v>
      </c>
      <c r="E454" s="18">
        <f ca="1">Parameters!C$5 - D454</f>
        <v>911</v>
      </c>
      <c r="F454" s="17" t="str">
        <f t="shared" ca="1" si="21"/>
        <v>Eligible</v>
      </c>
      <c r="G454" s="18">
        <v>8</v>
      </c>
      <c r="H454" s="18">
        <v>5</v>
      </c>
      <c r="I454" s="18" t="s">
        <v>1092</v>
      </c>
      <c r="J454" s="20" cm="1">
        <f t="array" ref="J454">INDEX('Pay Table DC 2025'!C$2:L$16,G454,H454)</f>
        <v>71750</v>
      </c>
      <c r="K454" s="51">
        <f>_xlfn.XLOOKUP(G454,'Pay Table DC 2025'!B:B,'Pay Table DC 2025'!L:L,"NA",0)</f>
        <v>82305</v>
      </c>
      <c r="L454" s="20" t="str" cm="1">
        <f t="array" ref="L454">IFERROR(_xlfn.IFS(C454="Achieved Excellence", J454*Parameters!B$13, C454="Exceeded Expectations", J454*Parameters!C$13,C454="Meets Expectations",J454*Parameters!D$13), "No Pay Due")</f>
        <v>No Pay Due</v>
      </c>
      <c r="M454" s="21">
        <f t="shared" si="22"/>
        <v>0.87175748739444747</v>
      </c>
      <c r="N454" s="49" t="str" cm="1">
        <f t="array" ref="N454">_xlfn.IFS(L454="No Pay Due", "No Pay Due", ISNUMBER(L454), CEILING(L454, 50))</f>
        <v>No Pay Due</v>
      </c>
      <c r="O454" s="50" t="str">
        <f t="shared" si="23"/>
        <v>No Pay Due</v>
      </c>
      <c r="P454" s="56"/>
      <c r="Q454" s="16" t="str" cm="1">
        <f t="array" ref="Q454">IFERROR(_xlfn.IFS(C454="Achieved Excellence","3,000",C454="Exceeded Expectations",2000,C454="Meets Expectations",1000), "No pay due")</f>
        <v>No pay due</v>
      </c>
    </row>
    <row r="455" spans="1:17" x14ac:dyDescent="0.3">
      <c r="A455" t="s">
        <v>510</v>
      </c>
      <c r="B455">
        <v>4</v>
      </c>
      <c r="C455" t="str">
        <f>_xlfn.XLOOKUP(B455,Setup!A:A,Setup!B:B,"Unknown",0)</f>
        <v>Exceeded Expectations</v>
      </c>
      <c r="D455" s="19">
        <v>45181</v>
      </c>
      <c r="E455" s="18">
        <f ca="1">Parameters!C$5 - D455</f>
        <v>525</v>
      </c>
      <c r="F455" s="17" t="str">
        <f t="shared" ca="1" si="21"/>
        <v>Eligible</v>
      </c>
      <c r="G455" s="18">
        <v>14</v>
      </c>
      <c r="H455" s="18">
        <v>6</v>
      </c>
      <c r="I455" s="18" t="s">
        <v>1095</v>
      </c>
      <c r="J455" s="20" cm="1">
        <f t="array" ref="J455">INDEX('Pay Table DC 2025'!C$2:L$16,G455,H455)</f>
        <v>166236</v>
      </c>
      <c r="K455" s="51">
        <f>_xlfn.XLOOKUP(G455,'Pay Table DC 2025'!B:B,'Pay Table DC 2025'!L:L,"NA",0)</f>
        <v>185234</v>
      </c>
      <c r="L455" s="20" cm="1">
        <f t="array" ref="L455">IFERROR(_xlfn.IFS(C455="Achieved Excellence", J455*Parameters!B$13, C455="Exceeded Expectations", J455*Parameters!C$13,C455="Meets Expectations",J455*Parameters!D$13), "No Pay Due")</f>
        <v>3324.7200000000003</v>
      </c>
      <c r="M455" s="21">
        <f t="shared" si="22"/>
        <v>0.89743783538659205</v>
      </c>
      <c r="N455" s="49" cm="1">
        <f t="array" ref="N455">_xlfn.IFS(L455="No Pay Due", "No Pay Due", ISNUMBER(L455), CEILING(L455, 50))</f>
        <v>3350</v>
      </c>
      <c r="O455" s="50">
        <f t="shared" si="23"/>
        <v>25.279999999999745</v>
      </c>
      <c r="P455" s="56"/>
      <c r="Q455" s="16" cm="1">
        <f t="array" ref="Q455">IFERROR(_xlfn.IFS(C455="Achieved Excellence","3,000",C455="Exceeded Expectations",2000,C455="Meets Expectations",1000), "No pay due")</f>
        <v>2000</v>
      </c>
    </row>
    <row r="456" spans="1:17" x14ac:dyDescent="0.3">
      <c r="A456" t="s">
        <v>511</v>
      </c>
      <c r="B456">
        <v>5</v>
      </c>
      <c r="C456" t="str">
        <f>_xlfn.XLOOKUP(B456,Setup!A:A,Setup!B:B,"Unknown",0)</f>
        <v>Achieved Excellence</v>
      </c>
      <c r="D456" s="19">
        <v>43859</v>
      </c>
      <c r="E456" s="18">
        <f ca="1">Parameters!C$5 - D456</f>
        <v>1847</v>
      </c>
      <c r="F456" s="17" t="str">
        <f t="shared" ca="1" si="21"/>
        <v>Eligible</v>
      </c>
      <c r="G456" s="18">
        <v>7</v>
      </c>
      <c r="H456" s="18">
        <v>2</v>
      </c>
      <c r="I456" s="18" t="s">
        <v>1093</v>
      </c>
      <c r="J456" s="20" cm="1">
        <f t="array" ref="J456">INDEX('Pay Table DC 2025'!C$2:L$16,G456,H456)</f>
        <v>59070</v>
      </c>
      <c r="K456" s="51">
        <f>_xlfn.XLOOKUP(G456,'Pay Table DC 2025'!B:B,'Pay Table DC 2025'!L:L,"NA",0)</f>
        <v>74318</v>
      </c>
      <c r="L456" s="20" cm="1">
        <f t="array" ref="L456">IFERROR(_xlfn.IFS(C456="Achieved Excellence", J456*Parameters!B$13, C456="Exceeded Expectations", J456*Parameters!C$13,C456="Meets Expectations",J456*Parameters!D$13), "No Pay Due")</f>
        <v>1772.1</v>
      </c>
      <c r="M456" s="21">
        <f t="shared" si="22"/>
        <v>0.794827632605829</v>
      </c>
      <c r="N456" s="49" cm="1">
        <f t="array" ref="N456">_xlfn.IFS(L456="No Pay Due", "No Pay Due", ISNUMBER(L456), CEILING(L456, 50))</f>
        <v>1800</v>
      </c>
      <c r="O456" s="50">
        <f t="shared" si="23"/>
        <v>27.900000000000091</v>
      </c>
      <c r="P456" s="56"/>
      <c r="Q456" s="16" t="str" cm="1">
        <f t="array" ref="Q456">IFERROR(_xlfn.IFS(C456="Achieved Excellence","3,000",C456="Exceeded Expectations",2000,C456="Meets Expectations",1000), "No pay due")</f>
        <v>3,000</v>
      </c>
    </row>
    <row r="457" spans="1:17" x14ac:dyDescent="0.3">
      <c r="A457" t="s">
        <v>512</v>
      </c>
      <c r="B457">
        <v>5</v>
      </c>
      <c r="C457" t="str">
        <f>_xlfn.XLOOKUP(B457,Setup!A:A,Setup!B:B,"Unknown",0)</f>
        <v>Achieved Excellence</v>
      </c>
      <c r="D457" s="19">
        <v>45384</v>
      </c>
      <c r="E457" s="18">
        <f ca="1">Parameters!C$5 - D457</f>
        <v>322</v>
      </c>
      <c r="F457" s="17" t="str">
        <f t="shared" ca="1" si="21"/>
        <v>Eligible</v>
      </c>
      <c r="G457" s="18">
        <v>14</v>
      </c>
      <c r="H457" s="18">
        <v>10</v>
      </c>
      <c r="I457" s="18" t="s">
        <v>1093</v>
      </c>
      <c r="J457" s="20" cm="1">
        <f t="array" ref="J457">INDEX('Pay Table DC 2025'!C$2:L$16,G457,H457)</f>
        <v>185234</v>
      </c>
      <c r="K457" s="51">
        <f>_xlfn.XLOOKUP(G457,'Pay Table DC 2025'!B:B,'Pay Table DC 2025'!L:L,"NA",0)</f>
        <v>185234</v>
      </c>
      <c r="L457" s="20" cm="1">
        <f t="array" ref="L457">IFERROR(_xlfn.IFS(C457="Achieved Excellence", J457*Parameters!B$13, C457="Exceeded Expectations", J457*Parameters!C$13,C457="Meets Expectations",J457*Parameters!D$13), "No Pay Due")</f>
        <v>5557.0199999999995</v>
      </c>
      <c r="M457" s="21">
        <f t="shared" si="22"/>
        <v>1</v>
      </c>
      <c r="N457" s="49" cm="1">
        <f t="array" ref="N457">_xlfn.IFS(L457="No Pay Due", "No Pay Due", ISNUMBER(L457), CEILING(L457, 50))</f>
        <v>5600</v>
      </c>
      <c r="O457" s="50">
        <f t="shared" si="23"/>
        <v>42.980000000000473</v>
      </c>
      <c r="P457" s="56"/>
      <c r="Q457" s="16" t="str" cm="1">
        <f t="array" ref="Q457">IFERROR(_xlfn.IFS(C457="Achieved Excellence","3,000",C457="Exceeded Expectations",2000,C457="Meets Expectations",1000), "No pay due")</f>
        <v>3,000</v>
      </c>
    </row>
    <row r="458" spans="1:17" x14ac:dyDescent="0.3">
      <c r="A458" t="s">
        <v>513</v>
      </c>
      <c r="B458">
        <v>1</v>
      </c>
      <c r="C458" t="str">
        <f>_xlfn.XLOOKUP(B458,Setup!A:A,Setup!B:B,"Unknown",0)</f>
        <v>Did not meet Expectations</v>
      </c>
      <c r="D458" s="19">
        <v>44103</v>
      </c>
      <c r="E458" s="18">
        <f ca="1">Parameters!C$5 - D458</f>
        <v>1603</v>
      </c>
      <c r="F458" s="17" t="str">
        <f t="shared" ca="1" si="21"/>
        <v>Eligible</v>
      </c>
      <c r="G458" s="18">
        <v>1</v>
      </c>
      <c r="H458" s="18">
        <v>4</v>
      </c>
      <c r="I458" s="18" t="s">
        <v>1094</v>
      </c>
      <c r="J458" s="20" cm="1">
        <f t="array" ref="J458">INDEX('Pay Table DC 2025'!C$2:L$16,G458,H458)</f>
        <v>32941</v>
      </c>
      <c r="K458" s="51">
        <f>_xlfn.XLOOKUP(G458,'Pay Table DC 2025'!B:B,'Pay Table DC 2025'!L:L,"NA",0)</f>
        <v>37463</v>
      </c>
      <c r="L458" s="20" t="str" cm="1">
        <f t="array" ref="L458">IFERROR(_xlfn.IFS(C458="Achieved Excellence", J458*Parameters!B$13, C458="Exceeded Expectations", J458*Parameters!C$13,C458="Meets Expectations",J458*Parameters!D$13), "No Pay Due")</f>
        <v>No Pay Due</v>
      </c>
      <c r="M458" s="21">
        <f t="shared" si="22"/>
        <v>0.87929423698048736</v>
      </c>
      <c r="N458" s="49" t="str" cm="1">
        <f t="array" ref="N458">_xlfn.IFS(L458="No Pay Due", "No Pay Due", ISNUMBER(L458), CEILING(L458, 50))</f>
        <v>No Pay Due</v>
      </c>
      <c r="O458" s="50" t="str">
        <f t="shared" si="23"/>
        <v>No Pay Due</v>
      </c>
      <c r="P458" s="56"/>
      <c r="Q458" s="16" t="str" cm="1">
        <f t="array" ref="Q458">IFERROR(_xlfn.IFS(C458="Achieved Excellence","3,000",C458="Exceeded Expectations",2000,C458="Meets Expectations",1000), "No pay due")</f>
        <v>No pay due</v>
      </c>
    </row>
    <row r="459" spans="1:17" x14ac:dyDescent="0.3">
      <c r="A459" t="s">
        <v>514</v>
      </c>
      <c r="B459">
        <v>3</v>
      </c>
      <c r="C459" t="str">
        <f>_xlfn.XLOOKUP(B459,Setup!A:A,Setup!B:B,"Unknown",0)</f>
        <v>Meets Expectations</v>
      </c>
      <c r="D459" s="19">
        <v>44376</v>
      </c>
      <c r="E459" s="18">
        <f ca="1">Parameters!C$5 - D459</f>
        <v>1330</v>
      </c>
      <c r="F459" s="17" t="str">
        <f t="shared" ca="1" si="21"/>
        <v>Eligible</v>
      </c>
      <c r="G459" s="18">
        <v>7</v>
      </c>
      <c r="H459" s="18">
        <v>4</v>
      </c>
      <c r="I459" s="18" t="s">
        <v>1091</v>
      </c>
      <c r="J459" s="20" cm="1">
        <f t="array" ref="J459">INDEX('Pay Table DC 2025'!C$2:L$16,G459,H459)</f>
        <v>62882</v>
      </c>
      <c r="K459" s="51">
        <f>_xlfn.XLOOKUP(G459,'Pay Table DC 2025'!B:B,'Pay Table DC 2025'!L:L,"NA",0)</f>
        <v>74318</v>
      </c>
      <c r="L459" s="20" cm="1">
        <f t="array" ref="L459">IFERROR(_xlfn.IFS(C459="Achieved Excellence", J459*Parameters!B$13, C459="Exceeded Expectations", J459*Parameters!C$13,C459="Meets Expectations",J459*Parameters!D$13), "No Pay Due")</f>
        <v>628.82000000000005</v>
      </c>
      <c r="M459" s="21">
        <f t="shared" si="22"/>
        <v>0.84612072445437181</v>
      </c>
      <c r="N459" s="49" cm="1">
        <f t="array" ref="N459">_xlfn.IFS(L459="No Pay Due", "No Pay Due", ISNUMBER(L459), CEILING(L459, 50))</f>
        <v>650</v>
      </c>
      <c r="O459" s="50">
        <f t="shared" si="23"/>
        <v>21.17999999999995</v>
      </c>
      <c r="P459" s="56"/>
      <c r="Q459" s="16" cm="1">
        <f t="array" ref="Q459">IFERROR(_xlfn.IFS(C459="Achieved Excellence","3,000",C459="Exceeded Expectations",2000,C459="Meets Expectations",1000), "No pay due")</f>
        <v>1000</v>
      </c>
    </row>
    <row r="460" spans="1:17" x14ac:dyDescent="0.3">
      <c r="A460" t="s">
        <v>515</v>
      </c>
      <c r="B460">
        <v>5</v>
      </c>
      <c r="C460" t="str">
        <f>_xlfn.XLOOKUP(B460,Setup!A:A,Setup!B:B,"Unknown",0)</f>
        <v>Achieved Excellence</v>
      </c>
      <c r="D460" s="19">
        <v>44284</v>
      </c>
      <c r="E460" s="18">
        <f ca="1">Parameters!C$5 - D460</f>
        <v>1422</v>
      </c>
      <c r="F460" s="17" t="str">
        <f t="shared" ca="1" si="21"/>
        <v>Eligible</v>
      </c>
      <c r="G460" s="18">
        <v>5</v>
      </c>
      <c r="H460" s="18">
        <v>4</v>
      </c>
      <c r="I460" s="18" t="s">
        <v>1092</v>
      </c>
      <c r="J460" s="20" cm="1">
        <f t="array" ref="J460">INDEX('Pay Table DC 2025'!C$2:L$16,G460,H460)</f>
        <v>50761</v>
      </c>
      <c r="K460" s="51">
        <f>_xlfn.XLOOKUP(G460,'Pay Table DC 2025'!B:B,'Pay Table DC 2025'!L:L,"NA",0)</f>
        <v>59986</v>
      </c>
      <c r="L460" s="20" cm="1">
        <f t="array" ref="L460">IFERROR(_xlfn.IFS(C460="Achieved Excellence", J460*Parameters!B$13, C460="Exceeded Expectations", J460*Parameters!C$13,C460="Meets Expectations",J460*Parameters!D$13), "No Pay Due")</f>
        <v>1522.83</v>
      </c>
      <c r="M460" s="21">
        <f t="shared" si="22"/>
        <v>0.84621411662721302</v>
      </c>
      <c r="N460" s="49" cm="1">
        <f t="array" ref="N460">_xlfn.IFS(L460="No Pay Due", "No Pay Due", ISNUMBER(L460), CEILING(L460, 50))</f>
        <v>1550</v>
      </c>
      <c r="O460" s="50">
        <f t="shared" si="23"/>
        <v>27.170000000000073</v>
      </c>
      <c r="P460" s="56"/>
      <c r="Q460" s="16" t="str" cm="1">
        <f t="array" ref="Q460">IFERROR(_xlfn.IFS(C460="Achieved Excellence","3,000",C460="Exceeded Expectations",2000,C460="Meets Expectations",1000), "No pay due")</f>
        <v>3,000</v>
      </c>
    </row>
    <row r="461" spans="1:17" x14ac:dyDescent="0.3">
      <c r="A461" t="s">
        <v>516</v>
      </c>
      <c r="B461">
        <v>5</v>
      </c>
      <c r="C461" t="str">
        <f>_xlfn.XLOOKUP(B461,Setup!A:A,Setup!B:B,"Unknown",0)</f>
        <v>Achieved Excellence</v>
      </c>
      <c r="D461" s="19">
        <v>44124</v>
      </c>
      <c r="E461" s="18">
        <f ca="1">Parameters!C$5 - D461</f>
        <v>1582</v>
      </c>
      <c r="F461" s="17" t="str">
        <f t="shared" ca="1" si="21"/>
        <v>Eligible</v>
      </c>
      <c r="G461" s="18">
        <v>4</v>
      </c>
      <c r="H461" s="18">
        <v>2</v>
      </c>
      <c r="I461" s="18" t="s">
        <v>1093</v>
      </c>
      <c r="J461" s="20" cm="1">
        <f t="array" ref="J461">INDEX('Pay Table DC 2025'!C$2:L$16,G461,H461)</f>
        <v>42622</v>
      </c>
      <c r="K461" s="51">
        <f>_xlfn.XLOOKUP(G461,'Pay Table DC 2025'!B:B,'Pay Table DC 2025'!L:L,"NA",0)</f>
        <v>53627</v>
      </c>
      <c r="L461" s="20" cm="1">
        <f t="array" ref="L461">IFERROR(_xlfn.IFS(C461="Achieved Excellence", J461*Parameters!B$13, C461="Exceeded Expectations", J461*Parameters!C$13,C461="Meets Expectations",J461*Parameters!D$13), "No Pay Due")</f>
        <v>1278.6599999999999</v>
      </c>
      <c r="M461" s="21">
        <f t="shared" si="22"/>
        <v>0.79478620843977843</v>
      </c>
      <c r="N461" s="49" cm="1">
        <f t="array" ref="N461">_xlfn.IFS(L461="No Pay Due", "No Pay Due", ISNUMBER(L461), CEILING(L461, 50))</f>
        <v>1300</v>
      </c>
      <c r="O461" s="50">
        <f t="shared" si="23"/>
        <v>21.340000000000146</v>
      </c>
      <c r="P461" s="56"/>
      <c r="Q461" s="16" t="str" cm="1">
        <f t="array" ref="Q461">IFERROR(_xlfn.IFS(C461="Achieved Excellence","3,000",C461="Exceeded Expectations",2000,C461="Meets Expectations",1000), "No pay due")</f>
        <v>3,000</v>
      </c>
    </row>
    <row r="462" spans="1:17" x14ac:dyDescent="0.3">
      <c r="A462" t="s">
        <v>517</v>
      </c>
      <c r="B462">
        <v>2</v>
      </c>
      <c r="C462" t="str">
        <f>_xlfn.XLOOKUP(B462,Setup!A:A,Setup!B:B,"Unknown",0)</f>
        <v>Needs Improvement</v>
      </c>
      <c r="D462" s="19">
        <v>44934</v>
      </c>
      <c r="E462" s="18">
        <f ca="1">Parameters!C$5 - D462</f>
        <v>772</v>
      </c>
      <c r="F462" s="17" t="str">
        <f t="shared" ca="1" si="21"/>
        <v>Eligible</v>
      </c>
      <c r="G462" s="18">
        <v>10</v>
      </c>
      <c r="H462" s="18">
        <v>8</v>
      </c>
      <c r="I462" s="18" t="s">
        <v>1094</v>
      </c>
      <c r="J462" s="20" cm="1">
        <f t="array" ref="J462">INDEX('Pay Table DC 2025'!C$2:L$16,G462,H462)</f>
        <v>94965</v>
      </c>
      <c r="K462" s="51">
        <f>_xlfn.XLOOKUP(G462,'Pay Table DC 2025'!B:B,'Pay Table DC 2025'!L:L,"NA",0)</f>
        <v>100097</v>
      </c>
      <c r="L462" s="20" t="str" cm="1">
        <f t="array" ref="L462">IFERROR(_xlfn.IFS(C462="Achieved Excellence", J462*Parameters!B$13, C462="Exceeded Expectations", J462*Parameters!C$13,C462="Meets Expectations",J462*Parameters!D$13), "No Pay Due")</f>
        <v>No Pay Due</v>
      </c>
      <c r="M462" s="21">
        <f t="shared" si="22"/>
        <v>0.94872973215980494</v>
      </c>
      <c r="N462" s="49" t="str" cm="1">
        <f t="array" ref="N462">_xlfn.IFS(L462="No Pay Due", "No Pay Due", ISNUMBER(L462), CEILING(L462, 50))</f>
        <v>No Pay Due</v>
      </c>
      <c r="O462" s="50" t="str">
        <f t="shared" si="23"/>
        <v>No Pay Due</v>
      </c>
      <c r="P462" s="56"/>
      <c r="Q462" s="16" t="str" cm="1">
        <f t="array" ref="Q462">IFERROR(_xlfn.IFS(C462="Achieved Excellence","3,000",C462="Exceeded Expectations",2000,C462="Meets Expectations",1000), "No pay due")</f>
        <v>No pay due</v>
      </c>
    </row>
    <row r="463" spans="1:17" x14ac:dyDescent="0.3">
      <c r="A463" t="s">
        <v>518</v>
      </c>
      <c r="B463">
        <v>4</v>
      </c>
      <c r="C463" t="str">
        <f>_xlfn.XLOOKUP(B463,Setup!A:A,Setup!B:B,"Unknown",0)</f>
        <v>Exceeded Expectations</v>
      </c>
      <c r="D463" s="19">
        <v>45260</v>
      </c>
      <c r="E463" s="18">
        <f ca="1">Parameters!C$5 - D463</f>
        <v>446</v>
      </c>
      <c r="F463" s="17" t="str">
        <f t="shared" ca="1" si="21"/>
        <v>Eligible</v>
      </c>
      <c r="G463" s="18">
        <v>12</v>
      </c>
      <c r="H463" s="18">
        <v>5</v>
      </c>
      <c r="I463" s="18" t="s">
        <v>1092</v>
      </c>
      <c r="J463" s="20" cm="1">
        <f t="array" ref="J463">INDEX('Pay Table DC 2025'!C$2:L$16,G463,H463)</f>
        <v>114923</v>
      </c>
      <c r="K463" s="51">
        <f>_xlfn.XLOOKUP(G463,'Pay Table DC 2025'!B:B,'Pay Table DC 2025'!L:L,"NA",0)</f>
        <v>131826</v>
      </c>
      <c r="L463" s="20" cm="1">
        <f t="array" ref="L463">IFERROR(_xlfn.IFS(C463="Achieved Excellence", J463*Parameters!B$13, C463="Exceeded Expectations", J463*Parameters!C$13,C463="Meets Expectations",J463*Parameters!D$13), "No Pay Due")</f>
        <v>2298.46</v>
      </c>
      <c r="M463" s="21">
        <f t="shared" si="22"/>
        <v>0.87177794972160272</v>
      </c>
      <c r="N463" s="49" cm="1">
        <f t="array" ref="N463">_xlfn.IFS(L463="No Pay Due", "No Pay Due", ISNUMBER(L463), CEILING(L463, 50))</f>
        <v>2300</v>
      </c>
      <c r="O463" s="50">
        <f t="shared" si="23"/>
        <v>1.5399999999999636</v>
      </c>
      <c r="P463" s="56"/>
      <c r="Q463" s="16" cm="1">
        <f t="array" ref="Q463">IFERROR(_xlfn.IFS(C463="Achieved Excellence","3,000",C463="Exceeded Expectations",2000,C463="Meets Expectations",1000), "No pay due")</f>
        <v>2000</v>
      </c>
    </row>
    <row r="464" spans="1:17" x14ac:dyDescent="0.3">
      <c r="A464" t="s">
        <v>519</v>
      </c>
      <c r="B464">
        <v>4</v>
      </c>
      <c r="C464" t="str">
        <f>_xlfn.XLOOKUP(B464,Setup!A:A,Setup!B:B,"Unknown",0)</f>
        <v>Exceeded Expectations</v>
      </c>
      <c r="D464" s="19">
        <v>44582</v>
      </c>
      <c r="E464" s="18">
        <f ca="1">Parameters!C$5 - D464</f>
        <v>1124</v>
      </c>
      <c r="F464" s="17" t="str">
        <f t="shared" ca="1" si="21"/>
        <v>Eligible</v>
      </c>
      <c r="G464" s="18">
        <v>1</v>
      </c>
      <c r="H464" s="18">
        <v>4</v>
      </c>
      <c r="I464" s="18" t="s">
        <v>1092</v>
      </c>
      <c r="J464" s="20" cm="1">
        <f t="array" ref="J464">INDEX('Pay Table DC 2025'!C$2:L$16,G464,H464)</f>
        <v>32941</v>
      </c>
      <c r="K464" s="51">
        <f>_xlfn.XLOOKUP(G464,'Pay Table DC 2025'!B:B,'Pay Table DC 2025'!L:L,"NA",0)</f>
        <v>37463</v>
      </c>
      <c r="L464" s="20" cm="1">
        <f t="array" ref="L464">IFERROR(_xlfn.IFS(C464="Achieved Excellence", J464*Parameters!B$13, C464="Exceeded Expectations", J464*Parameters!C$13,C464="Meets Expectations",J464*Parameters!D$13), "No Pay Due")</f>
        <v>658.82</v>
      </c>
      <c r="M464" s="21">
        <f t="shared" si="22"/>
        <v>0.87929423698048736</v>
      </c>
      <c r="N464" s="49" cm="1">
        <f t="array" ref="N464">_xlfn.IFS(L464="No Pay Due", "No Pay Due", ISNUMBER(L464), CEILING(L464, 50))</f>
        <v>700</v>
      </c>
      <c r="O464" s="50">
        <f t="shared" si="23"/>
        <v>41.17999999999995</v>
      </c>
      <c r="P464" s="56"/>
      <c r="Q464" s="16" cm="1">
        <f t="array" ref="Q464">IFERROR(_xlfn.IFS(C464="Achieved Excellence","3,000",C464="Exceeded Expectations",2000,C464="Meets Expectations",1000), "No pay due")</f>
        <v>2000</v>
      </c>
    </row>
    <row r="465" spans="1:17" x14ac:dyDescent="0.3">
      <c r="A465" t="s">
        <v>520</v>
      </c>
      <c r="B465">
        <v>1</v>
      </c>
      <c r="C465" t="str">
        <f>_xlfn.XLOOKUP(B465,Setup!A:A,Setup!B:B,"Unknown",0)</f>
        <v>Did not meet Expectations</v>
      </c>
      <c r="D465" s="19">
        <v>43968</v>
      </c>
      <c r="E465" s="18">
        <f ca="1">Parameters!C$5 - D465</f>
        <v>1738</v>
      </c>
      <c r="F465" s="17" t="str">
        <f t="shared" ca="1" si="21"/>
        <v>Eligible</v>
      </c>
      <c r="G465" s="18">
        <v>6</v>
      </c>
      <c r="H465" s="18">
        <v>7</v>
      </c>
      <c r="I465" s="18" t="s">
        <v>1095</v>
      </c>
      <c r="J465" s="20" cm="1">
        <f t="array" ref="J465">INDEX('Pay Table DC 2025'!C$2:L$16,G465,H465)</f>
        <v>61729</v>
      </c>
      <c r="K465" s="51">
        <f>_xlfn.XLOOKUP(G465,'Pay Table DC 2025'!B:B,'Pay Table DC 2025'!L:L,"NA",0)</f>
        <v>66872</v>
      </c>
      <c r="L465" s="20" t="str" cm="1">
        <f t="array" ref="L465">IFERROR(_xlfn.IFS(C465="Achieved Excellence", J465*Parameters!B$13, C465="Exceeded Expectations", J465*Parameters!C$13,C465="Meets Expectations",J465*Parameters!D$13), "No Pay Due")</f>
        <v>No Pay Due</v>
      </c>
      <c r="M465" s="21">
        <f t="shared" si="22"/>
        <v>0.92309187701878215</v>
      </c>
      <c r="N465" s="49" t="str" cm="1">
        <f t="array" ref="N465">_xlfn.IFS(L465="No Pay Due", "No Pay Due", ISNUMBER(L465), CEILING(L465, 50))</f>
        <v>No Pay Due</v>
      </c>
      <c r="O465" s="50" t="str">
        <f t="shared" si="23"/>
        <v>No Pay Due</v>
      </c>
      <c r="P465" s="56"/>
      <c r="Q465" s="16" t="str" cm="1">
        <f t="array" ref="Q465">IFERROR(_xlfn.IFS(C465="Achieved Excellence","3,000",C465="Exceeded Expectations",2000,C465="Meets Expectations",1000), "No pay due")</f>
        <v>No pay due</v>
      </c>
    </row>
    <row r="466" spans="1:17" x14ac:dyDescent="0.3">
      <c r="A466" t="s">
        <v>521</v>
      </c>
      <c r="B466">
        <v>2</v>
      </c>
      <c r="C466" t="str">
        <f>_xlfn.XLOOKUP(B466,Setup!A:A,Setup!B:B,"Unknown",0)</f>
        <v>Needs Improvement</v>
      </c>
      <c r="D466" s="19">
        <v>44528</v>
      </c>
      <c r="E466" s="18">
        <f ca="1">Parameters!C$5 - D466</f>
        <v>1178</v>
      </c>
      <c r="F466" s="17" t="str">
        <f t="shared" ca="1" si="21"/>
        <v>Eligible</v>
      </c>
      <c r="G466" s="18">
        <v>12</v>
      </c>
      <c r="H466" s="18">
        <v>4</v>
      </c>
      <c r="I466" s="18" t="s">
        <v>1095</v>
      </c>
      <c r="J466" s="20" cm="1">
        <f t="array" ref="J466">INDEX('Pay Table DC 2025'!C$2:L$16,G466,H466)</f>
        <v>111543</v>
      </c>
      <c r="K466" s="51">
        <f>_xlfn.XLOOKUP(G466,'Pay Table DC 2025'!B:B,'Pay Table DC 2025'!L:L,"NA",0)</f>
        <v>131826</v>
      </c>
      <c r="L466" s="20" t="str" cm="1">
        <f t="array" ref="L466">IFERROR(_xlfn.IFS(C466="Achieved Excellence", J466*Parameters!B$13, C466="Exceeded Expectations", J466*Parameters!C$13,C466="Meets Expectations",J466*Parameters!D$13), "No Pay Due")</f>
        <v>No Pay Due</v>
      </c>
      <c r="M466" s="21">
        <f t="shared" si="22"/>
        <v>0.84613809112011285</v>
      </c>
      <c r="N466" s="49" t="str" cm="1">
        <f t="array" ref="N466">_xlfn.IFS(L466="No Pay Due", "No Pay Due", ISNUMBER(L466), CEILING(L466, 50))</f>
        <v>No Pay Due</v>
      </c>
      <c r="O466" s="50" t="str">
        <f t="shared" si="23"/>
        <v>No Pay Due</v>
      </c>
      <c r="P466" s="56"/>
      <c r="Q466" s="16" t="str" cm="1">
        <f t="array" ref="Q466">IFERROR(_xlfn.IFS(C466="Achieved Excellence","3,000",C466="Exceeded Expectations",2000,C466="Meets Expectations",1000), "No pay due")</f>
        <v>No pay due</v>
      </c>
    </row>
    <row r="467" spans="1:17" x14ac:dyDescent="0.3">
      <c r="A467" t="s">
        <v>522</v>
      </c>
      <c r="B467">
        <v>1</v>
      </c>
      <c r="C467" t="str">
        <f>_xlfn.XLOOKUP(B467,Setup!A:A,Setup!B:B,"Unknown",0)</f>
        <v>Did not meet Expectations</v>
      </c>
      <c r="D467" s="19">
        <v>45695</v>
      </c>
      <c r="E467" s="18">
        <f ca="1">Parameters!C$5 - D467</f>
        <v>11</v>
      </c>
      <c r="F467" s="17" t="str">
        <f t="shared" ca="1" si="21"/>
        <v>Tenure Ineligible</v>
      </c>
      <c r="G467" s="18">
        <v>4</v>
      </c>
      <c r="H467" s="18">
        <v>7</v>
      </c>
      <c r="I467" s="18" t="s">
        <v>1091</v>
      </c>
      <c r="J467" s="20" cm="1">
        <f t="array" ref="J467">INDEX('Pay Table DC 2025'!C$2:L$16,G467,H467)</f>
        <v>49500</v>
      </c>
      <c r="K467" s="51">
        <f>_xlfn.XLOOKUP(G467,'Pay Table DC 2025'!B:B,'Pay Table DC 2025'!L:L,"NA",0)</f>
        <v>53627</v>
      </c>
      <c r="L467" s="20" t="str" cm="1">
        <f t="array" ref="L467">IFERROR(_xlfn.IFS(C467="Achieved Excellence", J467*Parameters!B$13, C467="Exceeded Expectations", J467*Parameters!C$13,C467="Meets Expectations",J467*Parameters!D$13), "No Pay Due")</f>
        <v>No Pay Due</v>
      </c>
      <c r="M467" s="21">
        <f t="shared" si="22"/>
        <v>0.92304249724951981</v>
      </c>
      <c r="N467" s="49" t="str" cm="1">
        <f t="array" ref="N467">_xlfn.IFS(L467="No Pay Due", "No Pay Due", ISNUMBER(L467), CEILING(L467, 50))</f>
        <v>No Pay Due</v>
      </c>
      <c r="O467" s="50" t="str">
        <f t="shared" si="23"/>
        <v>No Pay Due</v>
      </c>
      <c r="P467" s="56"/>
      <c r="Q467" s="16" t="str" cm="1">
        <f t="array" ref="Q467">IFERROR(_xlfn.IFS(C467="Achieved Excellence","3,000",C467="Exceeded Expectations",2000,C467="Meets Expectations",1000), "No pay due")</f>
        <v>No pay due</v>
      </c>
    </row>
    <row r="468" spans="1:17" x14ac:dyDescent="0.3">
      <c r="A468" t="s">
        <v>523</v>
      </c>
      <c r="B468">
        <v>3</v>
      </c>
      <c r="C468" t="str">
        <f>_xlfn.XLOOKUP(B468,Setup!A:A,Setup!B:B,"Unknown",0)</f>
        <v>Meets Expectations</v>
      </c>
      <c r="D468" s="19">
        <v>44604</v>
      </c>
      <c r="E468" s="18">
        <f ca="1">Parameters!C$5 - D468</f>
        <v>1102</v>
      </c>
      <c r="F468" s="17" t="str">
        <f t="shared" ca="1" si="21"/>
        <v>Eligible</v>
      </c>
      <c r="G468" s="18">
        <v>11</v>
      </c>
      <c r="H468" s="18">
        <v>6</v>
      </c>
      <c r="I468" s="18" t="s">
        <v>1091</v>
      </c>
      <c r="J468" s="20" cm="1">
        <f t="array" ref="J468">INDEX('Pay Table DC 2025'!C$2:L$16,G468,H468)</f>
        <v>98698</v>
      </c>
      <c r="K468" s="51">
        <f>_xlfn.XLOOKUP(G468,'Pay Table DC 2025'!B:B,'Pay Table DC 2025'!L:L,"NA",0)</f>
        <v>109975</v>
      </c>
      <c r="L468" s="20" cm="1">
        <f t="array" ref="L468">IFERROR(_xlfn.IFS(C468="Achieved Excellence", J468*Parameters!B$13, C468="Exceeded Expectations", J468*Parameters!C$13,C468="Meets Expectations",J468*Parameters!D$13), "No Pay Due")</f>
        <v>986.98</v>
      </c>
      <c r="M468" s="21">
        <f t="shared" si="22"/>
        <v>0.89745851329847692</v>
      </c>
      <c r="N468" s="49" cm="1">
        <f t="array" ref="N468">_xlfn.IFS(L468="No Pay Due", "No Pay Due", ISNUMBER(L468), CEILING(L468, 50))</f>
        <v>1000</v>
      </c>
      <c r="O468" s="50">
        <f t="shared" si="23"/>
        <v>13.019999999999982</v>
      </c>
      <c r="P468" s="56"/>
      <c r="Q468" s="16" cm="1">
        <f t="array" ref="Q468">IFERROR(_xlfn.IFS(C468="Achieved Excellence","3,000",C468="Exceeded Expectations",2000,C468="Meets Expectations",1000), "No pay due")</f>
        <v>1000</v>
      </c>
    </row>
    <row r="469" spans="1:17" x14ac:dyDescent="0.3">
      <c r="A469" t="s">
        <v>524</v>
      </c>
      <c r="B469">
        <v>5</v>
      </c>
      <c r="C469" t="str">
        <f>_xlfn.XLOOKUP(B469,Setup!A:A,Setup!B:B,"Unknown",0)</f>
        <v>Achieved Excellence</v>
      </c>
      <c r="D469" s="19">
        <v>43928</v>
      </c>
      <c r="E469" s="18">
        <f ca="1">Parameters!C$5 - D469</f>
        <v>1778</v>
      </c>
      <c r="F469" s="17" t="str">
        <f t="shared" ca="1" si="21"/>
        <v>Eligible</v>
      </c>
      <c r="G469" s="18">
        <v>7</v>
      </c>
      <c r="H469" s="18">
        <v>6</v>
      </c>
      <c r="I469" s="18" t="s">
        <v>1093</v>
      </c>
      <c r="J469" s="20" cm="1">
        <f t="array" ref="J469">INDEX('Pay Table DC 2025'!C$2:L$16,G469,H469)</f>
        <v>66694</v>
      </c>
      <c r="K469" s="51">
        <f>_xlfn.XLOOKUP(G469,'Pay Table DC 2025'!B:B,'Pay Table DC 2025'!L:L,"NA",0)</f>
        <v>74318</v>
      </c>
      <c r="L469" s="20" cm="1">
        <f t="array" ref="L469">IFERROR(_xlfn.IFS(C469="Achieved Excellence", J469*Parameters!B$13, C469="Exceeded Expectations", J469*Parameters!C$13,C469="Meets Expectations",J469*Parameters!D$13), "No Pay Due")</f>
        <v>2000.82</v>
      </c>
      <c r="M469" s="21">
        <f t="shared" si="22"/>
        <v>0.8974138163029145</v>
      </c>
      <c r="N469" s="49" cm="1">
        <f t="array" ref="N469">_xlfn.IFS(L469="No Pay Due", "No Pay Due", ISNUMBER(L469), CEILING(L469, 50))</f>
        <v>2050</v>
      </c>
      <c r="O469" s="50">
        <f t="shared" si="23"/>
        <v>49.180000000000064</v>
      </c>
      <c r="P469" s="56"/>
      <c r="Q469" s="16" t="str" cm="1">
        <f t="array" ref="Q469">IFERROR(_xlfn.IFS(C469="Achieved Excellence","3,000",C469="Exceeded Expectations",2000,C469="Meets Expectations",1000), "No pay due")</f>
        <v>3,000</v>
      </c>
    </row>
    <row r="470" spans="1:17" x14ac:dyDescent="0.3">
      <c r="A470" t="s">
        <v>525</v>
      </c>
      <c r="B470">
        <v>3</v>
      </c>
      <c r="C470" t="str">
        <f>_xlfn.XLOOKUP(B470,Setup!A:A,Setup!B:B,"Unknown",0)</f>
        <v>Meets Expectations</v>
      </c>
      <c r="D470" s="19">
        <v>44925</v>
      </c>
      <c r="E470" s="18">
        <f ca="1">Parameters!C$5 - D470</f>
        <v>781</v>
      </c>
      <c r="F470" s="17" t="str">
        <f t="shared" ca="1" si="21"/>
        <v>Eligible</v>
      </c>
      <c r="G470" s="18">
        <v>6</v>
      </c>
      <c r="H470" s="18">
        <v>10</v>
      </c>
      <c r="I470" s="18" t="s">
        <v>1093</v>
      </c>
      <c r="J470" s="20" cm="1">
        <f t="array" ref="J470">INDEX('Pay Table DC 2025'!C$2:L$16,G470,H470)</f>
        <v>66872</v>
      </c>
      <c r="K470" s="51">
        <f>_xlfn.XLOOKUP(G470,'Pay Table DC 2025'!B:B,'Pay Table DC 2025'!L:L,"NA",0)</f>
        <v>66872</v>
      </c>
      <c r="L470" s="20" cm="1">
        <f t="array" ref="L470">IFERROR(_xlfn.IFS(C470="Achieved Excellence", J470*Parameters!B$13, C470="Exceeded Expectations", J470*Parameters!C$13,C470="Meets Expectations",J470*Parameters!D$13), "No Pay Due")</f>
        <v>668.72</v>
      </c>
      <c r="M470" s="21">
        <f t="shared" si="22"/>
        <v>1</v>
      </c>
      <c r="N470" s="49" cm="1">
        <f t="array" ref="N470">_xlfn.IFS(L470="No Pay Due", "No Pay Due", ISNUMBER(L470), CEILING(L470, 50))</f>
        <v>700</v>
      </c>
      <c r="O470" s="50">
        <f t="shared" si="23"/>
        <v>31.279999999999973</v>
      </c>
      <c r="P470" s="56"/>
      <c r="Q470" s="16" cm="1">
        <f t="array" ref="Q470">IFERROR(_xlfn.IFS(C470="Achieved Excellence","3,000",C470="Exceeded Expectations",2000,C470="Meets Expectations",1000), "No pay due")</f>
        <v>1000</v>
      </c>
    </row>
    <row r="471" spans="1:17" x14ac:dyDescent="0.3">
      <c r="A471" t="s">
        <v>526</v>
      </c>
      <c r="B471">
        <v>3</v>
      </c>
      <c r="C471" t="str">
        <f>_xlfn.XLOOKUP(B471,Setup!A:A,Setup!B:B,"Unknown",0)</f>
        <v>Meets Expectations</v>
      </c>
      <c r="D471" s="19">
        <v>44941</v>
      </c>
      <c r="E471" s="18">
        <f ca="1">Parameters!C$5 - D471</f>
        <v>765</v>
      </c>
      <c r="F471" s="17" t="str">
        <f t="shared" ca="1" si="21"/>
        <v>Eligible</v>
      </c>
      <c r="G471" s="18">
        <v>8</v>
      </c>
      <c r="H471" s="18">
        <v>2</v>
      </c>
      <c r="I471" s="18" t="s">
        <v>1091</v>
      </c>
      <c r="J471" s="20" cm="1">
        <f t="array" ref="J471">INDEX('Pay Table DC 2025'!C$2:L$16,G471,H471)</f>
        <v>65418</v>
      </c>
      <c r="K471" s="51">
        <f>_xlfn.XLOOKUP(G471,'Pay Table DC 2025'!B:B,'Pay Table DC 2025'!L:L,"NA",0)</f>
        <v>82305</v>
      </c>
      <c r="L471" s="20" cm="1">
        <f t="array" ref="L471">IFERROR(_xlfn.IFS(C471="Achieved Excellence", J471*Parameters!B$13, C471="Exceeded Expectations", J471*Parameters!C$13,C471="Meets Expectations",J471*Parameters!D$13), "No Pay Due")</f>
        <v>654.18000000000006</v>
      </c>
      <c r="M471" s="21">
        <f t="shared" si="22"/>
        <v>0.79482412976125383</v>
      </c>
      <c r="N471" s="49" cm="1">
        <f t="array" ref="N471">_xlfn.IFS(L471="No Pay Due", "No Pay Due", ISNUMBER(L471), CEILING(L471, 50))</f>
        <v>700</v>
      </c>
      <c r="O471" s="50">
        <f t="shared" si="23"/>
        <v>45.819999999999936</v>
      </c>
      <c r="P471" s="56"/>
      <c r="Q471" s="16" cm="1">
        <f t="array" ref="Q471">IFERROR(_xlfn.IFS(C471="Achieved Excellence","3,000",C471="Exceeded Expectations",2000,C471="Meets Expectations",1000), "No pay due")</f>
        <v>1000</v>
      </c>
    </row>
    <row r="472" spans="1:17" x14ac:dyDescent="0.3">
      <c r="A472" t="s">
        <v>527</v>
      </c>
      <c r="B472">
        <v>4</v>
      </c>
      <c r="C472" t="str">
        <f>_xlfn.XLOOKUP(B472,Setup!A:A,Setup!B:B,"Unknown",0)</f>
        <v>Exceeded Expectations</v>
      </c>
      <c r="D472" s="19">
        <v>44439</v>
      </c>
      <c r="E472" s="18">
        <f ca="1">Parameters!C$5 - D472</f>
        <v>1267</v>
      </c>
      <c r="F472" s="17" t="str">
        <f t="shared" ca="1" si="21"/>
        <v>Eligible</v>
      </c>
      <c r="G472" s="18">
        <v>9</v>
      </c>
      <c r="H472" s="18">
        <v>10</v>
      </c>
      <c r="I472" s="18" t="s">
        <v>1092</v>
      </c>
      <c r="J472" s="20" cm="1">
        <f t="array" ref="J472">INDEX('Pay Table DC 2025'!C$2:L$16,G472,H472)</f>
        <v>90898</v>
      </c>
      <c r="K472" s="51">
        <f>_xlfn.XLOOKUP(G472,'Pay Table DC 2025'!B:B,'Pay Table DC 2025'!L:L,"NA",0)</f>
        <v>90898</v>
      </c>
      <c r="L472" s="20" cm="1">
        <f t="array" ref="L472">IFERROR(_xlfn.IFS(C472="Achieved Excellence", J472*Parameters!B$13, C472="Exceeded Expectations", J472*Parameters!C$13,C472="Meets Expectations",J472*Parameters!D$13), "No Pay Due")</f>
        <v>1817.96</v>
      </c>
      <c r="M472" s="21">
        <f t="shared" si="22"/>
        <v>1</v>
      </c>
      <c r="N472" s="49" cm="1">
        <f t="array" ref="N472">_xlfn.IFS(L472="No Pay Due", "No Pay Due", ISNUMBER(L472), CEILING(L472, 50))</f>
        <v>1850</v>
      </c>
      <c r="O472" s="50">
        <f t="shared" si="23"/>
        <v>32.039999999999964</v>
      </c>
      <c r="P472" s="56"/>
      <c r="Q472" s="16" cm="1">
        <f t="array" ref="Q472">IFERROR(_xlfn.IFS(C472="Achieved Excellence","3,000",C472="Exceeded Expectations",2000,C472="Meets Expectations",1000), "No pay due")</f>
        <v>2000</v>
      </c>
    </row>
    <row r="473" spans="1:17" x14ac:dyDescent="0.3">
      <c r="A473" t="s">
        <v>528</v>
      </c>
      <c r="B473">
        <v>4</v>
      </c>
      <c r="C473" t="str">
        <f>_xlfn.XLOOKUP(B473,Setup!A:A,Setup!B:B,"Unknown",0)</f>
        <v>Exceeded Expectations</v>
      </c>
      <c r="D473" s="19">
        <v>44787</v>
      </c>
      <c r="E473" s="18">
        <f ca="1">Parameters!C$5 - D473</f>
        <v>919</v>
      </c>
      <c r="F473" s="17" t="str">
        <f t="shared" ca="1" si="21"/>
        <v>Eligible</v>
      </c>
      <c r="G473" s="18">
        <v>6</v>
      </c>
      <c r="H473" s="18">
        <v>4</v>
      </c>
      <c r="I473" s="18" t="s">
        <v>1093</v>
      </c>
      <c r="J473" s="20" cm="1">
        <f t="array" ref="J473">INDEX('Pay Table DC 2025'!C$2:L$16,G473,H473)</f>
        <v>56586</v>
      </c>
      <c r="K473" s="51">
        <f>_xlfn.XLOOKUP(G473,'Pay Table DC 2025'!B:B,'Pay Table DC 2025'!L:L,"NA",0)</f>
        <v>66872</v>
      </c>
      <c r="L473" s="20" cm="1">
        <f t="array" ref="L473">IFERROR(_xlfn.IFS(C473="Achieved Excellence", J473*Parameters!B$13, C473="Exceeded Expectations", J473*Parameters!C$13,C473="Meets Expectations",J473*Parameters!D$13), "No Pay Due")</f>
        <v>1131.72</v>
      </c>
      <c r="M473" s="21">
        <f t="shared" si="22"/>
        <v>0.8461837540375643</v>
      </c>
      <c r="N473" s="49" cm="1">
        <f t="array" ref="N473">_xlfn.IFS(L473="No Pay Due", "No Pay Due", ISNUMBER(L473), CEILING(L473, 50))</f>
        <v>1150</v>
      </c>
      <c r="O473" s="50">
        <f t="shared" si="23"/>
        <v>18.279999999999973</v>
      </c>
      <c r="P473" s="56"/>
      <c r="Q473" s="16" cm="1">
        <f t="array" ref="Q473">IFERROR(_xlfn.IFS(C473="Achieved Excellence","3,000",C473="Exceeded Expectations",2000,C473="Meets Expectations",1000), "No pay due")</f>
        <v>2000</v>
      </c>
    </row>
    <row r="474" spans="1:17" x14ac:dyDescent="0.3">
      <c r="A474" t="s">
        <v>529</v>
      </c>
      <c r="B474">
        <v>5</v>
      </c>
      <c r="C474" t="str">
        <f>_xlfn.XLOOKUP(B474,Setup!A:A,Setup!B:B,"Unknown",0)</f>
        <v>Achieved Excellence</v>
      </c>
      <c r="D474" s="19">
        <v>45487</v>
      </c>
      <c r="E474" s="18">
        <f ca="1">Parameters!C$5 - D474</f>
        <v>219</v>
      </c>
      <c r="F474" s="17" t="str">
        <f t="shared" ca="1" si="21"/>
        <v>Eligible</v>
      </c>
      <c r="G474" s="18">
        <v>13</v>
      </c>
      <c r="H474" s="18">
        <v>9</v>
      </c>
      <c r="I474" s="18" t="s">
        <v>1092</v>
      </c>
      <c r="J474" s="20" cm="1">
        <f t="array" ref="J474">INDEX('Pay Table DC 2025'!C$2:L$16,G474,H474)</f>
        <v>152736</v>
      </c>
      <c r="K474" s="51">
        <f>_xlfn.XLOOKUP(G474,'Pay Table DC 2025'!B:B,'Pay Table DC 2025'!L:L,"NA",0)</f>
        <v>156755</v>
      </c>
      <c r="L474" s="20" cm="1">
        <f t="array" ref="L474">IFERROR(_xlfn.IFS(C474="Achieved Excellence", J474*Parameters!B$13, C474="Exceeded Expectations", J474*Parameters!C$13,C474="Meets Expectations",J474*Parameters!D$13), "No Pay Due")</f>
        <v>4582.08</v>
      </c>
      <c r="M474" s="21">
        <f t="shared" si="22"/>
        <v>0.97436126439348025</v>
      </c>
      <c r="N474" s="49" cm="1">
        <f t="array" ref="N474">_xlfn.IFS(L474="No Pay Due", "No Pay Due", ISNUMBER(L474), CEILING(L474, 50))</f>
        <v>4600</v>
      </c>
      <c r="O474" s="50">
        <f t="shared" si="23"/>
        <v>17.920000000000073</v>
      </c>
      <c r="P474" s="56"/>
      <c r="Q474" s="16" t="str" cm="1">
        <f t="array" ref="Q474">IFERROR(_xlfn.IFS(C474="Achieved Excellence","3,000",C474="Exceeded Expectations",2000,C474="Meets Expectations",1000), "No pay due")</f>
        <v>3,000</v>
      </c>
    </row>
    <row r="475" spans="1:17" x14ac:dyDescent="0.3">
      <c r="A475" t="s">
        <v>530</v>
      </c>
      <c r="B475">
        <v>3</v>
      </c>
      <c r="C475" t="str">
        <f>_xlfn.XLOOKUP(B475,Setup!A:A,Setup!B:B,"Unknown",0)</f>
        <v>Meets Expectations</v>
      </c>
      <c r="D475" s="19">
        <v>44019</v>
      </c>
      <c r="E475" s="18">
        <f ca="1">Parameters!C$5 - D475</f>
        <v>1687</v>
      </c>
      <c r="F475" s="17" t="str">
        <f t="shared" ca="1" si="21"/>
        <v>Eligible</v>
      </c>
      <c r="G475" s="18">
        <v>1</v>
      </c>
      <c r="H475" s="18">
        <v>8</v>
      </c>
      <c r="I475" s="18" t="s">
        <v>1092</v>
      </c>
      <c r="J475" s="20" cm="1">
        <f t="array" ref="J475">INDEX('Pay Table DC 2025'!C$2:L$16,G475,H475)</f>
        <v>36495</v>
      </c>
      <c r="K475" s="51">
        <f>_xlfn.XLOOKUP(G475,'Pay Table DC 2025'!B:B,'Pay Table DC 2025'!L:L,"NA",0)</f>
        <v>37463</v>
      </c>
      <c r="L475" s="20" cm="1">
        <f t="array" ref="L475">IFERROR(_xlfn.IFS(C475="Achieved Excellence", J475*Parameters!B$13, C475="Exceeded Expectations", J475*Parameters!C$13,C475="Meets Expectations",J475*Parameters!D$13), "No Pay Due")</f>
        <v>364.95</v>
      </c>
      <c r="M475" s="21">
        <f t="shared" si="22"/>
        <v>0.97416117235672528</v>
      </c>
      <c r="N475" s="49" cm="1">
        <f t="array" ref="N475">_xlfn.IFS(L475="No Pay Due", "No Pay Due", ISNUMBER(L475), CEILING(L475, 50))</f>
        <v>400</v>
      </c>
      <c r="O475" s="50">
        <f t="shared" si="23"/>
        <v>35.050000000000011</v>
      </c>
      <c r="P475" s="56"/>
      <c r="Q475" s="16" cm="1">
        <f t="array" ref="Q475">IFERROR(_xlfn.IFS(C475="Achieved Excellence","3,000",C475="Exceeded Expectations",2000,C475="Meets Expectations",1000), "No pay due")</f>
        <v>1000</v>
      </c>
    </row>
    <row r="476" spans="1:17" x14ac:dyDescent="0.3">
      <c r="A476" t="s">
        <v>531</v>
      </c>
      <c r="B476">
        <v>3</v>
      </c>
      <c r="C476" t="str">
        <f>_xlfn.XLOOKUP(B476,Setup!A:A,Setup!B:B,"Unknown",0)</f>
        <v>Meets Expectations</v>
      </c>
      <c r="D476" s="19">
        <v>44921</v>
      </c>
      <c r="E476" s="18">
        <f ca="1">Parameters!C$5 - D476</f>
        <v>785</v>
      </c>
      <c r="F476" s="17" t="str">
        <f t="shared" ca="1" si="21"/>
        <v>Eligible</v>
      </c>
      <c r="G476" s="18">
        <v>10</v>
      </c>
      <c r="H476" s="18">
        <v>4</v>
      </c>
      <c r="I476" s="18" t="s">
        <v>1095</v>
      </c>
      <c r="J476" s="20" cm="1">
        <f t="array" ref="J476">INDEX('Pay Table DC 2025'!C$2:L$16,G476,H476)</f>
        <v>84700</v>
      </c>
      <c r="K476" s="51">
        <f>_xlfn.XLOOKUP(G476,'Pay Table DC 2025'!B:B,'Pay Table DC 2025'!L:L,"NA",0)</f>
        <v>100097</v>
      </c>
      <c r="L476" s="20" cm="1">
        <f t="array" ref="L476">IFERROR(_xlfn.IFS(C476="Achieved Excellence", J476*Parameters!B$13, C476="Exceeded Expectations", J476*Parameters!C$13,C476="Meets Expectations",J476*Parameters!D$13), "No Pay Due")</f>
        <v>847</v>
      </c>
      <c r="M476" s="21">
        <f t="shared" si="22"/>
        <v>0.84617920617001507</v>
      </c>
      <c r="N476" s="49" cm="1">
        <f t="array" ref="N476">_xlfn.IFS(L476="No Pay Due", "No Pay Due", ISNUMBER(L476), CEILING(L476, 50))</f>
        <v>850</v>
      </c>
      <c r="O476" s="50">
        <f t="shared" si="23"/>
        <v>3</v>
      </c>
      <c r="P476" s="56"/>
      <c r="Q476" s="16" cm="1">
        <f t="array" ref="Q476">IFERROR(_xlfn.IFS(C476="Achieved Excellence","3,000",C476="Exceeded Expectations",2000,C476="Meets Expectations",1000), "No pay due")</f>
        <v>1000</v>
      </c>
    </row>
    <row r="477" spans="1:17" x14ac:dyDescent="0.3">
      <c r="A477" t="s">
        <v>532</v>
      </c>
      <c r="B477">
        <v>4</v>
      </c>
      <c r="C477" t="str">
        <f>_xlfn.XLOOKUP(B477,Setup!A:A,Setup!B:B,"Unknown",0)</f>
        <v>Exceeded Expectations</v>
      </c>
      <c r="D477" s="19">
        <v>44313</v>
      </c>
      <c r="E477" s="18">
        <f ca="1">Parameters!C$5 - D477</f>
        <v>1393</v>
      </c>
      <c r="F477" s="17" t="str">
        <f t="shared" ca="1" si="21"/>
        <v>Eligible</v>
      </c>
      <c r="G477" s="18">
        <v>5</v>
      </c>
      <c r="H477" s="18">
        <v>3</v>
      </c>
      <c r="I477" s="18" t="s">
        <v>1091</v>
      </c>
      <c r="J477" s="20" cm="1">
        <f t="array" ref="J477">INDEX('Pay Table DC 2025'!C$2:L$16,G477,H477)</f>
        <v>49223</v>
      </c>
      <c r="K477" s="51">
        <f>_xlfn.XLOOKUP(G477,'Pay Table DC 2025'!B:B,'Pay Table DC 2025'!L:L,"NA",0)</f>
        <v>59986</v>
      </c>
      <c r="L477" s="20" cm="1">
        <f t="array" ref="L477">IFERROR(_xlfn.IFS(C477="Achieved Excellence", J477*Parameters!B$13, C477="Exceeded Expectations", J477*Parameters!C$13,C477="Meets Expectations",J477*Parameters!D$13), "No Pay Due")</f>
        <v>984.46</v>
      </c>
      <c r="M477" s="21">
        <f t="shared" si="22"/>
        <v>0.8205748007868503</v>
      </c>
      <c r="N477" s="49" cm="1">
        <f t="array" ref="N477">_xlfn.IFS(L477="No Pay Due", "No Pay Due", ISNUMBER(L477), CEILING(L477, 50))</f>
        <v>1000</v>
      </c>
      <c r="O477" s="50">
        <f t="shared" si="23"/>
        <v>15.539999999999964</v>
      </c>
      <c r="P477" s="56"/>
      <c r="Q477" s="16" cm="1">
        <f t="array" ref="Q477">IFERROR(_xlfn.IFS(C477="Achieved Excellence","3,000",C477="Exceeded Expectations",2000,C477="Meets Expectations",1000), "No pay due")</f>
        <v>2000</v>
      </c>
    </row>
    <row r="478" spans="1:17" x14ac:dyDescent="0.3">
      <c r="A478" t="s">
        <v>533</v>
      </c>
      <c r="B478">
        <v>5</v>
      </c>
      <c r="C478" t="str">
        <f>_xlfn.XLOOKUP(B478,Setup!A:A,Setup!B:B,"Unknown",0)</f>
        <v>Achieved Excellence</v>
      </c>
      <c r="D478" s="19">
        <v>45333</v>
      </c>
      <c r="E478" s="18">
        <f ca="1">Parameters!C$5 - D478</f>
        <v>373</v>
      </c>
      <c r="F478" s="17" t="str">
        <f t="shared" ca="1" si="21"/>
        <v>Eligible</v>
      </c>
      <c r="G478" s="18">
        <v>7</v>
      </c>
      <c r="H478" s="18">
        <v>3</v>
      </c>
      <c r="I478" s="18" t="s">
        <v>1092</v>
      </c>
      <c r="J478" s="20" cm="1">
        <f t="array" ref="J478">INDEX('Pay Table DC 2025'!C$2:L$16,G478,H478)</f>
        <v>60976</v>
      </c>
      <c r="K478" s="51">
        <f>_xlfn.XLOOKUP(G478,'Pay Table DC 2025'!B:B,'Pay Table DC 2025'!L:L,"NA",0)</f>
        <v>74318</v>
      </c>
      <c r="L478" s="20" cm="1">
        <f t="array" ref="L478">IFERROR(_xlfn.IFS(C478="Achieved Excellence", J478*Parameters!B$13, C478="Exceeded Expectations", J478*Parameters!C$13,C478="Meets Expectations",J478*Parameters!D$13), "No Pay Due")</f>
        <v>1829.28</v>
      </c>
      <c r="M478" s="21">
        <f t="shared" si="22"/>
        <v>0.82047417853010041</v>
      </c>
      <c r="N478" s="49" cm="1">
        <f t="array" ref="N478">_xlfn.IFS(L478="No Pay Due", "No Pay Due", ISNUMBER(L478), CEILING(L478, 50))</f>
        <v>1850</v>
      </c>
      <c r="O478" s="50">
        <f t="shared" si="23"/>
        <v>20.720000000000027</v>
      </c>
      <c r="P478" s="56"/>
      <c r="Q478" s="16" t="str" cm="1">
        <f t="array" ref="Q478">IFERROR(_xlfn.IFS(C478="Achieved Excellence","3,000",C478="Exceeded Expectations",2000,C478="Meets Expectations",1000), "No pay due")</f>
        <v>3,000</v>
      </c>
    </row>
    <row r="479" spans="1:17" x14ac:dyDescent="0.3">
      <c r="A479" t="s">
        <v>534</v>
      </c>
      <c r="B479">
        <v>3</v>
      </c>
      <c r="C479" t="str">
        <f>_xlfn.XLOOKUP(B479,Setup!A:A,Setup!B:B,"Unknown",0)</f>
        <v>Meets Expectations</v>
      </c>
      <c r="D479" s="19">
        <v>44110</v>
      </c>
      <c r="E479" s="18">
        <f ca="1">Parameters!C$5 - D479</f>
        <v>1596</v>
      </c>
      <c r="F479" s="17" t="str">
        <f t="shared" ca="1" si="21"/>
        <v>Eligible</v>
      </c>
      <c r="G479" s="18">
        <v>12</v>
      </c>
      <c r="H479" s="18">
        <v>6</v>
      </c>
      <c r="I479" s="18" t="s">
        <v>1093</v>
      </c>
      <c r="J479" s="20" cm="1">
        <f t="array" ref="J479">INDEX('Pay Table DC 2025'!C$2:L$16,G479,H479)</f>
        <v>118304</v>
      </c>
      <c r="K479" s="51">
        <f>_xlfn.XLOOKUP(G479,'Pay Table DC 2025'!B:B,'Pay Table DC 2025'!L:L,"NA",0)</f>
        <v>131826</v>
      </c>
      <c r="L479" s="20" cm="1">
        <f t="array" ref="L479">IFERROR(_xlfn.IFS(C479="Achieved Excellence", J479*Parameters!B$13, C479="Exceeded Expectations", J479*Parameters!C$13,C479="Meets Expectations",J479*Parameters!D$13), "No Pay Due")</f>
        <v>1183.04</v>
      </c>
      <c r="M479" s="21">
        <f t="shared" si="22"/>
        <v>0.89742539408007527</v>
      </c>
      <c r="N479" s="49" cm="1">
        <f t="array" ref="N479">_xlfn.IFS(L479="No Pay Due", "No Pay Due", ISNUMBER(L479), CEILING(L479, 50))</f>
        <v>1200</v>
      </c>
      <c r="O479" s="50">
        <f t="shared" si="23"/>
        <v>16.960000000000036</v>
      </c>
      <c r="P479" s="56"/>
      <c r="Q479" s="16" cm="1">
        <f t="array" ref="Q479">IFERROR(_xlfn.IFS(C479="Achieved Excellence","3,000",C479="Exceeded Expectations",2000,C479="Meets Expectations",1000), "No pay due")</f>
        <v>1000</v>
      </c>
    </row>
    <row r="480" spans="1:17" x14ac:dyDescent="0.3">
      <c r="A480" t="s">
        <v>535</v>
      </c>
      <c r="B480">
        <v>2</v>
      </c>
      <c r="C480" t="str">
        <f>_xlfn.XLOOKUP(B480,Setup!A:A,Setup!B:B,"Unknown",0)</f>
        <v>Needs Improvement</v>
      </c>
      <c r="D480" s="19">
        <v>45447</v>
      </c>
      <c r="E480" s="18">
        <f ca="1">Parameters!C$5 - D480</f>
        <v>259</v>
      </c>
      <c r="F480" s="17" t="str">
        <f t="shared" ca="1" si="21"/>
        <v>Eligible</v>
      </c>
      <c r="G480" s="18">
        <v>13</v>
      </c>
      <c r="H480" s="18">
        <v>8</v>
      </c>
      <c r="I480" s="18" t="s">
        <v>1091</v>
      </c>
      <c r="J480" s="20" cm="1">
        <f t="array" ref="J480">INDEX('Pay Table DC 2025'!C$2:L$16,G480,H480)</f>
        <v>148716</v>
      </c>
      <c r="K480" s="51">
        <f>_xlfn.XLOOKUP(G480,'Pay Table DC 2025'!B:B,'Pay Table DC 2025'!L:L,"NA",0)</f>
        <v>156755</v>
      </c>
      <c r="L480" s="20" t="str" cm="1">
        <f t="array" ref="L480">IFERROR(_xlfn.IFS(C480="Achieved Excellence", J480*Parameters!B$13, C480="Exceeded Expectations", J480*Parameters!C$13,C480="Meets Expectations",J480*Parameters!D$13), "No Pay Due")</f>
        <v>No Pay Due</v>
      </c>
      <c r="M480" s="21">
        <f t="shared" si="22"/>
        <v>0.94871614940512261</v>
      </c>
      <c r="N480" s="49" t="str" cm="1">
        <f t="array" ref="N480">_xlfn.IFS(L480="No Pay Due", "No Pay Due", ISNUMBER(L480), CEILING(L480, 50))</f>
        <v>No Pay Due</v>
      </c>
      <c r="O480" s="50" t="str">
        <f t="shared" si="23"/>
        <v>No Pay Due</v>
      </c>
      <c r="P480" s="56"/>
      <c r="Q480" s="16" t="str" cm="1">
        <f t="array" ref="Q480">IFERROR(_xlfn.IFS(C480="Achieved Excellence","3,000",C480="Exceeded Expectations",2000,C480="Meets Expectations",1000), "No pay due")</f>
        <v>No pay due</v>
      </c>
    </row>
    <row r="481" spans="1:17" x14ac:dyDescent="0.3">
      <c r="A481" t="s">
        <v>536</v>
      </c>
      <c r="B481">
        <v>3</v>
      </c>
      <c r="C481" t="str">
        <f>_xlfn.XLOOKUP(B481,Setup!A:A,Setup!B:B,"Unknown",0)</f>
        <v>Meets Expectations</v>
      </c>
      <c r="D481" s="19">
        <v>44984</v>
      </c>
      <c r="E481" s="18">
        <f ca="1">Parameters!C$5 - D481</f>
        <v>722</v>
      </c>
      <c r="F481" s="17" t="str">
        <f t="shared" ca="1" si="21"/>
        <v>Eligible</v>
      </c>
      <c r="G481" s="18">
        <v>14</v>
      </c>
      <c r="H481" s="18">
        <v>7</v>
      </c>
      <c r="I481" s="18" t="s">
        <v>1093</v>
      </c>
      <c r="J481" s="20" cm="1">
        <f t="array" ref="J481">INDEX('Pay Table DC 2025'!C$2:L$16,G481,H481)</f>
        <v>170985</v>
      </c>
      <c r="K481" s="51">
        <f>_xlfn.XLOOKUP(G481,'Pay Table DC 2025'!B:B,'Pay Table DC 2025'!L:L,"NA",0)</f>
        <v>185234</v>
      </c>
      <c r="L481" s="20" cm="1">
        <f t="array" ref="L481">IFERROR(_xlfn.IFS(C481="Achieved Excellence", J481*Parameters!B$13, C481="Exceeded Expectations", J481*Parameters!C$13,C481="Meets Expectations",J481*Parameters!D$13), "No Pay Due")</f>
        <v>1709.8500000000001</v>
      </c>
      <c r="M481" s="21">
        <f t="shared" si="22"/>
        <v>0.92307567725147655</v>
      </c>
      <c r="N481" s="49" cm="1">
        <f t="array" ref="N481">_xlfn.IFS(L481="No Pay Due", "No Pay Due", ISNUMBER(L481), CEILING(L481, 50))</f>
        <v>1750</v>
      </c>
      <c r="O481" s="50">
        <f t="shared" si="23"/>
        <v>40.149999999999864</v>
      </c>
      <c r="P481" s="56"/>
      <c r="Q481" s="16" cm="1">
        <f t="array" ref="Q481">IFERROR(_xlfn.IFS(C481="Achieved Excellence","3,000",C481="Exceeded Expectations",2000,C481="Meets Expectations",1000), "No pay due")</f>
        <v>1000</v>
      </c>
    </row>
    <row r="482" spans="1:17" x14ac:dyDescent="0.3">
      <c r="A482" t="s">
        <v>537</v>
      </c>
      <c r="B482">
        <v>3</v>
      </c>
      <c r="C482" t="str">
        <f>_xlfn.XLOOKUP(B482,Setup!A:A,Setup!B:B,"Unknown",0)</f>
        <v>Meets Expectations</v>
      </c>
      <c r="D482" s="19">
        <v>44921</v>
      </c>
      <c r="E482" s="18">
        <f ca="1">Parameters!C$5 - D482</f>
        <v>785</v>
      </c>
      <c r="F482" s="17" t="str">
        <f t="shared" ca="1" si="21"/>
        <v>Eligible</v>
      </c>
      <c r="G482" s="18">
        <v>6</v>
      </c>
      <c r="H482" s="18">
        <v>7</v>
      </c>
      <c r="I482" s="18" t="s">
        <v>1094</v>
      </c>
      <c r="J482" s="20" cm="1">
        <f t="array" ref="J482">INDEX('Pay Table DC 2025'!C$2:L$16,G482,H482)</f>
        <v>61729</v>
      </c>
      <c r="K482" s="51">
        <f>_xlfn.XLOOKUP(G482,'Pay Table DC 2025'!B:B,'Pay Table DC 2025'!L:L,"NA",0)</f>
        <v>66872</v>
      </c>
      <c r="L482" s="20" cm="1">
        <f t="array" ref="L482">IFERROR(_xlfn.IFS(C482="Achieved Excellence", J482*Parameters!B$13, C482="Exceeded Expectations", J482*Parameters!C$13,C482="Meets Expectations",J482*Parameters!D$13), "No Pay Due")</f>
        <v>617.29</v>
      </c>
      <c r="M482" s="21">
        <f t="shared" si="22"/>
        <v>0.92309187701878215</v>
      </c>
      <c r="N482" s="49" cm="1">
        <f t="array" ref="N482">_xlfn.IFS(L482="No Pay Due", "No Pay Due", ISNUMBER(L482), CEILING(L482, 50))</f>
        <v>650</v>
      </c>
      <c r="O482" s="50">
        <f t="shared" si="23"/>
        <v>32.710000000000036</v>
      </c>
      <c r="P482" s="56"/>
      <c r="Q482" s="16" cm="1">
        <f t="array" ref="Q482">IFERROR(_xlfn.IFS(C482="Achieved Excellence","3,000",C482="Exceeded Expectations",2000,C482="Meets Expectations",1000), "No pay due")</f>
        <v>1000</v>
      </c>
    </row>
    <row r="483" spans="1:17" x14ac:dyDescent="0.3">
      <c r="A483" t="s">
        <v>538</v>
      </c>
      <c r="B483">
        <v>3</v>
      </c>
      <c r="C483" t="str">
        <f>_xlfn.XLOOKUP(B483,Setup!A:A,Setup!B:B,"Unknown",0)</f>
        <v>Meets Expectations</v>
      </c>
      <c r="D483" s="19">
        <v>44328</v>
      </c>
      <c r="E483" s="18">
        <f ca="1">Parameters!C$5 - D483</f>
        <v>1378</v>
      </c>
      <c r="F483" s="17" t="str">
        <f t="shared" ca="1" si="21"/>
        <v>Eligible</v>
      </c>
      <c r="G483" s="18">
        <v>14</v>
      </c>
      <c r="H483" s="18">
        <v>2</v>
      </c>
      <c r="I483" s="18" t="s">
        <v>1093</v>
      </c>
      <c r="J483" s="20" cm="1">
        <f t="array" ref="J483">INDEX('Pay Table DC 2025'!C$2:L$16,G483,H483)</f>
        <v>147238</v>
      </c>
      <c r="K483" s="51">
        <f>_xlfn.XLOOKUP(G483,'Pay Table DC 2025'!B:B,'Pay Table DC 2025'!L:L,"NA",0)</f>
        <v>185234</v>
      </c>
      <c r="L483" s="20" cm="1">
        <f t="array" ref="L483">IFERROR(_xlfn.IFS(C483="Achieved Excellence", J483*Parameters!B$13, C483="Exceeded Expectations", J483*Parameters!C$13,C483="Meets Expectations",J483*Parameters!D$13), "No Pay Due")</f>
        <v>1472.38</v>
      </c>
      <c r="M483" s="21">
        <f t="shared" si="22"/>
        <v>0.79487567077318422</v>
      </c>
      <c r="N483" s="49" cm="1">
        <f t="array" ref="N483">_xlfn.IFS(L483="No Pay Due", "No Pay Due", ISNUMBER(L483), CEILING(L483, 50))</f>
        <v>1500</v>
      </c>
      <c r="O483" s="50">
        <f t="shared" si="23"/>
        <v>27.619999999999891</v>
      </c>
      <c r="P483" s="56"/>
      <c r="Q483" s="16" cm="1">
        <f t="array" ref="Q483">IFERROR(_xlfn.IFS(C483="Achieved Excellence","3,000",C483="Exceeded Expectations",2000,C483="Meets Expectations",1000), "No pay due")</f>
        <v>1000</v>
      </c>
    </row>
    <row r="484" spans="1:17" x14ac:dyDescent="0.3">
      <c r="A484" t="s">
        <v>539</v>
      </c>
      <c r="B484">
        <v>1</v>
      </c>
      <c r="C484" t="str">
        <f>_xlfn.XLOOKUP(B484,Setup!A:A,Setup!B:B,"Unknown",0)</f>
        <v>Did not meet Expectations</v>
      </c>
      <c r="D484" s="19">
        <v>44846</v>
      </c>
      <c r="E484" s="18">
        <f ca="1">Parameters!C$5 - D484</f>
        <v>860</v>
      </c>
      <c r="F484" s="17" t="str">
        <f t="shared" ca="1" si="21"/>
        <v>Eligible</v>
      </c>
      <c r="G484" s="18">
        <v>9</v>
      </c>
      <c r="H484" s="18">
        <v>5</v>
      </c>
      <c r="I484" s="18" t="s">
        <v>1092</v>
      </c>
      <c r="J484" s="20" cm="1">
        <f t="array" ref="J484">INDEX('Pay Table DC 2025'!C$2:L$16,G484,H484)</f>
        <v>79246</v>
      </c>
      <c r="K484" s="51">
        <f>_xlfn.XLOOKUP(G484,'Pay Table DC 2025'!B:B,'Pay Table DC 2025'!L:L,"NA",0)</f>
        <v>90898</v>
      </c>
      <c r="L484" s="20" t="str" cm="1">
        <f t="array" ref="L484">IFERROR(_xlfn.IFS(C484="Achieved Excellence", J484*Parameters!B$13, C484="Exceeded Expectations", J484*Parameters!C$13,C484="Meets Expectations",J484*Parameters!D$13), "No Pay Due")</f>
        <v>No Pay Due</v>
      </c>
      <c r="M484" s="21">
        <f t="shared" si="22"/>
        <v>0.87181236110805516</v>
      </c>
      <c r="N484" s="49" t="str" cm="1">
        <f t="array" ref="N484">_xlfn.IFS(L484="No Pay Due", "No Pay Due", ISNUMBER(L484), CEILING(L484, 50))</f>
        <v>No Pay Due</v>
      </c>
      <c r="O484" s="50" t="str">
        <f t="shared" si="23"/>
        <v>No Pay Due</v>
      </c>
      <c r="P484" s="56"/>
      <c r="Q484" s="16" t="str" cm="1">
        <f t="array" ref="Q484">IFERROR(_xlfn.IFS(C484="Achieved Excellence","3,000",C484="Exceeded Expectations",2000,C484="Meets Expectations",1000), "No pay due")</f>
        <v>No pay due</v>
      </c>
    </row>
    <row r="485" spans="1:17" x14ac:dyDescent="0.3">
      <c r="A485" t="s">
        <v>540</v>
      </c>
      <c r="B485">
        <v>2</v>
      </c>
      <c r="C485" t="str">
        <f>_xlfn.XLOOKUP(B485,Setup!A:A,Setup!B:B,"Unknown",0)</f>
        <v>Needs Improvement</v>
      </c>
      <c r="D485" s="19">
        <v>44910</v>
      </c>
      <c r="E485" s="18">
        <f ca="1">Parameters!C$5 - D485</f>
        <v>796</v>
      </c>
      <c r="F485" s="17" t="str">
        <f t="shared" ca="1" si="21"/>
        <v>Eligible</v>
      </c>
      <c r="G485" s="18">
        <v>8</v>
      </c>
      <c r="H485" s="18">
        <v>5</v>
      </c>
      <c r="I485" s="18" t="s">
        <v>1092</v>
      </c>
      <c r="J485" s="20" cm="1">
        <f t="array" ref="J485">INDEX('Pay Table DC 2025'!C$2:L$16,G485,H485)</f>
        <v>71750</v>
      </c>
      <c r="K485" s="51">
        <f>_xlfn.XLOOKUP(G485,'Pay Table DC 2025'!B:B,'Pay Table DC 2025'!L:L,"NA",0)</f>
        <v>82305</v>
      </c>
      <c r="L485" s="20" t="str" cm="1">
        <f t="array" ref="L485">IFERROR(_xlfn.IFS(C485="Achieved Excellence", J485*Parameters!B$13, C485="Exceeded Expectations", J485*Parameters!C$13,C485="Meets Expectations",J485*Parameters!D$13), "No Pay Due")</f>
        <v>No Pay Due</v>
      </c>
      <c r="M485" s="21">
        <f t="shared" si="22"/>
        <v>0.87175748739444747</v>
      </c>
      <c r="N485" s="49" t="str" cm="1">
        <f t="array" ref="N485">_xlfn.IFS(L485="No Pay Due", "No Pay Due", ISNUMBER(L485), CEILING(L485, 50))</f>
        <v>No Pay Due</v>
      </c>
      <c r="O485" s="50" t="str">
        <f t="shared" si="23"/>
        <v>No Pay Due</v>
      </c>
      <c r="P485" s="56"/>
      <c r="Q485" s="16" t="str" cm="1">
        <f t="array" ref="Q485">IFERROR(_xlfn.IFS(C485="Achieved Excellence","3,000",C485="Exceeded Expectations",2000,C485="Meets Expectations",1000), "No pay due")</f>
        <v>No pay due</v>
      </c>
    </row>
    <row r="486" spans="1:17" x14ac:dyDescent="0.3">
      <c r="A486" t="s">
        <v>541</v>
      </c>
      <c r="B486">
        <v>3</v>
      </c>
      <c r="C486" t="str">
        <f>_xlfn.XLOOKUP(B486,Setup!A:A,Setup!B:B,"Unknown",0)</f>
        <v>Meets Expectations</v>
      </c>
      <c r="D486" s="19">
        <v>45600</v>
      </c>
      <c r="E486" s="18">
        <f ca="1">Parameters!C$5 - D486</f>
        <v>106</v>
      </c>
      <c r="F486" s="17" t="str">
        <f t="shared" ca="1" si="21"/>
        <v>Tenure Ineligible</v>
      </c>
      <c r="G486" s="18">
        <v>8</v>
      </c>
      <c r="H486" s="18">
        <v>2</v>
      </c>
      <c r="I486" s="18" t="s">
        <v>1093</v>
      </c>
      <c r="J486" s="20" cm="1">
        <f t="array" ref="J486">INDEX('Pay Table DC 2025'!C$2:L$16,G486,H486)</f>
        <v>65418</v>
      </c>
      <c r="K486" s="51">
        <f>_xlfn.XLOOKUP(G486,'Pay Table DC 2025'!B:B,'Pay Table DC 2025'!L:L,"NA",0)</f>
        <v>82305</v>
      </c>
      <c r="L486" s="20" cm="1">
        <f t="array" ref="L486">IFERROR(_xlfn.IFS(C486="Achieved Excellence", J486*Parameters!B$13, C486="Exceeded Expectations", J486*Parameters!C$13,C486="Meets Expectations",J486*Parameters!D$13), "No Pay Due")</f>
        <v>654.18000000000006</v>
      </c>
      <c r="M486" s="21">
        <f t="shared" si="22"/>
        <v>0.79482412976125383</v>
      </c>
      <c r="N486" s="49" cm="1">
        <f t="array" ref="N486">_xlfn.IFS(L486="No Pay Due", "No Pay Due", ISNUMBER(L486), CEILING(L486, 50))</f>
        <v>700</v>
      </c>
      <c r="O486" s="50">
        <f t="shared" si="23"/>
        <v>45.819999999999936</v>
      </c>
      <c r="P486" s="56"/>
      <c r="Q486" s="16" cm="1">
        <f t="array" ref="Q486">IFERROR(_xlfn.IFS(C486="Achieved Excellence","3,000",C486="Exceeded Expectations",2000,C486="Meets Expectations",1000), "No pay due")</f>
        <v>1000</v>
      </c>
    </row>
    <row r="487" spans="1:17" x14ac:dyDescent="0.3">
      <c r="A487" t="s">
        <v>542</v>
      </c>
      <c r="B487">
        <v>3</v>
      </c>
      <c r="C487" t="str">
        <f>_xlfn.XLOOKUP(B487,Setup!A:A,Setup!B:B,"Unknown",0)</f>
        <v>Meets Expectations</v>
      </c>
      <c r="D487" s="19">
        <v>43965</v>
      </c>
      <c r="E487" s="18">
        <f ca="1">Parameters!C$5 - D487</f>
        <v>1741</v>
      </c>
      <c r="F487" s="17" t="str">
        <f t="shared" ca="1" si="21"/>
        <v>Eligible</v>
      </c>
      <c r="G487" s="18">
        <v>5</v>
      </c>
      <c r="H487" s="18">
        <v>2</v>
      </c>
      <c r="I487" s="18" t="s">
        <v>1091</v>
      </c>
      <c r="J487" s="20" cm="1">
        <f t="array" ref="J487">INDEX('Pay Table DC 2025'!C$2:L$16,G487,H487)</f>
        <v>47685</v>
      </c>
      <c r="K487" s="51">
        <f>_xlfn.XLOOKUP(G487,'Pay Table DC 2025'!B:B,'Pay Table DC 2025'!L:L,"NA",0)</f>
        <v>59986</v>
      </c>
      <c r="L487" s="20" cm="1">
        <f t="array" ref="L487">IFERROR(_xlfn.IFS(C487="Achieved Excellence", J487*Parameters!B$13, C487="Exceeded Expectations", J487*Parameters!C$13,C487="Meets Expectations",J487*Parameters!D$13), "No Pay Due")</f>
        <v>476.85</v>
      </c>
      <c r="M487" s="21">
        <f t="shared" si="22"/>
        <v>0.79493548494648747</v>
      </c>
      <c r="N487" s="49" cm="1">
        <f t="array" ref="N487">_xlfn.IFS(L487="No Pay Due", "No Pay Due", ISNUMBER(L487), CEILING(L487, 50))</f>
        <v>500</v>
      </c>
      <c r="O487" s="50">
        <f t="shared" si="23"/>
        <v>23.149999999999977</v>
      </c>
      <c r="P487" s="56"/>
      <c r="Q487" s="16" cm="1">
        <f t="array" ref="Q487">IFERROR(_xlfn.IFS(C487="Achieved Excellence","3,000",C487="Exceeded Expectations",2000,C487="Meets Expectations",1000), "No pay due")</f>
        <v>1000</v>
      </c>
    </row>
    <row r="488" spans="1:17" x14ac:dyDescent="0.3">
      <c r="A488" t="s">
        <v>543</v>
      </c>
      <c r="B488">
        <v>5</v>
      </c>
      <c r="C488" t="str">
        <f>_xlfn.XLOOKUP(B488,Setup!A:A,Setup!B:B,"Unknown",0)</f>
        <v>Achieved Excellence</v>
      </c>
      <c r="D488" s="19">
        <v>45753</v>
      </c>
      <c r="E488" s="18">
        <f ca="1">Parameters!C$5 - D488</f>
        <v>-47</v>
      </c>
      <c r="F488" s="17" t="str">
        <f t="shared" ca="1" si="21"/>
        <v>Tenure Ineligible</v>
      </c>
      <c r="G488" s="18">
        <v>4</v>
      </c>
      <c r="H488" s="18">
        <v>8</v>
      </c>
      <c r="I488" s="18" t="s">
        <v>1092</v>
      </c>
      <c r="J488" s="20" cm="1">
        <f t="array" ref="J488">INDEX('Pay Table DC 2025'!C$2:L$16,G488,H488)</f>
        <v>50876</v>
      </c>
      <c r="K488" s="51">
        <f>_xlfn.XLOOKUP(G488,'Pay Table DC 2025'!B:B,'Pay Table DC 2025'!L:L,"NA",0)</f>
        <v>53627</v>
      </c>
      <c r="L488" s="20" cm="1">
        <f t="array" ref="L488">IFERROR(_xlfn.IFS(C488="Achieved Excellence", J488*Parameters!B$13, C488="Exceeded Expectations", J488*Parameters!C$13,C488="Meets Expectations",J488*Parameters!D$13), "No Pay Due")</f>
        <v>1526.28</v>
      </c>
      <c r="M488" s="21">
        <f t="shared" si="22"/>
        <v>0.94870121394073881</v>
      </c>
      <c r="N488" s="49" cm="1">
        <f t="array" ref="N488">_xlfn.IFS(L488="No Pay Due", "No Pay Due", ISNUMBER(L488), CEILING(L488, 50))</f>
        <v>1550</v>
      </c>
      <c r="O488" s="50">
        <f t="shared" si="23"/>
        <v>23.720000000000027</v>
      </c>
      <c r="P488" s="56"/>
      <c r="Q488" s="16" t="str" cm="1">
        <f t="array" ref="Q488">IFERROR(_xlfn.IFS(C488="Achieved Excellence","3,000",C488="Exceeded Expectations",2000,C488="Meets Expectations",1000), "No pay due")</f>
        <v>3,000</v>
      </c>
    </row>
    <row r="489" spans="1:17" x14ac:dyDescent="0.3">
      <c r="A489" t="s">
        <v>544</v>
      </c>
      <c r="B489">
        <v>2</v>
      </c>
      <c r="C489" t="str">
        <f>_xlfn.XLOOKUP(B489,Setup!A:A,Setup!B:B,"Unknown",0)</f>
        <v>Needs Improvement</v>
      </c>
      <c r="D489" s="19">
        <v>44978</v>
      </c>
      <c r="E489" s="18">
        <f ca="1">Parameters!C$5 - D489</f>
        <v>728</v>
      </c>
      <c r="F489" s="17" t="str">
        <f t="shared" ca="1" si="21"/>
        <v>Eligible</v>
      </c>
      <c r="G489" s="18">
        <v>4</v>
      </c>
      <c r="H489" s="18">
        <v>7</v>
      </c>
      <c r="I489" s="18" t="s">
        <v>1095</v>
      </c>
      <c r="J489" s="20" cm="1">
        <f t="array" ref="J489">INDEX('Pay Table DC 2025'!C$2:L$16,G489,H489)</f>
        <v>49500</v>
      </c>
      <c r="K489" s="51">
        <f>_xlfn.XLOOKUP(G489,'Pay Table DC 2025'!B:B,'Pay Table DC 2025'!L:L,"NA",0)</f>
        <v>53627</v>
      </c>
      <c r="L489" s="20" t="str" cm="1">
        <f t="array" ref="L489">IFERROR(_xlfn.IFS(C489="Achieved Excellence", J489*Parameters!B$13, C489="Exceeded Expectations", J489*Parameters!C$13,C489="Meets Expectations",J489*Parameters!D$13), "No Pay Due")</f>
        <v>No Pay Due</v>
      </c>
      <c r="M489" s="21">
        <f t="shared" si="22"/>
        <v>0.92304249724951981</v>
      </c>
      <c r="N489" s="49" t="str" cm="1">
        <f t="array" ref="N489">_xlfn.IFS(L489="No Pay Due", "No Pay Due", ISNUMBER(L489), CEILING(L489, 50))</f>
        <v>No Pay Due</v>
      </c>
      <c r="O489" s="50" t="str">
        <f t="shared" si="23"/>
        <v>No Pay Due</v>
      </c>
      <c r="P489" s="56"/>
      <c r="Q489" s="16" t="str" cm="1">
        <f t="array" ref="Q489">IFERROR(_xlfn.IFS(C489="Achieved Excellence","3,000",C489="Exceeded Expectations",2000,C489="Meets Expectations",1000), "No pay due")</f>
        <v>No pay due</v>
      </c>
    </row>
    <row r="490" spans="1:17" x14ac:dyDescent="0.3">
      <c r="A490" t="s">
        <v>545</v>
      </c>
      <c r="B490">
        <v>4</v>
      </c>
      <c r="C490" t="str">
        <f>_xlfn.XLOOKUP(B490,Setup!A:A,Setup!B:B,"Unknown",0)</f>
        <v>Exceeded Expectations</v>
      </c>
      <c r="D490" s="19">
        <v>45516</v>
      </c>
      <c r="E490" s="18">
        <f ca="1">Parameters!C$5 - D490</f>
        <v>190</v>
      </c>
      <c r="F490" s="17" t="str">
        <f t="shared" ca="1" si="21"/>
        <v>Eligible</v>
      </c>
      <c r="G490" s="18">
        <v>10</v>
      </c>
      <c r="H490" s="18">
        <v>6</v>
      </c>
      <c r="I490" s="18" t="s">
        <v>1093</v>
      </c>
      <c r="J490" s="20" cm="1">
        <f t="array" ref="J490">INDEX('Pay Table DC 2025'!C$2:L$16,G490,H490)</f>
        <v>89832</v>
      </c>
      <c r="K490" s="51">
        <f>_xlfn.XLOOKUP(G490,'Pay Table DC 2025'!B:B,'Pay Table DC 2025'!L:L,"NA",0)</f>
        <v>100097</v>
      </c>
      <c r="L490" s="20" cm="1">
        <f t="array" ref="L490">IFERROR(_xlfn.IFS(C490="Achieved Excellence", J490*Parameters!B$13, C490="Exceeded Expectations", J490*Parameters!C$13,C490="Meets Expectations",J490*Parameters!D$13), "No Pay Due")</f>
        <v>1796.64</v>
      </c>
      <c r="M490" s="21">
        <f t="shared" si="22"/>
        <v>0.89744947401021014</v>
      </c>
      <c r="N490" s="49" cm="1">
        <f t="array" ref="N490">_xlfn.IFS(L490="No Pay Due", "No Pay Due", ISNUMBER(L490), CEILING(L490, 50))</f>
        <v>1800</v>
      </c>
      <c r="O490" s="50">
        <f t="shared" si="23"/>
        <v>3.3599999999999</v>
      </c>
      <c r="P490" s="56"/>
      <c r="Q490" s="16" cm="1">
        <f t="array" ref="Q490">IFERROR(_xlfn.IFS(C490="Achieved Excellence","3,000",C490="Exceeded Expectations",2000,C490="Meets Expectations",1000), "No pay due")</f>
        <v>2000</v>
      </c>
    </row>
    <row r="491" spans="1:17" x14ac:dyDescent="0.3">
      <c r="A491" t="s">
        <v>546</v>
      </c>
      <c r="B491">
        <v>5</v>
      </c>
      <c r="C491" t="str">
        <f>_xlfn.XLOOKUP(B491,Setup!A:A,Setup!B:B,"Unknown",0)</f>
        <v>Achieved Excellence</v>
      </c>
      <c r="D491" s="19">
        <v>44673</v>
      </c>
      <c r="E491" s="18">
        <f ca="1">Parameters!C$5 - D491</f>
        <v>1033</v>
      </c>
      <c r="F491" s="17" t="str">
        <f t="shared" ca="1" si="21"/>
        <v>Eligible</v>
      </c>
      <c r="G491" s="18">
        <v>7</v>
      </c>
      <c r="H491" s="18">
        <v>2</v>
      </c>
      <c r="I491" s="18" t="s">
        <v>1091</v>
      </c>
      <c r="J491" s="20" cm="1">
        <f t="array" ref="J491">INDEX('Pay Table DC 2025'!C$2:L$16,G491,H491)</f>
        <v>59070</v>
      </c>
      <c r="K491" s="51">
        <f>_xlfn.XLOOKUP(G491,'Pay Table DC 2025'!B:B,'Pay Table DC 2025'!L:L,"NA",0)</f>
        <v>74318</v>
      </c>
      <c r="L491" s="20" cm="1">
        <f t="array" ref="L491">IFERROR(_xlfn.IFS(C491="Achieved Excellence", J491*Parameters!B$13, C491="Exceeded Expectations", J491*Parameters!C$13,C491="Meets Expectations",J491*Parameters!D$13), "No Pay Due")</f>
        <v>1772.1</v>
      </c>
      <c r="M491" s="21">
        <f t="shared" si="22"/>
        <v>0.794827632605829</v>
      </c>
      <c r="N491" s="49" cm="1">
        <f t="array" ref="N491">_xlfn.IFS(L491="No Pay Due", "No Pay Due", ISNUMBER(L491), CEILING(L491, 50))</f>
        <v>1800</v>
      </c>
      <c r="O491" s="50">
        <f t="shared" si="23"/>
        <v>27.900000000000091</v>
      </c>
      <c r="P491" s="56"/>
      <c r="Q491" s="16" t="str" cm="1">
        <f t="array" ref="Q491">IFERROR(_xlfn.IFS(C491="Achieved Excellence","3,000",C491="Exceeded Expectations",2000,C491="Meets Expectations",1000), "No pay due")</f>
        <v>3,000</v>
      </c>
    </row>
    <row r="492" spans="1:17" x14ac:dyDescent="0.3">
      <c r="A492" t="s">
        <v>547</v>
      </c>
      <c r="B492">
        <v>4</v>
      </c>
      <c r="C492" t="str">
        <f>_xlfn.XLOOKUP(B492,Setup!A:A,Setup!B:B,"Unknown",0)</f>
        <v>Exceeded Expectations</v>
      </c>
      <c r="D492" s="19">
        <v>44504</v>
      </c>
      <c r="E492" s="18">
        <f ca="1">Parameters!C$5 - D492</f>
        <v>1202</v>
      </c>
      <c r="F492" s="17" t="str">
        <f t="shared" ca="1" si="21"/>
        <v>Eligible</v>
      </c>
      <c r="G492" s="18">
        <v>1</v>
      </c>
      <c r="H492" s="18">
        <v>6</v>
      </c>
      <c r="I492" s="18" t="s">
        <v>1093</v>
      </c>
      <c r="J492" s="20" cm="1">
        <f t="array" ref="J492">INDEX('Pay Table DC 2025'!C$2:L$16,G492,H492)</f>
        <v>34516</v>
      </c>
      <c r="K492" s="51">
        <f>_xlfn.XLOOKUP(G492,'Pay Table DC 2025'!B:B,'Pay Table DC 2025'!L:L,"NA",0)</f>
        <v>37463</v>
      </c>
      <c r="L492" s="20" cm="1">
        <f t="array" ref="L492">IFERROR(_xlfn.IFS(C492="Achieved Excellence", J492*Parameters!B$13, C492="Exceeded Expectations", J492*Parameters!C$13,C492="Meets Expectations",J492*Parameters!D$13), "No Pay Due")</f>
        <v>690.32</v>
      </c>
      <c r="M492" s="21">
        <f t="shared" si="22"/>
        <v>0.92133571790833624</v>
      </c>
      <c r="N492" s="49" cm="1">
        <f t="array" ref="N492">_xlfn.IFS(L492="No Pay Due", "No Pay Due", ISNUMBER(L492), CEILING(L492, 50))</f>
        <v>700</v>
      </c>
      <c r="O492" s="50">
        <f t="shared" si="23"/>
        <v>9.67999999999995</v>
      </c>
      <c r="P492" s="56"/>
      <c r="Q492" s="16" cm="1">
        <f t="array" ref="Q492">IFERROR(_xlfn.IFS(C492="Achieved Excellence","3,000",C492="Exceeded Expectations",2000,C492="Meets Expectations",1000), "No pay due")</f>
        <v>2000</v>
      </c>
    </row>
    <row r="493" spans="1:17" x14ac:dyDescent="0.3">
      <c r="A493" t="s">
        <v>548</v>
      </c>
      <c r="B493">
        <v>4</v>
      </c>
      <c r="C493" t="str">
        <f>_xlfn.XLOOKUP(B493,Setup!A:A,Setup!B:B,"Unknown",0)</f>
        <v>Exceeded Expectations</v>
      </c>
      <c r="D493" s="19">
        <v>44230</v>
      </c>
      <c r="E493" s="18">
        <f ca="1">Parameters!C$5 - D493</f>
        <v>1476</v>
      </c>
      <c r="F493" s="17" t="str">
        <f t="shared" ca="1" si="21"/>
        <v>Eligible</v>
      </c>
      <c r="G493" s="18">
        <v>11</v>
      </c>
      <c r="H493" s="18">
        <v>3</v>
      </c>
      <c r="I493" s="18" t="s">
        <v>1092</v>
      </c>
      <c r="J493" s="20" cm="1">
        <f t="array" ref="J493">INDEX('Pay Table DC 2025'!C$2:L$16,G493,H493)</f>
        <v>90239</v>
      </c>
      <c r="K493" s="51">
        <f>_xlfn.XLOOKUP(G493,'Pay Table DC 2025'!B:B,'Pay Table DC 2025'!L:L,"NA",0)</f>
        <v>109975</v>
      </c>
      <c r="L493" s="20" cm="1">
        <f t="array" ref="L493">IFERROR(_xlfn.IFS(C493="Achieved Excellence", J493*Parameters!B$13, C493="Exceeded Expectations", J493*Parameters!C$13,C493="Meets Expectations",J493*Parameters!D$13), "No Pay Due")</f>
        <v>1804.78</v>
      </c>
      <c r="M493" s="21">
        <f t="shared" si="22"/>
        <v>0.82054103205273921</v>
      </c>
      <c r="N493" s="49" cm="1">
        <f t="array" ref="N493">_xlfn.IFS(L493="No Pay Due", "No Pay Due", ISNUMBER(L493), CEILING(L493, 50))</f>
        <v>1850</v>
      </c>
      <c r="O493" s="50">
        <f t="shared" si="23"/>
        <v>45.220000000000027</v>
      </c>
      <c r="P493" s="56"/>
      <c r="Q493" s="16" cm="1">
        <f t="array" ref="Q493">IFERROR(_xlfn.IFS(C493="Achieved Excellence","3,000",C493="Exceeded Expectations",2000,C493="Meets Expectations",1000), "No pay due")</f>
        <v>2000</v>
      </c>
    </row>
    <row r="494" spans="1:17" x14ac:dyDescent="0.3">
      <c r="A494" t="s">
        <v>549</v>
      </c>
      <c r="B494">
        <v>3</v>
      </c>
      <c r="C494" t="str">
        <f>_xlfn.XLOOKUP(B494,Setup!A:A,Setup!B:B,"Unknown",0)</f>
        <v>Meets Expectations</v>
      </c>
      <c r="D494" s="19">
        <v>44379</v>
      </c>
      <c r="E494" s="18">
        <f ca="1">Parameters!C$5 - D494</f>
        <v>1327</v>
      </c>
      <c r="F494" s="17" t="str">
        <f t="shared" ca="1" si="21"/>
        <v>Eligible</v>
      </c>
      <c r="G494" s="18">
        <v>14</v>
      </c>
      <c r="H494" s="18">
        <v>9</v>
      </c>
      <c r="I494" s="18" t="s">
        <v>1094</v>
      </c>
      <c r="J494" s="20" cm="1">
        <f t="array" ref="J494">INDEX('Pay Table DC 2025'!C$2:L$16,G494,H494)</f>
        <v>180484</v>
      </c>
      <c r="K494" s="51">
        <f>_xlfn.XLOOKUP(G494,'Pay Table DC 2025'!B:B,'Pay Table DC 2025'!L:L,"NA",0)</f>
        <v>185234</v>
      </c>
      <c r="L494" s="20" cm="1">
        <f t="array" ref="L494">IFERROR(_xlfn.IFS(C494="Achieved Excellence", J494*Parameters!B$13, C494="Exceeded Expectations", J494*Parameters!C$13,C494="Meets Expectations",J494*Parameters!D$13), "No Pay Due")</f>
        <v>1804.8400000000001</v>
      </c>
      <c r="M494" s="21">
        <f t="shared" si="22"/>
        <v>0.97435675955818046</v>
      </c>
      <c r="N494" s="49" cm="1">
        <f t="array" ref="N494">_xlfn.IFS(L494="No Pay Due", "No Pay Due", ISNUMBER(L494), CEILING(L494, 50))</f>
        <v>1850</v>
      </c>
      <c r="O494" s="50">
        <f t="shared" si="23"/>
        <v>45.159999999999854</v>
      </c>
      <c r="P494" s="56"/>
      <c r="Q494" s="16" cm="1">
        <f t="array" ref="Q494">IFERROR(_xlfn.IFS(C494="Achieved Excellence","3,000",C494="Exceeded Expectations",2000,C494="Meets Expectations",1000), "No pay due")</f>
        <v>1000</v>
      </c>
    </row>
    <row r="495" spans="1:17" x14ac:dyDescent="0.3">
      <c r="A495" t="s">
        <v>550</v>
      </c>
      <c r="B495">
        <v>2</v>
      </c>
      <c r="C495" t="str">
        <f>_xlfn.XLOOKUP(B495,Setup!A:A,Setup!B:B,"Unknown",0)</f>
        <v>Needs Improvement</v>
      </c>
      <c r="D495" s="19">
        <v>45186</v>
      </c>
      <c r="E495" s="18">
        <f ca="1">Parameters!C$5 - D495</f>
        <v>520</v>
      </c>
      <c r="F495" s="17" t="str">
        <f t="shared" ca="1" si="21"/>
        <v>Eligible</v>
      </c>
      <c r="G495" s="18">
        <v>3</v>
      </c>
      <c r="H495" s="18">
        <v>2</v>
      </c>
      <c r="I495" s="18" t="s">
        <v>1094</v>
      </c>
      <c r="J495" s="20" cm="1">
        <f t="array" ref="J495">INDEX('Pay Table DC 2025'!C$2:L$16,G495,H495)</f>
        <v>37969</v>
      </c>
      <c r="K495" s="51">
        <f>_xlfn.XLOOKUP(G495,'Pay Table DC 2025'!B:B,'Pay Table DC 2025'!L:L,"NA",0)</f>
        <v>47763</v>
      </c>
      <c r="L495" s="20" t="str" cm="1">
        <f t="array" ref="L495">IFERROR(_xlfn.IFS(C495="Achieved Excellence", J495*Parameters!B$13, C495="Exceeded Expectations", J495*Parameters!C$13,C495="Meets Expectations",J495*Parameters!D$13), "No Pay Due")</f>
        <v>No Pay Due</v>
      </c>
      <c r="M495" s="21">
        <f t="shared" si="22"/>
        <v>0.79494587860896515</v>
      </c>
      <c r="N495" s="49" t="str" cm="1">
        <f t="array" ref="N495">_xlfn.IFS(L495="No Pay Due", "No Pay Due", ISNUMBER(L495), CEILING(L495, 50))</f>
        <v>No Pay Due</v>
      </c>
      <c r="O495" s="50" t="str">
        <f t="shared" si="23"/>
        <v>No Pay Due</v>
      </c>
      <c r="P495" s="56"/>
      <c r="Q495" s="16" t="str" cm="1">
        <f t="array" ref="Q495">IFERROR(_xlfn.IFS(C495="Achieved Excellence","3,000",C495="Exceeded Expectations",2000,C495="Meets Expectations",1000), "No pay due")</f>
        <v>No pay due</v>
      </c>
    </row>
    <row r="496" spans="1:17" x14ac:dyDescent="0.3">
      <c r="A496" t="s">
        <v>551</v>
      </c>
      <c r="B496">
        <v>3</v>
      </c>
      <c r="C496" t="str">
        <f>_xlfn.XLOOKUP(B496,Setup!A:A,Setup!B:B,"Unknown",0)</f>
        <v>Meets Expectations</v>
      </c>
      <c r="D496" s="19">
        <v>44216</v>
      </c>
      <c r="E496" s="18">
        <f ca="1">Parameters!C$5 - D496</f>
        <v>1490</v>
      </c>
      <c r="F496" s="17" t="str">
        <f t="shared" ca="1" si="21"/>
        <v>Eligible</v>
      </c>
      <c r="G496" s="18">
        <v>9</v>
      </c>
      <c r="H496" s="18">
        <v>9</v>
      </c>
      <c r="I496" s="18" t="s">
        <v>1093</v>
      </c>
      <c r="J496" s="20" cm="1">
        <f t="array" ref="J496">INDEX('Pay Table DC 2025'!C$2:L$16,G496,H496)</f>
        <v>88568</v>
      </c>
      <c r="K496" s="51">
        <f>_xlfn.XLOOKUP(G496,'Pay Table DC 2025'!B:B,'Pay Table DC 2025'!L:L,"NA",0)</f>
        <v>90898</v>
      </c>
      <c r="L496" s="20" cm="1">
        <f t="array" ref="L496">IFERROR(_xlfn.IFS(C496="Achieved Excellence", J496*Parameters!B$13, C496="Exceeded Expectations", J496*Parameters!C$13,C496="Meets Expectations",J496*Parameters!D$13), "No Pay Due")</f>
        <v>885.68000000000006</v>
      </c>
      <c r="M496" s="21">
        <f t="shared" si="22"/>
        <v>0.97436687275847655</v>
      </c>
      <c r="N496" s="49" cm="1">
        <f t="array" ref="N496">_xlfn.IFS(L496="No Pay Due", "No Pay Due", ISNUMBER(L496), CEILING(L496, 50))</f>
        <v>900</v>
      </c>
      <c r="O496" s="50">
        <f t="shared" si="23"/>
        <v>14.319999999999936</v>
      </c>
      <c r="P496" s="56"/>
      <c r="Q496" s="16" cm="1">
        <f t="array" ref="Q496">IFERROR(_xlfn.IFS(C496="Achieved Excellence","3,000",C496="Exceeded Expectations",2000,C496="Meets Expectations",1000), "No pay due")</f>
        <v>1000</v>
      </c>
    </row>
    <row r="497" spans="1:17" x14ac:dyDescent="0.3">
      <c r="A497" t="s">
        <v>552</v>
      </c>
      <c r="B497">
        <v>4</v>
      </c>
      <c r="C497" t="str">
        <f>_xlfn.XLOOKUP(B497,Setup!A:A,Setup!B:B,"Unknown",0)</f>
        <v>Exceeded Expectations</v>
      </c>
      <c r="D497" s="19">
        <v>43884</v>
      </c>
      <c r="E497" s="18">
        <f ca="1">Parameters!C$5 - D497</f>
        <v>1822</v>
      </c>
      <c r="F497" s="17" t="str">
        <f t="shared" ca="1" si="21"/>
        <v>Eligible</v>
      </c>
      <c r="G497" s="18">
        <v>15</v>
      </c>
      <c r="H497" s="18">
        <v>3</v>
      </c>
      <c r="I497" s="18" t="s">
        <v>1095</v>
      </c>
      <c r="J497" s="20" cm="1">
        <f t="array" ref="J497">INDEX('Pay Table DC 2025'!C$2:L$16,G497,H497)</f>
        <v>178776</v>
      </c>
      <c r="K497" s="51">
        <f>_xlfn.XLOOKUP(G497,'Pay Table DC 2025'!B:B,'Pay Table DC 2025'!L:L,"NA",0)</f>
        <v>195200</v>
      </c>
      <c r="L497" s="20" cm="1">
        <f t="array" ref="L497">IFERROR(_xlfn.IFS(C497="Achieved Excellence", J497*Parameters!B$13, C497="Exceeded Expectations", J497*Parameters!C$13,C497="Meets Expectations",J497*Parameters!D$13), "No Pay Due")</f>
        <v>3575.52</v>
      </c>
      <c r="M497" s="21">
        <f t="shared" si="22"/>
        <v>0.91586065573770492</v>
      </c>
      <c r="N497" s="49" cm="1">
        <f t="array" ref="N497">_xlfn.IFS(L497="No Pay Due", "No Pay Due", ISNUMBER(L497), CEILING(L497, 50))</f>
        <v>3600</v>
      </c>
      <c r="O497" s="50">
        <f t="shared" si="23"/>
        <v>24.480000000000018</v>
      </c>
      <c r="P497" s="56"/>
      <c r="Q497" s="16" cm="1">
        <f t="array" ref="Q497">IFERROR(_xlfn.IFS(C497="Achieved Excellence","3,000",C497="Exceeded Expectations",2000,C497="Meets Expectations",1000), "No pay due")</f>
        <v>2000</v>
      </c>
    </row>
    <row r="498" spans="1:17" x14ac:dyDescent="0.3">
      <c r="A498" t="s">
        <v>553</v>
      </c>
      <c r="B498">
        <v>2</v>
      </c>
      <c r="C498" t="str">
        <f>_xlfn.XLOOKUP(B498,Setup!A:A,Setup!B:B,"Unknown",0)</f>
        <v>Needs Improvement</v>
      </c>
      <c r="D498" s="19">
        <v>45506</v>
      </c>
      <c r="E498" s="18">
        <f ca="1">Parameters!C$5 - D498</f>
        <v>200</v>
      </c>
      <c r="F498" s="17" t="str">
        <f t="shared" ca="1" si="21"/>
        <v>Eligible</v>
      </c>
      <c r="G498" s="18">
        <v>10</v>
      </c>
      <c r="H498" s="18">
        <v>10</v>
      </c>
      <c r="I498" s="18" t="s">
        <v>1094</v>
      </c>
      <c r="J498" s="20" cm="1">
        <f t="array" ref="J498">INDEX('Pay Table DC 2025'!C$2:L$16,G498,H498)</f>
        <v>100097</v>
      </c>
      <c r="K498" s="51">
        <f>_xlfn.XLOOKUP(G498,'Pay Table DC 2025'!B:B,'Pay Table DC 2025'!L:L,"NA",0)</f>
        <v>100097</v>
      </c>
      <c r="L498" s="20" t="str" cm="1">
        <f t="array" ref="L498">IFERROR(_xlfn.IFS(C498="Achieved Excellence", J498*Parameters!B$13, C498="Exceeded Expectations", J498*Parameters!C$13,C498="Meets Expectations",J498*Parameters!D$13), "No Pay Due")</f>
        <v>No Pay Due</v>
      </c>
      <c r="M498" s="21">
        <f t="shared" si="22"/>
        <v>1</v>
      </c>
      <c r="N498" s="49" t="str" cm="1">
        <f t="array" ref="N498">_xlfn.IFS(L498="No Pay Due", "No Pay Due", ISNUMBER(L498), CEILING(L498, 50))</f>
        <v>No Pay Due</v>
      </c>
      <c r="O498" s="50" t="str">
        <f t="shared" si="23"/>
        <v>No Pay Due</v>
      </c>
      <c r="P498" s="56"/>
      <c r="Q498" s="16" t="str" cm="1">
        <f t="array" ref="Q498">IFERROR(_xlfn.IFS(C498="Achieved Excellence","3,000",C498="Exceeded Expectations",2000,C498="Meets Expectations",1000), "No pay due")</f>
        <v>No pay due</v>
      </c>
    </row>
    <row r="499" spans="1:17" x14ac:dyDescent="0.3">
      <c r="A499" t="s">
        <v>554</v>
      </c>
      <c r="B499">
        <v>2</v>
      </c>
      <c r="C499" t="str">
        <f>_xlfn.XLOOKUP(B499,Setup!A:A,Setup!B:B,"Unknown",0)</f>
        <v>Needs Improvement</v>
      </c>
      <c r="D499" s="19">
        <v>43869</v>
      </c>
      <c r="E499" s="18">
        <f ca="1">Parameters!C$5 - D499</f>
        <v>1837</v>
      </c>
      <c r="F499" s="17" t="str">
        <f t="shared" ca="1" si="21"/>
        <v>Eligible</v>
      </c>
      <c r="G499" s="18">
        <v>12</v>
      </c>
      <c r="H499" s="18">
        <v>2</v>
      </c>
      <c r="I499" s="18" t="s">
        <v>1092</v>
      </c>
      <c r="J499" s="20" cm="1">
        <f t="array" ref="J499">INDEX('Pay Table DC 2025'!C$2:L$16,G499,H499)</f>
        <v>104781</v>
      </c>
      <c r="K499" s="51">
        <f>_xlfn.XLOOKUP(G499,'Pay Table DC 2025'!B:B,'Pay Table DC 2025'!L:L,"NA",0)</f>
        <v>131826</v>
      </c>
      <c r="L499" s="20" t="str" cm="1">
        <f t="array" ref="L499">IFERROR(_xlfn.IFS(C499="Achieved Excellence", J499*Parameters!B$13, C499="Exceeded Expectations", J499*Parameters!C$13,C499="Meets Expectations",J499*Parameters!D$13), "No Pay Due")</f>
        <v>No Pay Due</v>
      </c>
      <c r="M499" s="21">
        <f t="shared" si="22"/>
        <v>0.79484320240316786</v>
      </c>
      <c r="N499" s="49" t="str" cm="1">
        <f t="array" ref="N499">_xlfn.IFS(L499="No Pay Due", "No Pay Due", ISNUMBER(L499), CEILING(L499, 50))</f>
        <v>No Pay Due</v>
      </c>
      <c r="O499" s="50" t="str">
        <f t="shared" si="23"/>
        <v>No Pay Due</v>
      </c>
      <c r="P499" s="56"/>
      <c r="Q499" s="16" t="str" cm="1">
        <f t="array" ref="Q499">IFERROR(_xlfn.IFS(C499="Achieved Excellence","3,000",C499="Exceeded Expectations",2000,C499="Meets Expectations",1000), "No pay due")</f>
        <v>No pay due</v>
      </c>
    </row>
    <row r="500" spans="1:17" x14ac:dyDescent="0.3">
      <c r="A500" t="s">
        <v>555</v>
      </c>
      <c r="B500">
        <v>5</v>
      </c>
      <c r="C500" t="str">
        <f>_xlfn.XLOOKUP(B500,Setup!A:A,Setup!B:B,"Unknown",0)</f>
        <v>Achieved Excellence</v>
      </c>
      <c r="D500" s="19">
        <v>44500</v>
      </c>
      <c r="E500" s="18">
        <f ca="1">Parameters!C$5 - D500</f>
        <v>1206</v>
      </c>
      <c r="F500" s="17" t="str">
        <f t="shared" ca="1" si="21"/>
        <v>Eligible</v>
      </c>
      <c r="G500" s="18">
        <v>14</v>
      </c>
      <c r="H500" s="18">
        <v>7</v>
      </c>
      <c r="I500" s="18" t="s">
        <v>1094</v>
      </c>
      <c r="J500" s="20" cm="1">
        <f t="array" ref="J500">INDEX('Pay Table DC 2025'!C$2:L$16,G500,H500)</f>
        <v>170985</v>
      </c>
      <c r="K500" s="51">
        <f>_xlfn.XLOOKUP(G500,'Pay Table DC 2025'!B:B,'Pay Table DC 2025'!L:L,"NA",0)</f>
        <v>185234</v>
      </c>
      <c r="L500" s="20" cm="1">
        <f t="array" ref="L500">IFERROR(_xlfn.IFS(C500="Achieved Excellence", J500*Parameters!B$13, C500="Exceeded Expectations", J500*Parameters!C$13,C500="Meets Expectations",J500*Parameters!D$13), "No Pay Due")</f>
        <v>5129.55</v>
      </c>
      <c r="M500" s="21">
        <f t="shared" si="22"/>
        <v>0.92307567725147655</v>
      </c>
      <c r="N500" s="49" cm="1">
        <f t="array" ref="N500">_xlfn.IFS(L500="No Pay Due", "No Pay Due", ISNUMBER(L500), CEILING(L500, 50))</f>
        <v>5150</v>
      </c>
      <c r="O500" s="50">
        <f t="shared" si="23"/>
        <v>20.449999999999818</v>
      </c>
      <c r="P500" s="56"/>
      <c r="Q500" s="16" t="str" cm="1">
        <f t="array" ref="Q500">IFERROR(_xlfn.IFS(C500="Achieved Excellence","3,000",C500="Exceeded Expectations",2000,C500="Meets Expectations",1000), "No pay due")</f>
        <v>3,000</v>
      </c>
    </row>
    <row r="501" spans="1:17" x14ac:dyDescent="0.3">
      <c r="A501" t="s">
        <v>556</v>
      </c>
      <c r="B501">
        <v>1</v>
      </c>
      <c r="C501" t="str">
        <f>_xlfn.XLOOKUP(B501,Setup!A:A,Setup!B:B,"Unknown",0)</f>
        <v>Did not meet Expectations</v>
      </c>
      <c r="D501" s="19">
        <v>44070</v>
      </c>
      <c r="E501" s="18">
        <f ca="1">Parameters!C$5 - D501</f>
        <v>1636</v>
      </c>
      <c r="F501" s="17" t="str">
        <f t="shared" ca="1" si="21"/>
        <v>Eligible</v>
      </c>
      <c r="G501" s="18">
        <v>4</v>
      </c>
      <c r="H501" s="18">
        <v>5</v>
      </c>
      <c r="I501" s="18" t="s">
        <v>1092</v>
      </c>
      <c r="J501" s="20" cm="1">
        <f t="array" ref="J501">INDEX('Pay Table DC 2025'!C$2:L$16,G501,H501)</f>
        <v>46749</v>
      </c>
      <c r="K501" s="51">
        <f>_xlfn.XLOOKUP(G501,'Pay Table DC 2025'!B:B,'Pay Table DC 2025'!L:L,"NA",0)</f>
        <v>53627</v>
      </c>
      <c r="L501" s="20" t="str" cm="1">
        <f t="array" ref="L501">IFERROR(_xlfn.IFS(C501="Achieved Excellence", J501*Parameters!B$13, C501="Exceeded Expectations", J501*Parameters!C$13,C501="Meets Expectations",J501*Parameters!D$13), "No Pay Due")</f>
        <v>No Pay Due</v>
      </c>
      <c r="M501" s="21">
        <f t="shared" si="22"/>
        <v>0.87174371119025862</v>
      </c>
      <c r="N501" s="49" t="str" cm="1">
        <f t="array" ref="N501">_xlfn.IFS(L501="No Pay Due", "No Pay Due", ISNUMBER(L501), CEILING(L501, 50))</f>
        <v>No Pay Due</v>
      </c>
      <c r="O501" s="50" t="str">
        <f t="shared" si="23"/>
        <v>No Pay Due</v>
      </c>
      <c r="P501" s="56"/>
      <c r="Q501" s="16" t="str" cm="1">
        <f t="array" ref="Q501">IFERROR(_xlfn.IFS(C501="Achieved Excellence","3,000",C501="Exceeded Expectations",2000,C501="Meets Expectations",1000), "No pay due")</f>
        <v>No pay due</v>
      </c>
    </row>
    <row r="502" spans="1:17" x14ac:dyDescent="0.3">
      <c r="A502" t="s">
        <v>557</v>
      </c>
      <c r="B502">
        <v>5</v>
      </c>
      <c r="C502" t="str">
        <f>_xlfn.XLOOKUP(B502,Setup!A:A,Setup!B:B,"Unknown",0)</f>
        <v>Achieved Excellence</v>
      </c>
      <c r="D502" s="19">
        <v>44729</v>
      </c>
      <c r="E502" s="18">
        <f ca="1">Parameters!C$5 - D502</f>
        <v>977</v>
      </c>
      <c r="F502" s="17" t="str">
        <f t="shared" ca="1" si="21"/>
        <v>Eligible</v>
      </c>
      <c r="G502" s="18">
        <v>8</v>
      </c>
      <c r="H502" s="18">
        <v>7</v>
      </c>
      <c r="I502" s="18" t="s">
        <v>1094</v>
      </c>
      <c r="J502" s="20" cm="1">
        <f t="array" ref="J502">INDEX('Pay Table DC 2025'!C$2:L$16,G502,H502)</f>
        <v>75972</v>
      </c>
      <c r="K502" s="51">
        <f>_xlfn.XLOOKUP(G502,'Pay Table DC 2025'!B:B,'Pay Table DC 2025'!L:L,"NA",0)</f>
        <v>82305</v>
      </c>
      <c r="L502" s="20" cm="1">
        <f t="array" ref="L502">IFERROR(_xlfn.IFS(C502="Achieved Excellence", J502*Parameters!B$13, C502="Exceeded Expectations", J502*Parameters!C$13,C502="Meets Expectations",J502*Parameters!D$13), "No Pay Due")</f>
        <v>2279.16</v>
      </c>
      <c r="M502" s="21">
        <f t="shared" si="22"/>
        <v>0.92305449243666848</v>
      </c>
      <c r="N502" s="49" cm="1">
        <f t="array" ref="N502">_xlfn.IFS(L502="No Pay Due", "No Pay Due", ISNUMBER(L502), CEILING(L502, 50))</f>
        <v>2300</v>
      </c>
      <c r="O502" s="50">
        <f t="shared" si="23"/>
        <v>20.840000000000146</v>
      </c>
      <c r="P502" s="56"/>
      <c r="Q502" s="16" t="str" cm="1">
        <f t="array" ref="Q502">IFERROR(_xlfn.IFS(C502="Achieved Excellence","3,000",C502="Exceeded Expectations",2000,C502="Meets Expectations",1000), "No pay due")</f>
        <v>3,000</v>
      </c>
    </row>
    <row r="503" spans="1:17" x14ac:dyDescent="0.3">
      <c r="A503" t="s">
        <v>558</v>
      </c>
      <c r="B503">
        <v>2</v>
      </c>
      <c r="C503" t="str">
        <f>_xlfn.XLOOKUP(B503,Setup!A:A,Setup!B:B,"Unknown",0)</f>
        <v>Needs Improvement</v>
      </c>
      <c r="D503" s="19">
        <v>44204</v>
      </c>
      <c r="E503" s="18">
        <f ca="1">Parameters!C$5 - D503</f>
        <v>1502</v>
      </c>
      <c r="F503" s="17" t="str">
        <f t="shared" ca="1" si="21"/>
        <v>Eligible</v>
      </c>
      <c r="G503" s="18">
        <v>5</v>
      </c>
      <c r="H503" s="18">
        <v>6</v>
      </c>
      <c r="I503" s="18" t="s">
        <v>1091</v>
      </c>
      <c r="J503" s="20" cm="1">
        <f t="array" ref="J503">INDEX('Pay Table DC 2025'!C$2:L$16,G503,H503)</f>
        <v>53836</v>
      </c>
      <c r="K503" s="51">
        <f>_xlfn.XLOOKUP(G503,'Pay Table DC 2025'!B:B,'Pay Table DC 2025'!L:L,"NA",0)</f>
        <v>59986</v>
      </c>
      <c r="L503" s="20" t="str" cm="1">
        <f t="array" ref="L503">IFERROR(_xlfn.IFS(C503="Achieved Excellence", J503*Parameters!B$13, C503="Exceeded Expectations", J503*Parameters!C$13,C503="Meets Expectations",J503*Parameters!D$13), "No Pay Due")</f>
        <v>No Pay Due</v>
      </c>
      <c r="M503" s="21">
        <f t="shared" si="22"/>
        <v>0.89747607775147531</v>
      </c>
      <c r="N503" s="49" t="str" cm="1">
        <f t="array" ref="N503">_xlfn.IFS(L503="No Pay Due", "No Pay Due", ISNUMBER(L503), CEILING(L503, 50))</f>
        <v>No Pay Due</v>
      </c>
      <c r="O503" s="50" t="str">
        <f t="shared" si="23"/>
        <v>No Pay Due</v>
      </c>
      <c r="P503" s="56"/>
      <c r="Q503" s="16" t="str" cm="1">
        <f t="array" ref="Q503">IFERROR(_xlfn.IFS(C503="Achieved Excellence","3,000",C503="Exceeded Expectations",2000,C503="Meets Expectations",1000), "No pay due")</f>
        <v>No pay due</v>
      </c>
    </row>
    <row r="504" spans="1:17" x14ac:dyDescent="0.3">
      <c r="A504" t="s">
        <v>559</v>
      </c>
      <c r="B504">
        <v>3</v>
      </c>
      <c r="C504" t="str">
        <f>_xlfn.XLOOKUP(B504,Setup!A:A,Setup!B:B,"Unknown",0)</f>
        <v>Meets Expectations</v>
      </c>
      <c r="D504" s="19">
        <v>45119</v>
      </c>
      <c r="E504" s="18">
        <f ca="1">Parameters!C$5 - D504</f>
        <v>587</v>
      </c>
      <c r="F504" s="17" t="str">
        <f t="shared" ca="1" si="21"/>
        <v>Eligible</v>
      </c>
      <c r="G504" s="18">
        <v>15</v>
      </c>
      <c r="H504" s="18">
        <v>6</v>
      </c>
      <c r="I504" s="18" t="s">
        <v>1094</v>
      </c>
      <c r="J504" s="20" cm="1">
        <f t="array" ref="J504">INDEX('Pay Table DC 2025'!C$2:L$16,G504,H504)</f>
        <v>195200</v>
      </c>
      <c r="K504" s="51">
        <f>_xlfn.XLOOKUP(G504,'Pay Table DC 2025'!B:B,'Pay Table DC 2025'!L:L,"NA",0)</f>
        <v>195200</v>
      </c>
      <c r="L504" s="20" cm="1">
        <f t="array" ref="L504">IFERROR(_xlfn.IFS(C504="Achieved Excellence", J504*Parameters!B$13, C504="Exceeded Expectations", J504*Parameters!C$13,C504="Meets Expectations",J504*Parameters!D$13), "No Pay Due")</f>
        <v>1952</v>
      </c>
      <c r="M504" s="21">
        <f t="shared" si="22"/>
        <v>1</v>
      </c>
      <c r="N504" s="49" cm="1">
        <f t="array" ref="N504">_xlfn.IFS(L504="No Pay Due", "No Pay Due", ISNUMBER(L504), CEILING(L504, 50))</f>
        <v>2000</v>
      </c>
      <c r="O504" s="50">
        <f t="shared" si="23"/>
        <v>48</v>
      </c>
      <c r="P504" s="56"/>
      <c r="Q504" s="16" cm="1">
        <f t="array" ref="Q504">IFERROR(_xlfn.IFS(C504="Achieved Excellence","3,000",C504="Exceeded Expectations",2000,C504="Meets Expectations",1000), "No pay due")</f>
        <v>1000</v>
      </c>
    </row>
    <row r="505" spans="1:17" x14ac:dyDescent="0.3">
      <c r="A505" t="s">
        <v>560</v>
      </c>
      <c r="B505">
        <v>2</v>
      </c>
      <c r="C505" t="str">
        <f>_xlfn.XLOOKUP(B505,Setup!A:A,Setup!B:B,"Unknown",0)</f>
        <v>Needs Improvement</v>
      </c>
      <c r="D505" s="19">
        <v>44386</v>
      </c>
      <c r="E505" s="18">
        <f ca="1">Parameters!C$5 - D505</f>
        <v>1320</v>
      </c>
      <c r="F505" s="17" t="str">
        <f t="shared" ca="1" si="21"/>
        <v>Eligible</v>
      </c>
      <c r="G505" s="18">
        <v>15</v>
      </c>
      <c r="H505" s="18">
        <v>4</v>
      </c>
      <c r="I505" s="18" t="s">
        <v>1094</v>
      </c>
      <c r="J505" s="20" cm="1">
        <f t="array" ref="J505">INDEX('Pay Table DC 2025'!C$2:L$16,G505,H505)</f>
        <v>184363</v>
      </c>
      <c r="K505" s="51">
        <f>_xlfn.XLOOKUP(G505,'Pay Table DC 2025'!B:B,'Pay Table DC 2025'!L:L,"NA",0)</f>
        <v>195200</v>
      </c>
      <c r="L505" s="20" t="str" cm="1">
        <f t="array" ref="L505">IFERROR(_xlfn.IFS(C505="Achieved Excellence", J505*Parameters!B$13, C505="Exceeded Expectations", J505*Parameters!C$13,C505="Meets Expectations",J505*Parameters!D$13), "No Pay Due")</f>
        <v>No Pay Due</v>
      </c>
      <c r="M505" s="21">
        <f t="shared" si="22"/>
        <v>0.94448258196721313</v>
      </c>
      <c r="N505" s="49" t="str" cm="1">
        <f t="array" ref="N505">_xlfn.IFS(L505="No Pay Due", "No Pay Due", ISNUMBER(L505), CEILING(L505, 50))</f>
        <v>No Pay Due</v>
      </c>
      <c r="O505" s="50" t="str">
        <f t="shared" si="23"/>
        <v>No Pay Due</v>
      </c>
      <c r="P505" s="56"/>
      <c r="Q505" s="16" t="str" cm="1">
        <f t="array" ref="Q505">IFERROR(_xlfn.IFS(C505="Achieved Excellence","3,000",C505="Exceeded Expectations",2000,C505="Meets Expectations",1000), "No pay due")</f>
        <v>No pay due</v>
      </c>
    </row>
    <row r="506" spans="1:17" x14ac:dyDescent="0.3">
      <c r="A506" t="s">
        <v>561</v>
      </c>
      <c r="B506">
        <v>3</v>
      </c>
      <c r="C506" t="str">
        <f>_xlfn.XLOOKUP(B506,Setup!A:A,Setup!B:B,"Unknown",0)</f>
        <v>Meets Expectations</v>
      </c>
      <c r="D506" s="19">
        <v>44365</v>
      </c>
      <c r="E506" s="18">
        <f ca="1">Parameters!C$5 - D506</f>
        <v>1341</v>
      </c>
      <c r="F506" s="17" t="str">
        <f t="shared" ca="1" si="21"/>
        <v>Eligible</v>
      </c>
      <c r="G506" s="18">
        <v>9</v>
      </c>
      <c r="H506" s="18">
        <v>5</v>
      </c>
      <c r="I506" s="18" t="s">
        <v>1093</v>
      </c>
      <c r="J506" s="20" cm="1">
        <f t="array" ref="J506">INDEX('Pay Table DC 2025'!C$2:L$16,G506,H506)</f>
        <v>79246</v>
      </c>
      <c r="K506" s="51">
        <f>_xlfn.XLOOKUP(G506,'Pay Table DC 2025'!B:B,'Pay Table DC 2025'!L:L,"NA",0)</f>
        <v>90898</v>
      </c>
      <c r="L506" s="20" cm="1">
        <f t="array" ref="L506">IFERROR(_xlfn.IFS(C506="Achieved Excellence", J506*Parameters!B$13, C506="Exceeded Expectations", J506*Parameters!C$13,C506="Meets Expectations",J506*Parameters!D$13), "No Pay Due")</f>
        <v>792.46</v>
      </c>
      <c r="M506" s="21">
        <f t="shared" si="22"/>
        <v>0.87181236110805516</v>
      </c>
      <c r="N506" s="49" cm="1">
        <f t="array" ref="N506">_xlfn.IFS(L506="No Pay Due", "No Pay Due", ISNUMBER(L506), CEILING(L506, 50))</f>
        <v>800</v>
      </c>
      <c r="O506" s="50">
        <f t="shared" si="23"/>
        <v>7.5399999999999636</v>
      </c>
      <c r="P506" s="56"/>
      <c r="Q506" s="16" cm="1">
        <f t="array" ref="Q506">IFERROR(_xlfn.IFS(C506="Achieved Excellence","3,000",C506="Exceeded Expectations",2000,C506="Meets Expectations",1000), "No pay due")</f>
        <v>1000</v>
      </c>
    </row>
    <row r="507" spans="1:17" x14ac:dyDescent="0.3">
      <c r="A507" t="s">
        <v>562</v>
      </c>
      <c r="B507">
        <v>2</v>
      </c>
      <c r="C507" t="str">
        <f>_xlfn.XLOOKUP(B507,Setup!A:A,Setup!B:B,"Unknown",0)</f>
        <v>Needs Improvement</v>
      </c>
      <c r="D507" s="19">
        <v>44172</v>
      </c>
      <c r="E507" s="18">
        <f ca="1">Parameters!C$5 - D507</f>
        <v>1534</v>
      </c>
      <c r="F507" s="17" t="str">
        <f t="shared" ca="1" si="21"/>
        <v>Eligible</v>
      </c>
      <c r="G507" s="18">
        <v>1</v>
      </c>
      <c r="H507" s="18">
        <v>1</v>
      </c>
      <c r="I507" s="18" t="s">
        <v>1091</v>
      </c>
      <c r="J507" s="20" cm="1">
        <f t="array" ref="J507">INDEX('Pay Table DC 2025'!C$2:L$16,G507,H507)</f>
        <v>29949</v>
      </c>
      <c r="K507" s="51">
        <f>_xlfn.XLOOKUP(G507,'Pay Table DC 2025'!B:B,'Pay Table DC 2025'!L:L,"NA",0)</f>
        <v>37463</v>
      </c>
      <c r="L507" s="20" t="str" cm="1">
        <f t="array" ref="L507">IFERROR(_xlfn.IFS(C507="Achieved Excellence", J507*Parameters!B$13, C507="Exceeded Expectations", J507*Parameters!C$13,C507="Meets Expectations",J507*Parameters!D$13), "No Pay Due")</f>
        <v>No Pay Due</v>
      </c>
      <c r="M507" s="21">
        <f t="shared" si="22"/>
        <v>0.79942876971945653</v>
      </c>
      <c r="N507" s="49" t="str" cm="1">
        <f t="array" ref="N507">_xlfn.IFS(L507="No Pay Due", "No Pay Due", ISNUMBER(L507), CEILING(L507, 50))</f>
        <v>No Pay Due</v>
      </c>
      <c r="O507" s="50" t="str">
        <f t="shared" si="23"/>
        <v>No Pay Due</v>
      </c>
      <c r="P507" s="56"/>
      <c r="Q507" s="16" t="str" cm="1">
        <f t="array" ref="Q507">IFERROR(_xlfn.IFS(C507="Achieved Excellence","3,000",C507="Exceeded Expectations",2000,C507="Meets Expectations",1000), "No pay due")</f>
        <v>No pay due</v>
      </c>
    </row>
    <row r="508" spans="1:17" x14ac:dyDescent="0.3">
      <c r="A508" t="s">
        <v>563</v>
      </c>
      <c r="B508">
        <v>5</v>
      </c>
      <c r="C508" t="str">
        <f>_xlfn.XLOOKUP(B508,Setup!A:A,Setup!B:B,"Unknown",0)</f>
        <v>Achieved Excellence</v>
      </c>
      <c r="D508" s="19">
        <v>44623</v>
      </c>
      <c r="E508" s="18">
        <f ca="1">Parameters!C$5 - D508</f>
        <v>1083</v>
      </c>
      <c r="F508" s="17" t="str">
        <f t="shared" ca="1" si="21"/>
        <v>Eligible</v>
      </c>
      <c r="G508" s="18">
        <v>5</v>
      </c>
      <c r="H508" s="18">
        <v>2</v>
      </c>
      <c r="I508" s="18" t="s">
        <v>1091</v>
      </c>
      <c r="J508" s="20" cm="1">
        <f t="array" ref="J508">INDEX('Pay Table DC 2025'!C$2:L$16,G508,H508)</f>
        <v>47685</v>
      </c>
      <c r="K508" s="51">
        <f>_xlfn.XLOOKUP(G508,'Pay Table DC 2025'!B:B,'Pay Table DC 2025'!L:L,"NA",0)</f>
        <v>59986</v>
      </c>
      <c r="L508" s="20" cm="1">
        <f t="array" ref="L508">IFERROR(_xlfn.IFS(C508="Achieved Excellence", J508*Parameters!B$13, C508="Exceeded Expectations", J508*Parameters!C$13,C508="Meets Expectations",J508*Parameters!D$13), "No Pay Due")</f>
        <v>1430.55</v>
      </c>
      <c r="M508" s="21">
        <f t="shared" si="22"/>
        <v>0.79493548494648747</v>
      </c>
      <c r="N508" s="49" cm="1">
        <f t="array" ref="N508">_xlfn.IFS(L508="No Pay Due", "No Pay Due", ISNUMBER(L508), CEILING(L508, 50))</f>
        <v>1450</v>
      </c>
      <c r="O508" s="50">
        <f t="shared" si="23"/>
        <v>19.450000000000045</v>
      </c>
      <c r="P508" s="56"/>
      <c r="Q508" s="16" t="str" cm="1">
        <f t="array" ref="Q508">IFERROR(_xlfn.IFS(C508="Achieved Excellence","3,000",C508="Exceeded Expectations",2000,C508="Meets Expectations",1000), "No pay due")</f>
        <v>3,000</v>
      </c>
    </row>
    <row r="509" spans="1:17" x14ac:dyDescent="0.3">
      <c r="A509" t="s">
        <v>564</v>
      </c>
      <c r="B509">
        <v>3</v>
      </c>
      <c r="C509" t="str">
        <f>_xlfn.XLOOKUP(B509,Setup!A:A,Setup!B:B,"Unknown",0)</f>
        <v>Meets Expectations</v>
      </c>
      <c r="D509" s="19">
        <v>45218</v>
      </c>
      <c r="E509" s="18">
        <f ca="1">Parameters!C$5 - D509</f>
        <v>488</v>
      </c>
      <c r="F509" s="17" t="str">
        <f t="shared" ca="1" si="21"/>
        <v>Eligible</v>
      </c>
      <c r="G509" s="18">
        <v>1</v>
      </c>
      <c r="H509" s="18">
        <v>5</v>
      </c>
      <c r="I509" s="18" t="s">
        <v>1092</v>
      </c>
      <c r="J509" s="20" cm="1">
        <f t="array" ref="J509">INDEX('Pay Table DC 2025'!C$2:L$16,G509,H509)</f>
        <v>33935</v>
      </c>
      <c r="K509" s="51">
        <f>_xlfn.XLOOKUP(G509,'Pay Table DC 2025'!B:B,'Pay Table DC 2025'!L:L,"NA",0)</f>
        <v>37463</v>
      </c>
      <c r="L509" s="20" cm="1">
        <f t="array" ref="L509">IFERROR(_xlfn.IFS(C509="Achieved Excellence", J509*Parameters!B$13, C509="Exceeded Expectations", J509*Parameters!C$13,C509="Meets Expectations",J509*Parameters!D$13), "No Pay Due")</f>
        <v>339.35</v>
      </c>
      <c r="M509" s="21">
        <f t="shared" si="22"/>
        <v>0.90582708272161871</v>
      </c>
      <c r="N509" s="49" cm="1">
        <f t="array" ref="N509">_xlfn.IFS(L509="No Pay Due", "No Pay Due", ISNUMBER(L509), CEILING(L509, 50))</f>
        <v>350</v>
      </c>
      <c r="O509" s="50">
        <f t="shared" si="23"/>
        <v>10.649999999999977</v>
      </c>
      <c r="P509" s="56"/>
      <c r="Q509" s="16" cm="1">
        <f t="array" ref="Q509">IFERROR(_xlfn.IFS(C509="Achieved Excellence","3,000",C509="Exceeded Expectations",2000,C509="Meets Expectations",1000), "No pay due")</f>
        <v>1000</v>
      </c>
    </row>
    <row r="510" spans="1:17" x14ac:dyDescent="0.3">
      <c r="A510" t="s">
        <v>565</v>
      </c>
      <c r="B510">
        <v>3</v>
      </c>
      <c r="C510" t="str">
        <f>_xlfn.XLOOKUP(B510,Setup!A:A,Setup!B:B,"Unknown",0)</f>
        <v>Meets Expectations</v>
      </c>
      <c r="D510" s="19">
        <v>44799</v>
      </c>
      <c r="E510" s="18">
        <f ca="1">Parameters!C$5 - D510</f>
        <v>907</v>
      </c>
      <c r="F510" s="17" t="str">
        <f t="shared" ca="1" si="21"/>
        <v>Eligible</v>
      </c>
      <c r="G510" s="18">
        <v>4</v>
      </c>
      <c r="H510" s="18">
        <v>8</v>
      </c>
      <c r="I510" s="18" t="s">
        <v>1091</v>
      </c>
      <c r="J510" s="20" cm="1">
        <f t="array" ref="J510">INDEX('Pay Table DC 2025'!C$2:L$16,G510,H510)</f>
        <v>50876</v>
      </c>
      <c r="K510" s="51">
        <f>_xlfn.XLOOKUP(G510,'Pay Table DC 2025'!B:B,'Pay Table DC 2025'!L:L,"NA",0)</f>
        <v>53627</v>
      </c>
      <c r="L510" s="20" cm="1">
        <f t="array" ref="L510">IFERROR(_xlfn.IFS(C510="Achieved Excellence", J510*Parameters!B$13, C510="Exceeded Expectations", J510*Parameters!C$13,C510="Meets Expectations",J510*Parameters!D$13), "No Pay Due")</f>
        <v>508.76</v>
      </c>
      <c r="M510" s="21">
        <f t="shared" si="22"/>
        <v>0.94870121394073881</v>
      </c>
      <c r="N510" s="49" cm="1">
        <f t="array" ref="N510">_xlfn.IFS(L510="No Pay Due", "No Pay Due", ISNUMBER(L510), CEILING(L510, 50))</f>
        <v>550</v>
      </c>
      <c r="O510" s="50">
        <f t="shared" si="23"/>
        <v>41.240000000000009</v>
      </c>
      <c r="P510" s="56"/>
      <c r="Q510" s="16" cm="1">
        <f t="array" ref="Q510">IFERROR(_xlfn.IFS(C510="Achieved Excellence","3,000",C510="Exceeded Expectations",2000,C510="Meets Expectations",1000), "No pay due")</f>
        <v>1000</v>
      </c>
    </row>
    <row r="511" spans="1:17" x14ac:dyDescent="0.3">
      <c r="A511" t="s">
        <v>566</v>
      </c>
      <c r="B511">
        <v>5</v>
      </c>
      <c r="C511" t="str">
        <f>_xlfn.XLOOKUP(B511,Setup!A:A,Setup!B:B,"Unknown",0)</f>
        <v>Achieved Excellence</v>
      </c>
      <c r="D511" s="19">
        <v>45040</v>
      </c>
      <c r="E511" s="18">
        <f ca="1">Parameters!C$5 - D511</f>
        <v>666</v>
      </c>
      <c r="F511" s="17" t="str">
        <f t="shared" ca="1" si="21"/>
        <v>Eligible</v>
      </c>
      <c r="G511" s="18">
        <v>9</v>
      </c>
      <c r="H511" s="18">
        <v>10</v>
      </c>
      <c r="I511" s="18" t="s">
        <v>1091</v>
      </c>
      <c r="J511" s="20" cm="1">
        <f t="array" ref="J511">INDEX('Pay Table DC 2025'!C$2:L$16,G511,H511)</f>
        <v>90898</v>
      </c>
      <c r="K511" s="51">
        <f>_xlfn.XLOOKUP(G511,'Pay Table DC 2025'!B:B,'Pay Table DC 2025'!L:L,"NA",0)</f>
        <v>90898</v>
      </c>
      <c r="L511" s="20" cm="1">
        <f t="array" ref="L511">IFERROR(_xlfn.IFS(C511="Achieved Excellence", J511*Parameters!B$13, C511="Exceeded Expectations", J511*Parameters!C$13,C511="Meets Expectations",J511*Parameters!D$13), "No Pay Due")</f>
        <v>2726.94</v>
      </c>
      <c r="M511" s="21">
        <f t="shared" si="22"/>
        <v>1</v>
      </c>
      <c r="N511" s="49" cm="1">
        <f t="array" ref="N511">_xlfn.IFS(L511="No Pay Due", "No Pay Due", ISNUMBER(L511), CEILING(L511, 50))</f>
        <v>2750</v>
      </c>
      <c r="O511" s="50">
        <f t="shared" si="23"/>
        <v>23.059999999999945</v>
      </c>
      <c r="P511" s="56"/>
      <c r="Q511" s="16" t="str" cm="1">
        <f t="array" ref="Q511">IFERROR(_xlfn.IFS(C511="Achieved Excellence","3,000",C511="Exceeded Expectations",2000,C511="Meets Expectations",1000), "No pay due")</f>
        <v>3,000</v>
      </c>
    </row>
    <row r="512" spans="1:17" x14ac:dyDescent="0.3">
      <c r="A512" t="s">
        <v>567</v>
      </c>
      <c r="B512">
        <v>4</v>
      </c>
      <c r="C512" t="str">
        <f>_xlfn.XLOOKUP(B512,Setup!A:A,Setup!B:B,"Unknown",0)</f>
        <v>Exceeded Expectations</v>
      </c>
      <c r="D512" s="19">
        <v>45754</v>
      </c>
      <c r="E512" s="18">
        <f ca="1">Parameters!C$5 - D512</f>
        <v>-48</v>
      </c>
      <c r="F512" s="17" t="str">
        <f t="shared" ca="1" si="21"/>
        <v>Tenure Ineligible</v>
      </c>
      <c r="G512" s="18">
        <v>10</v>
      </c>
      <c r="H512" s="18">
        <v>9</v>
      </c>
      <c r="I512" s="18" t="s">
        <v>1092</v>
      </c>
      <c r="J512" s="20" cm="1">
        <f t="array" ref="J512">INDEX('Pay Table DC 2025'!C$2:L$16,G512,H512)</f>
        <v>97531</v>
      </c>
      <c r="K512" s="51">
        <f>_xlfn.XLOOKUP(G512,'Pay Table DC 2025'!B:B,'Pay Table DC 2025'!L:L,"NA",0)</f>
        <v>100097</v>
      </c>
      <c r="L512" s="20" cm="1">
        <f t="array" ref="L512">IFERROR(_xlfn.IFS(C512="Achieved Excellence", J512*Parameters!B$13, C512="Exceeded Expectations", J512*Parameters!C$13,C512="Meets Expectations",J512*Parameters!D$13), "No Pay Due")</f>
        <v>1950.6200000000001</v>
      </c>
      <c r="M512" s="21">
        <f t="shared" si="22"/>
        <v>0.97436486607990247</v>
      </c>
      <c r="N512" s="49" cm="1">
        <f t="array" ref="N512">_xlfn.IFS(L512="No Pay Due", "No Pay Due", ISNUMBER(L512), CEILING(L512, 50))</f>
        <v>2000</v>
      </c>
      <c r="O512" s="50">
        <f t="shared" si="23"/>
        <v>49.379999999999882</v>
      </c>
      <c r="P512" s="56"/>
      <c r="Q512" s="16" cm="1">
        <f t="array" ref="Q512">IFERROR(_xlfn.IFS(C512="Achieved Excellence","3,000",C512="Exceeded Expectations",2000,C512="Meets Expectations",1000), "No pay due")</f>
        <v>2000</v>
      </c>
    </row>
    <row r="513" spans="1:17" x14ac:dyDescent="0.3">
      <c r="A513" t="s">
        <v>568</v>
      </c>
      <c r="B513">
        <v>1</v>
      </c>
      <c r="C513" t="str">
        <f>_xlfn.XLOOKUP(B513,Setup!A:A,Setup!B:B,"Unknown",0)</f>
        <v>Did not meet Expectations</v>
      </c>
      <c r="D513" s="19">
        <v>44280</v>
      </c>
      <c r="E513" s="18">
        <f ca="1">Parameters!C$5 - D513</f>
        <v>1426</v>
      </c>
      <c r="F513" s="17" t="str">
        <f t="shared" ca="1" si="21"/>
        <v>Eligible</v>
      </c>
      <c r="G513" s="18">
        <v>4</v>
      </c>
      <c r="H513" s="18">
        <v>8</v>
      </c>
      <c r="I513" s="18" t="s">
        <v>1094</v>
      </c>
      <c r="J513" s="20" cm="1">
        <f t="array" ref="J513">INDEX('Pay Table DC 2025'!C$2:L$16,G513,H513)</f>
        <v>50876</v>
      </c>
      <c r="K513" s="51">
        <f>_xlfn.XLOOKUP(G513,'Pay Table DC 2025'!B:B,'Pay Table DC 2025'!L:L,"NA",0)</f>
        <v>53627</v>
      </c>
      <c r="L513" s="20" t="str" cm="1">
        <f t="array" ref="L513">IFERROR(_xlfn.IFS(C513="Achieved Excellence", J513*Parameters!B$13, C513="Exceeded Expectations", J513*Parameters!C$13,C513="Meets Expectations",J513*Parameters!D$13), "No Pay Due")</f>
        <v>No Pay Due</v>
      </c>
      <c r="M513" s="21">
        <f t="shared" si="22"/>
        <v>0.94870121394073881</v>
      </c>
      <c r="N513" s="49" t="str" cm="1">
        <f t="array" ref="N513">_xlfn.IFS(L513="No Pay Due", "No Pay Due", ISNUMBER(L513), CEILING(L513, 50))</f>
        <v>No Pay Due</v>
      </c>
      <c r="O513" s="50" t="str">
        <f t="shared" si="23"/>
        <v>No Pay Due</v>
      </c>
      <c r="P513" s="56"/>
      <c r="Q513" s="16" t="str" cm="1">
        <f t="array" ref="Q513">IFERROR(_xlfn.IFS(C513="Achieved Excellence","3,000",C513="Exceeded Expectations",2000,C513="Meets Expectations",1000), "No pay due")</f>
        <v>No pay due</v>
      </c>
    </row>
    <row r="514" spans="1:17" x14ac:dyDescent="0.3">
      <c r="A514" t="s">
        <v>569</v>
      </c>
      <c r="B514">
        <v>2</v>
      </c>
      <c r="C514" t="str">
        <f>_xlfn.XLOOKUP(B514,Setup!A:A,Setup!B:B,"Unknown",0)</f>
        <v>Needs Improvement</v>
      </c>
      <c r="D514" s="19">
        <v>44581</v>
      </c>
      <c r="E514" s="18">
        <f ca="1">Parameters!C$5 - D514</f>
        <v>1125</v>
      </c>
      <c r="F514" s="17" t="str">
        <f t="shared" ref="F514:F577" ca="1" si="24">IF(E514&lt;180,"Tenure Ineligible","Eligible")</f>
        <v>Eligible</v>
      </c>
      <c r="G514" s="18">
        <v>4</v>
      </c>
      <c r="H514" s="18">
        <v>3</v>
      </c>
      <c r="I514" s="18" t="s">
        <v>1092</v>
      </c>
      <c r="J514" s="20" cm="1">
        <f t="array" ref="J514">INDEX('Pay Table DC 2025'!C$2:L$16,G514,H514)</f>
        <v>43998</v>
      </c>
      <c r="K514" s="51">
        <f>_xlfn.XLOOKUP(G514,'Pay Table DC 2025'!B:B,'Pay Table DC 2025'!L:L,"NA",0)</f>
        <v>53627</v>
      </c>
      <c r="L514" s="20" t="str" cm="1">
        <f t="array" ref="L514">IFERROR(_xlfn.IFS(C514="Achieved Excellence", J514*Parameters!B$13, C514="Exceeded Expectations", J514*Parameters!C$13,C514="Meets Expectations",J514*Parameters!D$13), "No Pay Due")</f>
        <v>No Pay Due</v>
      </c>
      <c r="M514" s="21">
        <f t="shared" ref="M514:M577" si="25">J514/K514</f>
        <v>0.82044492513099743</v>
      </c>
      <c r="N514" s="49" t="str" cm="1">
        <f t="array" ref="N514">_xlfn.IFS(L514="No Pay Due", "No Pay Due", ISNUMBER(L514), CEILING(L514, 50))</f>
        <v>No Pay Due</v>
      </c>
      <c r="O514" s="50" t="str">
        <f t="shared" si="23"/>
        <v>No Pay Due</v>
      </c>
      <c r="P514" s="56"/>
      <c r="Q514" s="16" t="str" cm="1">
        <f t="array" ref="Q514">IFERROR(_xlfn.IFS(C514="Achieved Excellence","3,000",C514="Exceeded Expectations",2000,C514="Meets Expectations",1000), "No pay due")</f>
        <v>No pay due</v>
      </c>
    </row>
    <row r="515" spans="1:17" x14ac:dyDescent="0.3">
      <c r="A515" t="s">
        <v>570</v>
      </c>
      <c r="B515">
        <v>5</v>
      </c>
      <c r="C515" t="str">
        <f>_xlfn.XLOOKUP(B515,Setup!A:A,Setup!B:B,"Unknown",0)</f>
        <v>Achieved Excellence</v>
      </c>
      <c r="D515" s="19">
        <v>45164</v>
      </c>
      <c r="E515" s="18">
        <f ca="1">Parameters!C$5 - D515</f>
        <v>542</v>
      </c>
      <c r="F515" s="17" t="str">
        <f t="shared" ca="1" si="24"/>
        <v>Eligible</v>
      </c>
      <c r="G515" s="18">
        <v>15</v>
      </c>
      <c r="H515" s="18">
        <v>7</v>
      </c>
      <c r="I515" s="18" t="s">
        <v>1091</v>
      </c>
      <c r="J515" s="20" cm="1">
        <f t="array" ref="J515">INDEX('Pay Table DC 2025'!C$2:L$16,G515,H515)</f>
        <v>195200</v>
      </c>
      <c r="K515" s="51">
        <f>_xlfn.XLOOKUP(G515,'Pay Table DC 2025'!B:B,'Pay Table DC 2025'!L:L,"NA",0)</f>
        <v>195200</v>
      </c>
      <c r="L515" s="20" cm="1">
        <f t="array" ref="L515">IFERROR(_xlfn.IFS(C515="Achieved Excellence", J515*Parameters!B$13, C515="Exceeded Expectations", J515*Parameters!C$13,C515="Meets Expectations",J515*Parameters!D$13), "No Pay Due")</f>
        <v>5856</v>
      </c>
      <c r="M515" s="21">
        <f t="shared" si="25"/>
        <v>1</v>
      </c>
      <c r="N515" s="49" cm="1">
        <f t="array" ref="N515">_xlfn.IFS(L515="No Pay Due", "No Pay Due", ISNUMBER(L515), CEILING(L515, 50))</f>
        <v>5900</v>
      </c>
      <c r="O515" s="50">
        <f t="shared" ref="O515:O578" si="26">IF(ISNUMBER(N515), N515 - L515, "No Pay Due")</f>
        <v>44</v>
      </c>
      <c r="P515" s="56"/>
      <c r="Q515" s="16" t="str" cm="1">
        <f t="array" ref="Q515">IFERROR(_xlfn.IFS(C515="Achieved Excellence","3,000",C515="Exceeded Expectations",2000,C515="Meets Expectations",1000), "No pay due")</f>
        <v>3,000</v>
      </c>
    </row>
    <row r="516" spans="1:17" x14ac:dyDescent="0.3">
      <c r="A516" t="s">
        <v>571</v>
      </c>
      <c r="B516">
        <v>3</v>
      </c>
      <c r="C516" t="str">
        <f>_xlfn.XLOOKUP(B516,Setup!A:A,Setup!B:B,"Unknown",0)</f>
        <v>Meets Expectations</v>
      </c>
      <c r="D516" s="19">
        <v>44319</v>
      </c>
      <c r="E516" s="18">
        <f ca="1">Parameters!C$5 - D516</f>
        <v>1387</v>
      </c>
      <c r="F516" s="17" t="str">
        <f t="shared" ca="1" si="24"/>
        <v>Eligible</v>
      </c>
      <c r="G516" s="18">
        <v>4</v>
      </c>
      <c r="H516" s="18">
        <v>1</v>
      </c>
      <c r="I516" s="18" t="s">
        <v>1091</v>
      </c>
      <c r="J516" s="20" cm="1">
        <f t="array" ref="J516">INDEX('Pay Table DC 2025'!C$2:L$16,G516,H516)</f>
        <v>41247</v>
      </c>
      <c r="K516" s="51">
        <f>_xlfn.XLOOKUP(G516,'Pay Table DC 2025'!B:B,'Pay Table DC 2025'!L:L,"NA",0)</f>
        <v>53627</v>
      </c>
      <c r="L516" s="20" cm="1">
        <f t="array" ref="L516">IFERROR(_xlfn.IFS(C516="Achieved Excellence", J516*Parameters!B$13, C516="Exceeded Expectations", J516*Parameters!C$13,C516="Meets Expectations",J516*Parameters!D$13), "No Pay Due")</f>
        <v>412.47</v>
      </c>
      <c r="M516" s="21">
        <f t="shared" si="25"/>
        <v>0.76914613907173623</v>
      </c>
      <c r="N516" s="49" cm="1">
        <f t="array" ref="N516">_xlfn.IFS(L516="No Pay Due", "No Pay Due", ISNUMBER(L516), CEILING(L516, 50))</f>
        <v>450</v>
      </c>
      <c r="O516" s="50">
        <f t="shared" si="26"/>
        <v>37.529999999999973</v>
      </c>
      <c r="P516" s="56"/>
      <c r="Q516" s="16" cm="1">
        <f t="array" ref="Q516">IFERROR(_xlfn.IFS(C516="Achieved Excellence","3,000",C516="Exceeded Expectations",2000,C516="Meets Expectations",1000), "No pay due")</f>
        <v>1000</v>
      </c>
    </row>
    <row r="517" spans="1:17" x14ac:dyDescent="0.3">
      <c r="A517" t="s">
        <v>572</v>
      </c>
      <c r="B517">
        <v>5</v>
      </c>
      <c r="C517" t="str">
        <f>_xlfn.XLOOKUP(B517,Setup!A:A,Setup!B:B,"Unknown",0)</f>
        <v>Achieved Excellence</v>
      </c>
      <c r="D517" s="19">
        <v>44665</v>
      </c>
      <c r="E517" s="18">
        <f ca="1">Parameters!C$5 - D517</f>
        <v>1041</v>
      </c>
      <c r="F517" s="17" t="str">
        <f t="shared" ca="1" si="24"/>
        <v>Eligible</v>
      </c>
      <c r="G517" s="18">
        <v>15</v>
      </c>
      <c r="H517" s="18">
        <v>7</v>
      </c>
      <c r="I517" s="18" t="s">
        <v>1094</v>
      </c>
      <c r="J517" s="20" cm="1">
        <f t="array" ref="J517">INDEX('Pay Table DC 2025'!C$2:L$16,G517,H517)</f>
        <v>195200</v>
      </c>
      <c r="K517" s="51">
        <f>_xlfn.XLOOKUP(G517,'Pay Table DC 2025'!B:B,'Pay Table DC 2025'!L:L,"NA",0)</f>
        <v>195200</v>
      </c>
      <c r="L517" s="20" cm="1">
        <f t="array" ref="L517">IFERROR(_xlfn.IFS(C517="Achieved Excellence", J517*Parameters!B$13, C517="Exceeded Expectations", J517*Parameters!C$13,C517="Meets Expectations",J517*Parameters!D$13), "No Pay Due")</f>
        <v>5856</v>
      </c>
      <c r="M517" s="21">
        <f t="shared" si="25"/>
        <v>1</v>
      </c>
      <c r="N517" s="49" cm="1">
        <f t="array" ref="N517">_xlfn.IFS(L517="No Pay Due", "No Pay Due", ISNUMBER(L517), CEILING(L517, 50))</f>
        <v>5900</v>
      </c>
      <c r="O517" s="50">
        <f t="shared" si="26"/>
        <v>44</v>
      </c>
      <c r="P517" s="56"/>
      <c r="Q517" s="16" t="str" cm="1">
        <f t="array" ref="Q517">IFERROR(_xlfn.IFS(C517="Achieved Excellence","3,000",C517="Exceeded Expectations",2000,C517="Meets Expectations",1000), "No pay due")</f>
        <v>3,000</v>
      </c>
    </row>
    <row r="518" spans="1:17" x14ac:dyDescent="0.3">
      <c r="A518" t="s">
        <v>573</v>
      </c>
      <c r="B518">
        <v>4</v>
      </c>
      <c r="C518" t="str">
        <f>_xlfn.XLOOKUP(B518,Setup!A:A,Setup!B:B,"Unknown",0)</f>
        <v>Exceeded Expectations</v>
      </c>
      <c r="D518" s="19">
        <v>44338</v>
      </c>
      <c r="E518" s="18">
        <f ca="1">Parameters!C$5 - D518</f>
        <v>1368</v>
      </c>
      <c r="F518" s="17" t="str">
        <f t="shared" ca="1" si="24"/>
        <v>Eligible</v>
      </c>
      <c r="G518" s="18">
        <v>4</v>
      </c>
      <c r="H518" s="18">
        <v>1</v>
      </c>
      <c r="I518" s="18" t="s">
        <v>1092</v>
      </c>
      <c r="J518" s="20" cm="1">
        <f t="array" ref="J518">INDEX('Pay Table DC 2025'!C$2:L$16,G518,H518)</f>
        <v>41247</v>
      </c>
      <c r="K518" s="51">
        <f>_xlfn.XLOOKUP(G518,'Pay Table DC 2025'!B:B,'Pay Table DC 2025'!L:L,"NA",0)</f>
        <v>53627</v>
      </c>
      <c r="L518" s="20" cm="1">
        <f t="array" ref="L518">IFERROR(_xlfn.IFS(C518="Achieved Excellence", J518*Parameters!B$13, C518="Exceeded Expectations", J518*Parameters!C$13,C518="Meets Expectations",J518*Parameters!D$13), "No Pay Due")</f>
        <v>824.94</v>
      </c>
      <c r="M518" s="21">
        <f t="shared" si="25"/>
        <v>0.76914613907173623</v>
      </c>
      <c r="N518" s="49" cm="1">
        <f t="array" ref="N518">_xlfn.IFS(L518="No Pay Due", "No Pay Due", ISNUMBER(L518), CEILING(L518, 50))</f>
        <v>850</v>
      </c>
      <c r="O518" s="50">
        <f t="shared" si="26"/>
        <v>25.059999999999945</v>
      </c>
      <c r="P518" s="56"/>
      <c r="Q518" s="16" cm="1">
        <f t="array" ref="Q518">IFERROR(_xlfn.IFS(C518="Achieved Excellence","3,000",C518="Exceeded Expectations",2000,C518="Meets Expectations",1000), "No pay due")</f>
        <v>2000</v>
      </c>
    </row>
    <row r="519" spans="1:17" x14ac:dyDescent="0.3">
      <c r="A519" t="s">
        <v>574</v>
      </c>
      <c r="B519">
        <v>1</v>
      </c>
      <c r="C519" t="str">
        <f>_xlfn.XLOOKUP(B519,Setup!A:A,Setup!B:B,"Unknown",0)</f>
        <v>Did not meet Expectations</v>
      </c>
      <c r="D519" s="19">
        <v>44342</v>
      </c>
      <c r="E519" s="18">
        <f ca="1">Parameters!C$5 - D519</f>
        <v>1364</v>
      </c>
      <c r="F519" s="17" t="str">
        <f t="shared" ca="1" si="24"/>
        <v>Eligible</v>
      </c>
      <c r="G519" s="18">
        <v>11</v>
      </c>
      <c r="H519" s="18">
        <v>8</v>
      </c>
      <c r="I519" s="18" t="s">
        <v>1092</v>
      </c>
      <c r="J519" s="20" cm="1">
        <f t="array" ref="J519">INDEX('Pay Table DC 2025'!C$2:L$16,G519,H519)</f>
        <v>104337</v>
      </c>
      <c r="K519" s="51">
        <f>_xlfn.XLOOKUP(G519,'Pay Table DC 2025'!B:B,'Pay Table DC 2025'!L:L,"NA",0)</f>
        <v>109975</v>
      </c>
      <c r="L519" s="20" t="str" cm="1">
        <f t="array" ref="L519">IFERROR(_xlfn.IFS(C519="Achieved Excellence", J519*Parameters!B$13, C519="Exceeded Expectations", J519*Parameters!C$13,C519="Meets Expectations",J519*Parameters!D$13), "No Pay Due")</f>
        <v>No Pay Due</v>
      </c>
      <c r="M519" s="21">
        <f t="shared" si="25"/>
        <v>0.94873380313707656</v>
      </c>
      <c r="N519" s="49" t="str" cm="1">
        <f t="array" ref="N519">_xlfn.IFS(L519="No Pay Due", "No Pay Due", ISNUMBER(L519), CEILING(L519, 50))</f>
        <v>No Pay Due</v>
      </c>
      <c r="O519" s="50" t="str">
        <f t="shared" si="26"/>
        <v>No Pay Due</v>
      </c>
      <c r="P519" s="56"/>
      <c r="Q519" s="16" t="str" cm="1">
        <f t="array" ref="Q519">IFERROR(_xlfn.IFS(C519="Achieved Excellence","3,000",C519="Exceeded Expectations",2000,C519="Meets Expectations",1000), "No pay due")</f>
        <v>No pay due</v>
      </c>
    </row>
    <row r="520" spans="1:17" x14ac:dyDescent="0.3">
      <c r="A520" t="s">
        <v>575</v>
      </c>
      <c r="B520">
        <v>2</v>
      </c>
      <c r="C520" t="str">
        <f>_xlfn.XLOOKUP(B520,Setup!A:A,Setup!B:B,"Unknown",0)</f>
        <v>Needs Improvement</v>
      </c>
      <c r="D520" s="19">
        <v>44974</v>
      </c>
      <c r="E520" s="18">
        <f ca="1">Parameters!C$5 - D520</f>
        <v>732</v>
      </c>
      <c r="F520" s="17" t="str">
        <f t="shared" ca="1" si="24"/>
        <v>Eligible</v>
      </c>
      <c r="G520" s="18">
        <v>5</v>
      </c>
      <c r="H520" s="18">
        <v>3</v>
      </c>
      <c r="I520" s="18" t="s">
        <v>1091</v>
      </c>
      <c r="J520" s="20" cm="1">
        <f t="array" ref="J520">INDEX('Pay Table DC 2025'!C$2:L$16,G520,H520)</f>
        <v>49223</v>
      </c>
      <c r="K520" s="51">
        <f>_xlfn.XLOOKUP(G520,'Pay Table DC 2025'!B:B,'Pay Table DC 2025'!L:L,"NA",0)</f>
        <v>59986</v>
      </c>
      <c r="L520" s="20" t="str" cm="1">
        <f t="array" ref="L520">IFERROR(_xlfn.IFS(C520="Achieved Excellence", J520*Parameters!B$13, C520="Exceeded Expectations", J520*Parameters!C$13,C520="Meets Expectations",J520*Parameters!D$13), "No Pay Due")</f>
        <v>No Pay Due</v>
      </c>
      <c r="M520" s="21">
        <f t="shared" si="25"/>
        <v>0.8205748007868503</v>
      </c>
      <c r="N520" s="49" t="str" cm="1">
        <f t="array" ref="N520">_xlfn.IFS(L520="No Pay Due", "No Pay Due", ISNUMBER(L520), CEILING(L520, 50))</f>
        <v>No Pay Due</v>
      </c>
      <c r="O520" s="50" t="str">
        <f t="shared" si="26"/>
        <v>No Pay Due</v>
      </c>
      <c r="P520" s="56"/>
      <c r="Q520" s="16" t="str" cm="1">
        <f t="array" ref="Q520">IFERROR(_xlfn.IFS(C520="Achieved Excellence","3,000",C520="Exceeded Expectations",2000,C520="Meets Expectations",1000), "No pay due")</f>
        <v>No pay due</v>
      </c>
    </row>
    <row r="521" spans="1:17" x14ac:dyDescent="0.3">
      <c r="A521" t="s">
        <v>576</v>
      </c>
      <c r="B521">
        <v>4</v>
      </c>
      <c r="C521" t="str">
        <f>_xlfn.XLOOKUP(B521,Setup!A:A,Setup!B:B,"Unknown",0)</f>
        <v>Exceeded Expectations</v>
      </c>
      <c r="D521" s="19">
        <v>44783</v>
      </c>
      <c r="E521" s="18">
        <f ca="1">Parameters!C$5 - D521</f>
        <v>923</v>
      </c>
      <c r="F521" s="17" t="str">
        <f t="shared" ca="1" si="24"/>
        <v>Eligible</v>
      </c>
      <c r="G521" s="18">
        <v>10</v>
      </c>
      <c r="H521" s="18">
        <v>6</v>
      </c>
      <c r="I521" s="18" t="s">
        <v>1091</v>
      </c>
      <c r="J521" s="20" cm="1">
        <f t="array" ref="J521">INDEX('Pay Table DC 2025'!C$2:L$16,G521,H521)</f>
        <v>89832</v>
      </c>
      <c r="K521" s="51">
        <f>_xlfn.XLOOKUP(G521,'Pay Table DC 2025'!B:B,'Pay Table DC 2025'!L:L,"NA",0)</f>
        <v>100097</v>
      </c>
      <c r="L521" s="20" cm="1">
        <f t="array" ref="L521">IFERROR(_xlfn.IFS(C521="Achieved Excellence", J521*Parameters!B$13, C521="Exceeded Expectations", J521*Parameters!C$13,C521="Meets Expectations",J521*Parameters!D$13), "No Pay Due")</f>
        <v>1796.64</v>
      </c>
      <c r="M521" s="21">
        <f t="shared" si="25"/>
        <v>0.89744947401021014</v>
      </c>
      <c r="N521" s="49" cm="1">
        <f t="array" ref="N521">_xlfn.IFS(L521="No Pay Due", "No Pay Due", ISNUMBER(L521), CEILING(L521, 50))</f>
        <v>1800</v>
      </c>
      <c r="O521" s="50">
        <f t="shared" si="26"/>
        <v>3.3599999999999</v>
      </c>
      <c r="P521" s="56"/>
      <c r="Q521" s="16" cm="1">
        <f t="array" ref="Q521">IFERROR(_xlfn.IFS(C521="Achieved Excellence","3,000",C521="Exceeded Expectations",2000,C521="Meets Expectations",1000), "No pay due")</f>
        <v>2000</v>
      </c>
    </row>
    <row r="522" spans="1:17" x14ac:dyDescent="0.3">
      <c r="A522" t="s">
        <v>577</v>
      </c>
      <c r="B522">
        <v>4</v>
      </c>
      <c r="C522" t="str">
        <f>_xlfn.XLOOKUP(B522,Setup!A:A,Setup!B:B,"Unknown",0)</f>
        <v>Exceeded Expectations</v>
      </c>
      <c r="D522" s="19">
        <v>45449</v>
      </c>
      <c r="E522" s="18">
        <f ca="1">Parameters!C$5 - D522</f>
        <v>257</v>
      </c>
      <c r="F522" s="17" t="str">
        <f t="shared" ca="1" si="24"/>
        <v>Eligible</v>
      </c>
      <c r="G522" s="18">
        <v>15</v>
      </c>
      <c r="H522" s="18">
        <v>5</v>
      </c>
      <c r="I522" s="18" t="s">
        <v>1092</v>
      </c>
      <c r="J522" s="20" cm="1">
        <f t="array" ref="J522">INDEX('Pay Table DC 2025'!C$2:L$16,G522,H522)</f>
        <v>189950</v>
      </c>
      <c r="K522" s="51">
        <f>_xlfn.XLOOKUP(G522,'Pay Table DC 2025'!B:B,'Pay Table DC 2025'!L:L,"NA",0)</f>
        <v>195200</v>
      </c>
      <c r="L522" s="20" cm="1">
        <f t="array" ref="L522">IFERROR(_xlfn.IFS(C522="Achieved Excellence", J522*Parameters!B$13, C522="Exceeded Expectations", J522*Parameters!C$13,C522="Meets Expectations",J522*Parameters!D$13), "No Pay Due")</f>
        <v>3799</v>
      </c>
      <c r="M522" s="21">
        <f t="shared" si="25"/>
        <v>0.97310450819672134</v>
      </c>
      <c r="N522" s="49" cm="1">
        <f t="array" ref="N522">_xlfn.IFS(L522="No Pay Due", "No Pay Due", ISNUMBER(L522), CEILING(L522, 50))</f>
        <v>3800</v>
      </c>
      <c r="O522" s="50">
        <f t="shared" si="26"/>
        <v>1</v>
      </c>
      <c r="P522" s="56"/>
      <c r="Q522" s="16" cm="1">
        <f t="array" ref="Q522">IFERROR(_xlfn.IFS(C522="Achieved Excellence","3,000",C522="Exceeded Expectations",2000,C522="Meets Expectations",1000), "No pay due")</f>
        <v>2000</v>
      </c>
    </row>
    <row r="523" spans="1:17" x14ac:dyDescent="0.3">
      <c r="A523" t="s">
        <v>578</v>
      </c>
      <c r="B523">
        <v>4</v>
      </c>
      <c r="C523" t="str">
        <f>_xlfn.XLOOKUP(B523,Setup!A:A,Setup!B:B,"Unknown",0)</f>
        <v>Exceeded Expectations</v>
      </c>
      <c r="D523" s="19">
        <v>45592</v>
      </c>
      <c r="E523" s="18">
        <f ca="1">Parameters!C$5 - D523</f>
        <v>114</v>
      </c>
      <c r="F523" s="17" t="str">
        <f t="shared" ca="1" si="24"/>
        <v>Tenure Ineligible</v>
      </c>
      <c r="G523" s="18">
        <v>2</v>
      </c>
      <c r="H523" s="18">
        <v>2</v>
      </c>
      <c r="I523" s="18" t="s">
        <v>1091</v>
      </c>
      <c r="J523" s="20" cm="1">
        <f t="array" ref="J523">INDEX('Pay Table DC 2025'!C$2:L$16,G523,H523)</f>
        <v>34476</v>
      </c>
      <c r="K523" s="51">
        <f>_xlfn.XLOOKUP(G523,'Pay Table DC 2025'!B:B,'Pay Table DC 2025'!L:L,"NA",0)</f>
        <v>42376</v>
      </c>
      <c r="L523" s="20" cm="1">
        <f t="array" ref="L523">IFERROR(_xlfn.IFS(C523="Achieved Excellence", J523*Parameters!B$13, C523="Exceeded Expectations", J523*Parameters!C$13,C523="Meets Expectations",J523*Parameters!D$13), "No Pay Due")</f>
        <v>689.52</v>
      </c>
      <c r="M523" s="21">
        <f t="shared" si="25"/>
        <v>0.81357372097413627</v>
      </c>
      <c r="N523" s="49" cm="1">
        <f t="array" ref="N523">_xlfn.IFS(L523="No Pay Due", "No Pay Due", ISNUMBER(L523), CEILING(L523, 50))</f>
        <v>700</v>
      </c>
      <c r="O523" s="50">
        <f t="shared" si="26"/>
        <v>10.480000000000018</v>
      </c>
      <c r="P523" s="56"/>
      <c r="Q523" s="16" cm="1">
        <f t="array" ref="Q523">IFERROR(_xlfn.IFS(C523="Achieved Excellence","3,000",C523="Exceeded Expectations",2000,C523="Meets Expectations",1000), "No pay due")</f>
        <v>2000</v>
      </c>
    </row>
    <row r="524" spans="1:17" x14ac:dyDescent="0.3">
      <c r="A524" t="s">
        <v>579</v>
      </c>
      <c r="B524">
        <v>5</v>
      </c>
      <c r="C524" t="str">
        <f>_xlfn.XLOOKUP(B524,Setup!A:A,Setup!B:B,"Unknown",0)</f>
        <v>Achieved Excellence</v>
      </c>
      <c r="D524" s="19">
        <v>45764</v>
      </c>
      <c r="E524" s="18">
        <f ca="1">Parameters!C$5 - D524</f>
        <v>-58</v>
      </c>
      <c r="F524" s="17" t="str">
        <f t="shared" ca="1" si="24"/>
        <v>Tenure Ineligible</v>
      </c>
      <c r="G524" s="18">
        <v>6</v>
      </c>
      <c r="H524" s="18">
        <v>2</v>
      </c>
      <c r="I524" s="18" t="s">
        <v>1094</v>
      </c>
      <c r="J524" s="20" cm="1">
        <f t="array" ref="J524">INDEX('Pay Table DC 2025'!C$2:L$16,G524,H524)</f>
        <v>53157</v>
      </c>
      <c r="K524" s="51">
        <f>_xlfn.XLOOKUP(G524,'Pay Table DC 2025'!B:B,'Pay Table DC 2025'!L:L,"NA",0)</f>
        <v>66872</v>
      </c>
      <c r="L524" s="20" cm="1">
        <f t="array" ref="L524">IFERROR(_xlfn.IFS(C524="Achieved Excellence", J524*Parameters!B$13, C524="Exceeded Expectations", J524*Parameters!C$13,C524="Meets Expectations",J524*Parameters!D$13), "No Pay Due")</f>
        <v>1594.71</v>
      </c>
      <c r="M524" s="21">
        <f t="shared" si="25"/>
        <v>0.79490668740279935</v>
      </c>
      <c r="N524" s="49" cm="1">
        <f t="array" ref="N524">_xlfn.IFS(L524="No Pay Due", "No Pay Due", ISNUMBER(L524), CEILING(L524, 50))</f>
        <v>1600</v>
      </c>
      <c r="O524" s="50">
        <f t="shared" si="26"/>
        <v>5.2899999999999636</v>
      </c>
      <c r="P524" s="56"/>
      <c r="Q524" s="16" t="str" cm="1">
        <f t="array" ref="Q524">IFERROR(_xlfn.IFS(C524="Achieved Excellence","3,000",C524="Exceeded Expectations",2000,C524="Meets Expectations",1000), "No pay due")</f>
        <v>3,000</v>
      </c>
    </row>
    <row r="525" spans="1:17" x14ac:dyDescent="0.3">
      <c r="A525" t="s">
        <v>580</v>
      </c>
      <c r="B525">
        <v>4</v>
      </c>
      <c r="C525" t="str">
        <f>_xlfn.XLOOKUP(B525,Setup!A:A,Setup!B:B,"Unknown",0)</f>
        <v>Exceeded Expectations</v>
      </c>
      <c r="D525" s="19">
        <v>44999</v>
      </c>
      <c r="E525" s="18">
        <f ca="1">Parameters!C$5 - D525</f>
        <v>707</v>
      </c>
      <c r="F525" s="17" t="str">
        <f t="shared" ca="1" si="24"/>
        <v>Eligible</v>
      </c>
      <c r="G525" s="18">
        <v>12</v>
      </c>
      <c r="H525" s="18">
        <v>9</v>
      </c>
      <c r="I525" s="18" t="s">
        <v>1094</v>
      </c>
      <c r="J525" s="20" cm="1">
        <f t="array" ref="J525">INDEX('Pay Table DC 2025'!C$2:L$16,G525,H525)</f>
        <v>128446</v>
      </c>
      <c r="K525" s="51">
        <f>_xlfn.XLOOKUP(G525,'Pay Table DC 2025'!B:B,'Pay Table DC 2025'!L:L,"NA",0)</f>
        <v>131826</v>
      </c>
      <c r="L525" s="20" cm="1">
        <f t="array" ref="L525">IFERROR(_xlfn.IFS(C525="Achieved Excellence", J525*Parameters!B$13, C525="Exceeded Expectations", J525*Parameters!C$13,C525="Meets Expectations",J525*Parameters!D$13), "No Pay Due")</f>
        <v>2568.92</v>
      </c>
      <c r="M525" s="21">
        <f t="shared" si="25"/>
        <v>0.97436014139851013</v>
      </c>
      <c r="N525" s="49" cm="1">
        <f t="array" ref="N525">_xlfn.IFS(L525="No Pay Due", "No Pay Due", ISNUMBER(L525), CEILING(L525, 50))</f>
        <v>2600</v>
      </c>
      <c r="O525" s="50">
        <f t="shared" si="26"/>
        <v>31.079999999999927</v>
      </c>
      <c r="P525" s="56"/>
      <c r="Q525" s="16" cm="1">
        <f t="array" ref="Q525">IFERROR(_xlfn.IFS(C525="Achieved Excellence","3,000",C525="Exceeded Expectations",2000,C525="Meets Expectations",1000), "No pay due")</f>
        <v>2000</v>
      </c>
    </row>
    <row r="526" spans="1:17" x14ac:dyDescent="0.3">
      <c r="A526" t="s">
        <v>581</v>
      </c>
      <c r="B526">
        <v>3</v>
      </c>
      <c r="C526" t="str">
        <f>_xlfn.XLOOKUP(B526,Setup!A:A,Setup!B:B,"Unknown",0)</f>
        <v>Meets Expectations</v>
      </c>
      <c r="D526" s="19">
        <v>43883</v>
      </c>
      <c r="E526" s="18">
        <f ca="1">Parameters!C$5 - D526</f>
        <v>1823</v>
      </c>
      <c r="F526" s="17" t="str">
        <f t="shared" ca="1" si="24"/>
        <v>Eligible</v>
      </c>
      <c r="G526" s="18">
        <v>6</v>
      </c>
      <c r="H526" s="18">
        <v>7</v>
      </c>
      <c r="I526" s="18" t="s">
        <v>1094</v>
      </c>
      <c r="J526" s="20" cm="1">
        <f t="array" ref="J526">INDEX('Pay Table DC 2025'!C$2:L$16,G526,H526)</f>
        <v>61729</v>
      </c>
      <c r="K526" s="51">
        <f>_xlfn.XLOOKUP(G526,'Pay Table DC 2025'!B:B,'Pay Table DC 2025'!L:L,"NA",0)</f>
        <v>66872</v>
      </c>
      <c r="L526" s="20" cm="1">
        <f t="array" ref="L526">IFERROR(_xlfn.IFS(C526="Achieved Excellence", J526*Parameters!B$13, C526="Exceeded Expectations", J526*Parameters!C$13,C526="Meets Expectations",J526*Parameters!D$13), "No Pay Due")</f>
        <v>617.29</v>
      </c>
      <c r="M526" s="21">
        <f t="shared" si="25"/>
        <v>0.92309187701878215</v>
      </c>
      <c r="N526" s="49" cm="1">
        <f t="array" ref="N526">_xlfn.IFS(L526="No Pay Due", "No Pay Due", ISNUMBER(L526), CEILING(L526, 50))</f>
        <v>650</v>
      </c>
      <c r="O526" s="50">
        <f t="shared" si="26"/>
        <v>32.710000000000036</v>
      </c>
      <c r="P526" s="56"/>
      <c r="Q526" s="16" cm="1">
        <f t="array" ref="Q526">IFERROR(_xlfn.IFS(C526="Achieved Excellence","3,000",C526="Exceeded Expectations",2000,C526="Meets Expectations",1000), "No pay due")</f>
        <v>1000</v>
      </c>
    </row>
    <row r="527" spans="1:17" x14ac:dyDescent="0.3">
      <c r="A527" t="s">
        <v>582</v>
      </c>
      <c r="B527">
        <v>4</v>
      </c>
      <c r="C527" t="str">
        <f>_xlfn.XLOOKUP(B527,Setup!A:A,Setup!B:B,"Unknown",0)</f>
        <v>Exceeded Expectations</v>
      </c>
      <c r="D527" s="19">
        <v>43920</v>
      </c>
      <c r="E527" s="18">
        <f ca="1">Parameters!C$5 - D527</f>
        <v>1786</v>
      </c>
      <c r="F527" s="17" t="str">
        <f t="shared" ca="1" si="24"/>
        <v>Eligible</v>
      </c>
      <c r="G527" s="18">
        <v>2</v>
      </c>
      <c r="H527" s="18">
        <v>8</v>
      </c>
      <c r="I527" s="18" t="s">
        <v>1095</v>
      </c>
      <c r="J527" s="20" cm="1">
        <f t="array" ref="J527">INDEX('Pay Table DC 2025'!C$2:L$16,G527,H527)</f>
        <v>40203</v>
      </c>
      <c r="K527" s="51">
        <f>_xlfn.XLOOKUP(G527,'Pay Table DC 2025'!B:B,'Pay Table DC 2025'!L:L,"NA",0)</f>
        <v>42376</v>
      </c>
      <c r="L527" s="20" cm="1">
        <f t="array" ref="L527">IFERROR(_xlfn.IFS(C527="Achieved Excellence", J527*Parameters!B$13, C527="Exceeded Expectations", J527*Parameters!C$13,C527="Meets Expectations",J527*Parameters!D$13), "No Pay Due")</f>
        <v>804.06000000000006</v>
      </c>
      <c r="M527" s="21">
        <f t="shared" si="25"/>
        <v>0.94872097413630352</v>
      </c>
      <c r="N527" s="49" cm="1">
        <f t="array" ref="N527">_xlfn.IFS(L527="No Pay Due", "No Pay Due", ISNUMBER(L527), CEILING(L527, 50))</f>
        <v>850</v>
      </c>
      <c r="O527" s="50">
        <f t="shared" si="26"/>
        <v>45.939999999999941</v>
      </c>
      <c r="P527" s="56"/>
      <c r="Q527" s="16" cm="1">
        <f t="array" ref="Q527">IFERROR(_xlfn.IFS(C527="Achieved Excellence","3,000",C527="Exceeded Expectations",2000,C527="Meets Expectations",1000), "No pay due")</f>
        <v>2000</v>
      </c>
    </row>
    <row r="528" spans="1:17" x14ac:dyDescent="0.3">
      <c r="A528" t="s">
        <v>583</v>
      </c>
      <c r="B528">
        <v>1</v>
      </c>
      <c r="C528" t="str">
        <f>_xlfn.XLOOKUP(B528,Setup!A:A,Setup!B:B,"Unknown",0)</f>
        <v>Did not meet Expectations</v>
      </c>
      <c r="D528" s="19">
        <v>45132</v>
      </c>
      <c r="E528" s="18">
        <f ca="1">Parameters!C$5 - D528</f>
        <v>574</v>
      </c>
      <c r="F528" s="17" t="str">
        <f t="shared" ca="1" si="24"/>
        <v>Eligible</v>
      </c>
      <c r="G528" s="18">
        <v>12</v>
      </c>
      <c r="H528" s="18">
        <v>6</v>
      </c>
      <c r="I528" s="18" t="s">
        <v>1091</v>
      </c>
      <c r="J528" s="20" cm="1">
        <f t="array" ref="J528">INDEX('Pay Table DC 2025'!C$2:L$16,G528,H528)</f>
        <v>118304</v>
      </c>
      <c r="K528" s="51">
        <f>_xlfn.XLOOKUP(G528,'Pay Table DC 2025'!B:B,'Pay Table DC 2025'!L:L,"NA",0)</f>
        <v>131826</v>
      </c>
      <c r="L528" s="20" t="str" cm="1">
        <f t="array" ref="L528">IFERROR(_xlfn.IFS(C528="Achieved Excellence", J528*Parameters!B$13, C528="Exceeded Expectations", J528*Parameters!C$13,C528="Meets Expectations",J528*Parameters!D$13), "No Pay Due")</f>
        <v>No Pay Due</v>
      </c>
      <c r="M528" s="21">
        <f t="shared" si="25"/>
        <v>0.89742539408007527</v>
      </c>
      <c r="N528" s="49" t="str" cm="1">
        <f t="array" ref="N528">_xlfn.IFS(L528="No Pay Due", "No Pay Due", ISNUMBER(L528), CEILING(L528, 50))</f>
        <v>No Pay Due</v>
      </c>
      <c r="O528" s="50" t="str">
        <f t="shared" si="26"/>
        <v>No Pay Due</v>
      </c>
      <c r="P528" s="56"/>
      <c r="Q528" s="16" t="str" cm="1">
        <f t="array" ref="Q528">IFERROR(_xlfn.IFS(C528="Achieved Excellence","3,000",C528="Exceeded Expectations",2000,C528="Meets Expectations",1000), "No pay due")</f>
        <v>No pay due</v>
      </c>
    </row>
    <row r="529" spans="1:17" x14ac:dyDescent="0.3">
      <c r="A529" t="s">
        <v>584</v>
      </c>
      <c r="B529">
        <v>4</v>
      </c>
      <c r="C529" t="str">
        <f>_xlfn.XLOOKUP(B529,Setup!A:A,Setup!B:B,"Unknown",0)</f>
        <v>Exceeded Expectations</v>
      </c>
      <c r="D529" s="19">
        <v>45383</v>
      </c>
      <c r="E529" s="18">
        <f ca="1">Parameters!C$5 - D529</f>
        <v>323</v>
      </c>
      <c r="F529" s="17" t="str">
        <f t="shared" ca="1" si="24"/>
        <v>Eligible</v>
      </c>
      <c r="G529" s="18">
        <v>6</v>
      </c>
      <c r="H529" s="18">
        <v>10</v>
      </c>
      <c r="I529" s="18" t="s">
        <v>1091</v>
      </c>
      <c r="J529" s="20" cm="1">
        <f t="array" ref="J529">INDEX('Pay Table DC 2025'!C$2:L$16,G529,H529)</f>
        <v>66872</v>
      </c>
      <c r="K529" s="51">
        <f>_xlfn.XLOOKUP(G529,'Pay Table DC 2025'!B:B,'Pay Table DC 2025'!L:L,"NA",0)</f>
        <v>66872</v>
      </c>
      <c r="L529" s="20" cm="1">
        <f t="array" ref="L529">IFERROR(_xlfn.IFS(C529="Achieved Excellence", J529*Parameters!B$13, C529="Exceeded Expectations", J529*Parameters!C$13,C529="Meets Expectations",J529*Parameters!D$13), "No Pay Due")</f>
        <v>1337.44</v>
      </c>
      <c r="M529" s="21">
        <f t="shared" si="25"/>
        <v>1</v>
      </c>
      <c r="N529" s="49" cm="1">
        <f t="array" ref="N529">_xlfn.IFS(L529="No Pay Due", "No Pay Due", ISNUMBER(L529), CEILING(L529, 50))</f>
        <v>1350</v>
      </c>
      <c r="O529" s="50">
        <f t="shared" si="26"/>
        <v>12.559999999999945</v>
      </c>
      <c r="P529" s="56"/>
      <c r="Q529" s="16" cm="1">
        <f t="array" ref="Q529">IFERROR(_xlfn.IFS(C529="Achieved Excellence","3,000",C529="Exceeded Expectations",2000,C529="Meets Expectations",1000), "No pay due")</f>
        <v>2000</v>
      </c>
    </row>
    <row r="530" spans="1:17" x14ac:dyDescent="0.3">
      <c r="A530" t="s">
        <v>585</v>
      </c>
      <c r="B530">
        <v>5</v>
      </c>
      <c r="C530" t="str">
        <f>_xlfn.XLOOKUP(B530,Setup!A:A,Setup!B:B,"Unknown",0)</f>
        <v>Achieved Excellence</v>
      </c>
      <c r="D530" s="19">
        <v>45661</v>
      </c>
      <c r="E530" s="18">
        <f ca="1">Parameters!C$5 - D530</f>
        <v>45</v>
      </c>
      <c r="F530" s="17" t="str">
        <f t="shared" ca="1" si="24"/>
        <v>Tenure Ineligible</v>
      </c>
      <c r="G530" s="18">
        <v>3</v>
      </c>
      <c r="H530" s="18">
        <v>3</v>
      </c>
      <c r="I530" s="18" t="s">
        <v>1091</v>
      </c>
      <c r="J530" s="20" cm="1">
        <f t="array" ref="J530">INDEX('Pay Table DC 2025'!C$2:L$16,G530,H530)</f>
        <v>39194</v>
      </c>
      <c r="K530" s="51">
        <f>_xlfn.XLOOKUP(G530,'Pay Table DC 2025'!B:B,'Pay Table DC 2025'!L:L,"NA",0)</f>
        <v>47763</v>
      </c>
      <c r="L530" s="20" cm="1">
        <f t="array" ref="L530">IFERROR(_xlfn.IFS(C530="Achieved Excellence", J530*Parameters!B$13, C530="Exceeded Expectations", J530*Parameters!C$13,C530="Meets Expectations",J530*Parameters!D$13), "No Pay Due")</f>
        <v>1175.82</v>
      </c>
      <c r="M530" s="21">
        <f t="shared" si="25"/>
        <v>0.82059334631409253</v>
      </c>
      <c r="N530" s="49" cm="1">
        <f t="array" ref="N530">_xlfn.IFS(L530="No Pay Due", "No Pay Due", ISNUMBER(L530), CEILING(L530, 50))</f>
        <v>1200</v>
      </c>
      <c r="O530" s="50">
        <f t="shared" si="26"/>
        <v>24.180000000000064</v>
      </c>
      <c r="P530" s="56"/>
      <c r="Q530" s="16" t="str" cm="1">
        <f t="array" ref="Q530">IFERROR(_xlfn.IFS(C530="Achieved Excellence","3,000",C530="Exceeded Expectations",2000,C530="Meets Expectations",1000), "No pay due")</f>
        <v>3,000</v>
      </c>
    </row>
    <row r="531" spans="1:17" x14ac:dyDescent="0.3">
      <c r="A531" t="s">
        <v>586</v>
      </c>
      <c r="B531">
        <v>4</v>
      </c>
      <c r="C531" t="str">
        <f>_xlfn.XLOOKUP(B531,Setup!A:A,Setup!B:B,"Unknown",0)</f>
        <v>Exceeded Expectations</v>
      </c>
      <c r="D531" s="19">
        <v>43857</v>
      </c>
      <c r="E531" s="18">
        <f ca="1">Parameters!C$5 - D531</f>
        <v>1849</v>
      </c>
      <c r="F531" s="17" t="str">
        <f t="shared" ca="1" si="24"/>
        <v>Eligible</v>
      </c>
      <c r="G531" s="18">
        <v>10</v>
      </c>
      <c r="H531" s="18">
        <v>5</v>
      </c>
      <c r="I531" s="18" t="s">
        <v>1093</v>
      </c>
      <c r="J531" s="20" cm="1">
        <f t="array" ref="J531">INDEX('Pay Table DC 2025'!C$2:L$16,G531,H531)</f>
        <v>87266</v>
      </c>
      <c r="K531" s="51">
        <f>_xlfn.XLOOKUP(G531,'Pay Table DC 2025'!B:B,'Pay Table DC 2025'!L:L,"NA",0)</f>
        <v>100097</v>
      </c>
      <c r="L531" s="20" cm="1">
        <f t="array" ref="L531">IFERROR(_xlfn.IFS(C531="Achieved Excellence", J531*Parameters!B$13, C531="Exceeded Expectations", J531*Parameters!C$13,C531="Meets Expectations",J531*Parameters!D$13), "No Pay Due")</f>
        <v>1745.32</v>
      </c>
      <c r="M531" s="21">
        <f t="shared" si="25"/>
        <v>0.8718143400901126</v>
      </c>
      <c r="N531" s="49" cm="1">
        <f t="array" ref="N531">_xlfn.IFS(L531="No Pay Due", "No Pay Due", ISNUMBER(L531), CEILING(L531, 50))</f>
        <v>1750</v>
      </c>
      <c r="O531" s="50">
        <f t="shared" si="26"/>
        <v>4.6800000000000637</v>
      </c>
      <c r="P531" s="56"/>
      <c r="Q531" s="16" cm="1">
        <f t="array" ref="Q531">IFERROR(_xlfn.IFS(C531="Achieved Excellence","3,000",C531="Exceeded Expectations",2000,C531="Meets Expectations",1000), "No pay due")</f>
        <v>2000</v>
      </c>
    </row>
    <row r="532" spans="1:17" x14ac:dyDescent="0.3">
      <c r="A532" t="s">
        <v>587</v>
      </c>
      <c r="B532">
        <v>1</v>
      </c>
      <c r="C532" t="str">
        <f>_xlfn.XLOOKUP(B532,Setup!A:A,Setup!B:B,"Unknown",0)</f>
        <v>Did not meet Expectations</v>
      </c>
      <c r="D532" s="19">
        <v>45634</v>
      </c>
      <c r="E532" s="18">
        <f ca="1">Parameters!C$5 - D532</f>
        <v>72</v>
      </c>
      <c r="F532" s="17" t="str">
        <f t="shared" ca="1" si="24"/>
        <v>Tenure Ineligible</v>
      </c>
      <c r="G532" s="18">
        <v>2</v>
      </c>
      <c r="H532" s="18">
        <v>10</v>
      </c>
      <c r="I532" s="18" t="s">
        <v>1094</v>
      </c>
      <c r="J532" s="20" cm="1">
        <f t="array" ref="J532">INDEX('Pay Table DC 2025'!C$2:L$16,G532,H532)</f>
        <v>42376</v>
      </c>
      <c r="K532" s="51">
        <f>_xlfn.XLOOKUP(G532,'Pay Table DC 2025'!B:B,'Pay Table DC 2025'!L:L,"NA",0)</f>
        <v>42376</v>
      </c>
      <c r="L532" s="20" t="str" cm="1">
        <f t="array" ref="L532">IFERROR(_xlfn.IFS(C532="Achieved Excellence", J532*Parameters!B$13, C532="Exceeded Expectations", J532*Parameters!C$13,C532="Meets Expectations",J532*Parameters!D$13), "No Pay Due")</f>
        <v>No Pay Due</v>
      </c>
      <c r="M532" s="21">
        <f t="shared" si="25"/>
        <v>1</v>
      </c>
      <c r="N532" s="49" t="str" cm="1">
        <f t="array" ref="N532">_xlfn.IFS(L532="No Pay Due", "No Pay Due", ISNUMBER(L532), CEILING(L532, 50))</f>
        <v>No Pay Due</v>
      </c>
      <c r="O532" s="50" t="str">
        <f t="shared" si="26"/>
        <v>No Pay Due</v>
      </c>
      <c r="P532" s="56"/>
      <c r="Q532" s="16" t="str" cm="1">
        <f t="array" ref="Q532">IFERROR(_xlfn.IFS(C532="Achieved Excellence","3,000",C532="Exceeded Expectations",2000,C532="Meets Expectations",1000), "No pay due")</f>
        <v>No pay due</v>
      </c>
    </row>
    <row r="533" spans="1:17" x14ac:dyDescent="0.3">
      <c r="A533" t="s">
        <v>588</v>
      </c>
      <c r="B533">
        <v>5</v>
      </c>
      <c r="C533" t="str">
        <f>_xlfn.XLOOKUP(B533,Setup!A:A,Setup!B:B,"Unknown",0)</f>
        <v>Achieved Excellence</v>
      </c>
      <c r="D533" s="19">
        <v>45574</v>
      </c>
      <c r="E533" s="18">
        <f ca="1">Parameters!C$5 - D533</f>
        <v>132</v>
      </c>
      <c r="F533" s="17" t="str">
        <f t="shared" ca="1" si="24"/>
        <v>Tenure Ineligible</v>
      </c>
      <c r="G533" s="18">
        <v>8</v>
      </c>
      <c r="H533" s="18">
        <v>1</v>
      </c>
      <c r="I533" s="18" t="s">
        <v>1094</v>
      </c>
      <c r="J533" s="20" cm="1">
        <f t="array" ref="J533">INDEX('Pay Table DC 2025'!C$2:L$16,G533,H533)</f>
        <v>63307</v>
      </c>
      <c r="K533" s="51">
        <f>_xlfn.XLOOKUP(G533,'Pay Table DC 2025'!B:B,'Pay Table DC 2025'!L:L,"NA",0)</f>
        <v>82305</v>
      </c>
      <c r="L533" s="20" cm="1">
        <f t="array" ref="L533">IFERROR(_xlfn.IFS(C533="Achieved Excellence", J533*Parameters!B$13, C533="Exceeded Expectations", J533*Parameters!C$13,C533="Meets Expectations",J533*Parameters!D$13), "No Pay Due")</f>
        <v>1899.21</v>
      </c>
      <c r="M533" s="21">
        <f t="shared" si="25"/>
        <v>0.76917562724014332</v>
      </c>
      <c r="N533" s="49" cm="1">
        <f t="array" ref="N533">_xlfn.IFS(L533="No Pay Due", "No Pay Due", ISNUMBER(L533), CEILING(L533, 50))</f>
        <v>1900</v>
      </c>
      <c r="O533" s="50">
        <f t="shared" si="26"/>
        <v>0.78999999999996362</v>
      </c>
      <c r="P533" s="56"/>
      <c r="Q533" s="16" t="str" cm="1">
        <f t="array" ref="Q533">IFERROR(_xlfn.IFS(C533="Achieved Excellence","3,000",C533="Exceeded Expectations",2000,C533="Meets Expectations",1000), "No pay due")</f>
        <v>3,000</v>
      </c>
    </row>
    <row r="534" spans="1:17" x14ac:dyDescent="0.3">
      <c r="A534" t="s">
        <v>589</v>
      </c>
      <c r="B534">
        <v>3</v>
      </c>
      <c r="C534" t="str">
        <f>_xlfn.XLOOKUP(B534,Setup!A:A,Setup!B:B,"Unknown",0)</f>
        <v>Meets Expectations</v>
      </c>
      <c r="D534" s="19">
        <v>44293</v>
      </c>
      <c r="E534" s="18">
        <f ca="1">Parameters!C$5 - D534</f>
        <v>1413</v>
      </c>
      <c r="F534" s="17" t="str">
        <f t="shared" ca="1" si="24"/>
        <v>Eligible</v>
      </c>
      <c r="G534" s="18">
        <v>2</v>
      </c>
      <c r="H534" s="18">
        <v>4</v>
      </c>
      <c r="I534" s="18" t="s">
        <v>1091</v>
      </c>
      <c r="J534" s="20" cm="1">
        <f t="array" ref="J534">INDEX('Pay Table DC 2025'!C$2:L$16,G534,H534)</f>
        <v>36535</v>
      </c>
      <c r="K534" s="51">
        <f>_xlfn.XLOOKUP(G534,'Pay Table DC 2025'!B:B,'Pay Table DC 2025'!L:L,"NA",0)</f>
        <v>42376</v>
      </c>
      <c r="L534" s="20" cm="1">
        <f t="array" ref="L534">IFERROR(_xlfn.IFS(C534="Achieved Excellence", J534*Parameters!B$13, C534="Exceeded Expectations", J534*Parameters!C$13,C534="Meets Expectations",J534*Parameters!D$13), "No Pay Due")</f>
        <v>365.35</v>
      </c>
      <c r="M534" s="21">
        <f t="shared" si="25"/>
        <v>0.86216254483670007</v>
      </c>
      <c r="N534" s="49" cm="1">
        <f t="array" ref="N534">_xlfn.IFS(L534="No Pay Due", "No Pay Due", ISNUMBER(L534), CEILING(L534, 50))</f>
        <v>400</v>
      </c>
      <c r="O534" s="50">
        <f t="shared" si="26"/>
        <v>34.649999999999977</v>
      </c>
      <c r="P534" s="56"/>
      <c r="Q534" s="16" cm="1">
        <f t="array" ref="Q534">IFERROR(_xlfn.IFS(C534="Achieved Excellence","3,000",C534="Exceeded Expectations",2000,C534="Meets Expectations",1000), "No pay due")</f>
        <v>1000</v>
      </c>
    </row>
    <row r="535" spans="1:17" x14ac:dyDescent="0.3">
      <c r="A535" t="s">
        <v>590</v>
      </c>
      <c r="B535">
        <v>1</v>
      </c>
      <c r="C535" t="str">
        <f>_xlfn.XLOOKUP(B535,Setup!A:A,Setup!B:B,"Unknown",0)</f>
        <v>Did not meet Expectations</v>
      </c>
      <c r="D535" s="19">
        <v>44817</v>
      </c>
      <c r="E535" s="18">
        <f ca="1">Parameters!C$5 - D535</f>
        <v>889</v>
      </c>
      <c r="F535" s="17" t="str">
        <f t="shared" ca="1" si="24"/>
        <v>Eligible</v>
      </c>
      <c r="G535" s="18">
        <v>1</v>
      </c>
      <c r="H535" s="18">
        <v>8</v>
      </c>
      <c r="I535" s="18" t="s">
        <v>1091</v>
      </c>
      <c r="J535" s="20" cm="1">
        <f t="array" ref="J535">INDEX('Pay Table DC 2025'!C$2:L$16,G535,H535)</f>
        <v>36495</v>
      </c>
      <c r="K535" s="51">
        <f>_xlfn.XLOOKUP(G535,'Pay Table DC 2025'!B:B,'Pay Table DC 2025'!L:L,"NA",0)</f>
        <v>37463</v>
      </c>
      <c r="L535" s="20" t="str" cm="1">
        <f t="array" ref="L535">IFERROR(_xlfn.IFS(C535="Achieved Excellence", J535*Parameters!B$13, C535="Exceeded Expectations", J535*Parameters!C$13,C535="Meets Expectations",J535*Parameters!D$13), "No Pay Due")</f>
        <v>No Pay Due</v>
      </c>
      <c r="M535" s="21">
        <f t="shared" si="25"/>
        <v>0.97416117235672528</v>
      </c>
      <c r="N535" s="49" t="str" cm="1">
        <f t="array" ref="N535">_xlfn.IFS(L535="No Pay Due", "No Pay Due", ISNUMBER(L535), CEILING(L535, 50))</f>
        <v>No Pay Due</v>
      </c>
      <c r="O535" s="50" t="str">
        <f t="shared" si="26"/>
        <v>No Pay Due</v>
      </c>
      <c r="P535" s="56"/>
      <c r="Q535" s="16" t="str" cm="1">
        <f t="array" ref="Q535">IFERROR(_xlfn.IFS(C535="Achieved Excellence","3,000",C535="Exceeded Expectations",2000,C535="Meets Expectations",1000), "No pay due")</f>
        <v>No pay due</v>
      </c>
    </row>
    <row r="536" spans="1:17" x14ac:dyDescent="0.3">
      <c r="A536" t="s">
        <v>591</v>
      </c>
      <c r="B536">
        <v>1</v>
      </c>
      <c r="C536" t="str">
        <f>_xlfn.XLOOKUP(B536,Setup!A:A,Setup!B:B,"Unknown",0)</f>
        <v>Did not meet Expectations</v>
      </c>
      <c r="D536" s="19">
        <v>44885</v>
      </c>
      <c r="E536" s="18">
        <f ca="1">Parameters!C$5 - D536</f>
        <v>821</v>
      </c>
      <c r="F536" s="17" t="str">
        <f t="shared" ca="1" si="24"/>
        <v>Eligible</v>
      </c>
      <c r="G536" s="18">
        <v>11</v>
      </c>
      <c r="H536" s="18">
        <v>4</v>
      </c>
      <c r="I536" s="18" t="s">
        <v>1093</v>
      </c>
      <c r="J536" s="20" cm="1">
        <f t="array" ref="J536">INDEX('Pay Table DC 2025'!C$2:L$16,G536,H536)</f>
        <v>93059</v>
      </c>
      <c r="K536" s="51">
        <f>_xlfn.XLOOKUP(G536,'Pay Table DC 2025'!B:B,'Pay Table DC 2025'!L:L,"NA",0)</f>
        <v>109975</v>
      </c>
      <c r="L536" s="20" t="str" cm="1">
        <f t="array" ref="L536">IFERROR(_xlfn.IFS(C536="Achieved Excellence", J536*Parameters!B$13, C536="Exceeded Expectations", J536*Parameters!C$13,C536="Meets Expectations",J536*Parameters!D$13), "No Pay Due")</f>
        <v>No Pay Due</v>
      </c>
      <c r="M536" s="21">
        <f t="shared" si="25"/>
        <v>0.84618322345987729</v>
      </c>
      <c r="N536" s="49" t="str" cm="1">
        <f t="array" ref="N536">_xlfn.IFS(L536="No Pay Due", "No Pay Due", ISNUMBER(L536), CEILING(L536, 50))</f>
        <v>No Pay Due</v>
      </c>
      <c r="O536" s="50" t="str">
        <f t="shared" si="26"/>
        <v>No Pay Due</v>
      </c>
      <c r="P536" s="56"/>
      <c r="Q536" s="16" t="str" cm="1">
        <f t="array" ref="Q536">IFERROR(_xlfn.IFS(C536="Achieved Excellence","3,000",C536="Exceeded Expectations",2000,C536="Meets Expectations",1000), "No pay due")</f>
        <v>No pay due</v>
      </c>
    </row>
    <row r="537" spans="1:17" x14ac:dyDescent="0.3">
      <c r="A537" t="s">
        <v>592</v>
      </c>
      <c r="B537">
        <v>1</v>
      </c>
      <c r="C537" t="str">
        <f>_xlfn.XLOOKUP(B537,Setup!A:A,Setup!B:B,"Unknown",0)</f>
        <v>Did not meet Expectations</v>
      </c>
      <c r="D537" s="19">
        <v>44564</v>
      </c>
      <c r="E537" s="18">
        <f ca="1">Parameters!C$5 - D537</f>
        <v>1142</v>
      </c>
      <c r="F537" s="17" t="str">
        <f t="shared" ca="1" si="24"/>
        <v>Eligible</v>
      </c>
      <c r="G537" s="18">
        <v>12</v>
      </c>
      <c r="H537" s="18">
        <v>9</v>
      </c>
      <c r="I537" s="18" t="s">
        <v>1092</v>
      </c>
      <c r="J537" s="20" cm="1">
        <f t="array" ref="J537">INDEX('Pay Table DC 2025'!C$2:L$16,G537,H537)</f>
        <v>128446</v>
      </c>
      <c r="K537" s="51">
        <f>_xlfn.XLOOKUP(G537,'Pay Table DC 2025'!B:B,'Pay Table DC 2025'!L:L,"NA",0)</f>
        <v>131826</v>
      </c>
      <c r="L537" s="20" t="str" cm="1">
        <f t="array" ref="L537">IFERROR(_xlfn.IFS(C537="Achieved Excellence", J537*Parameters!B$13, C537="Exceeded Expectations", J537*Parameters!C$13,C537="Meets Expectations",J537*Parameters!D$13), "No Pay Due")</f>
        <v>No Pay Due</v>
      </c>
      <c r="M537" s="21">
        <f t="shared" si="25"/>
        <v>0.97436014139851013</v>
      </c>
      <c r="N537" s="49" t="str" cm="1">
        <f t="array" ref="N537">_xlfn.IFS(L537="No Pay Due", "No Pay Due", ISNUMBER(L537), CEILING(L537, 50))</f>
        <v>No Pay Due</v>
      </c>
      <c r="O537" s="50" t="str">
        <f t="shared" si="26"/>
        <v>No Pay Due</v>
      </c>
      <c r="P537" s="56"/>
      <c r="Q537" s="16" t="str" cm="1">
        <f t="array" ref="Q537">IFERROR(_xlfn.IFS(C537="Achieved Excellence","3,000",C537="Exceeded Expectations",2000,C537="Meets Expectations",1000), "No pay due")</f>
        <v>No pay due</v>
      </c>
    </row>
    <row r="538" spans="1:17" x14ac:dyDescent="0.3">
      <c r="A538" t="s">
        <v>593</v>
      </c>
      <c r="B538">
        <v>3</v>
      </c>
      <c r="C538" t="str">
        <f>_xlfn.XLOOKUP(B538,Setup!A:A,Setup!B:B,"Unknown",0)</f>
        <v>Meets Expectations</v>
      </c>
      <c r="D538" s="19">
        <v>44605</v>
      </c>
      <c r="E538" s="18">
        <f ca="1">Parameters!C$5 - D538</f>
        <v>1101</v>
      </c>
      <c r="F538" s="17" t="str">
        <f t="shared" ca="1" si="24"/>
        <v>Eligible</v>
      </c>
      <c r="G538" s="18">
        <v>2</v>
      </c>
      <c r="H538" s="18">
        <v>2</v>
      </c>
      <c r="I538" s="18" t="s">
        <v>1091</v>
      </c>
      <c r="J538" s="20" cm="1">
        <f t="array" ref="J538">INDEX('Pay Table DC 2025'!C$2:L$16,G538,H538)</f>
        <v>34476</v>
      </c>
      <c r="K538" s="51">
        <f>_xlfn.XLOOKUP(G538,'Pay Table DC 2025'!B:B,'Pay Table DC 2025'!L:L,"NA",0)</f>
        <v>42376</v>
      </c>
      <c r="L538" s="20" cm="1">
        <f t="array" ref="L538">IFERROR(_xlfn.IFS(C538="Achieved Excellence", J538*Parameters!B$13, C538="Exceeded Expectations", J538*Parameters!C$13,C538="Meets Expectations",J538*Parameters!D$13), "No Pay Due")</f>
        <v>344.76</v>
      </c>
      <c r="M538" s="21">
        <f t="shared" si="25"/>
        <v>0.81357372097413627</v>
      </c>
      <c r="N538" s="49" cm="1">
        <f t="array" ref="N538">_xlfn.IFS(L538="No Pay Due", "No Pay Due", ISNUMBER(L538), CEILING(L538, 50))</f>
        <v>350</v>
      </c>
      <c r="O538" s="50">
        <f t="shared" si="26"/>
        <v>5.2400000000000091</v>
      </c>
      <c r="P538" s="56"/>
      <c r="Q538" s="16" cm="1">
        <f t="array" ref="Q538">IFERROR(_xlfn.IFS(C538="Achieved Excellence","3,000",C538="Exceeded Expectations",2000,C538="Meets Expectations",1000), "No pay due")</f>
        <v>1000</v>
      </c>
    </row>
    <row r="539" spans="1:17" x14ac:dyDescent="0.3">
      <c r="A539" t="s">
        <v>594</v>
      </c>
      <c r="B539">
        <v>2</v>
      </c>
      <c r="C539" t="str">
        <f>_xlfn.XLOOKUP(B539,Setup!A:A,Setup!B:B,"Unknown",0)</f>
        <v>Needs Improvement</v>
      </c>
      <c r="D539" s="19">
        <v>45780</v>
      </c>
      <c r="E539" s="18">
        <f ca="1">Parameters!C$5 - D539</f>
        <v>-74</v>
      </c>
      <c r="F539" s="17" t="str">
        <f t="shared" ca="1" si="24"/>
        <v>Tenure Ineligible</v>
      </c>
      <c r="G539" s="18">
        <v>14</v>
      </c>
      <c r="H539" s="18">
        <v>5</v>
      </c>
      <c r="I539" s="18" t="s">
        <v>1094</v>
      </c>
      <c r="J539" s="20" cm="1">
        <f t="array" ref="J539">INDEX('Pay Table DC 2025'!C$2:L$16,G539,H539)</f>
        <v>161486</v>
      </c>
      <c r="K539" s="51">
        <f>_xlfn.XLOOKUP(G539,'Pay Table DC 2025'!B:B,'Pay Table DC 2025'!L:L,"NA",0)</f>
        <v>185234</v>
      </c>
      <c r="L539" s="20" t="str" cm="1">
        <f t="array" ref="L539">IFERROR(_xlfn.IFS(C539="Achieved Excellence", J539*Parameters!B$13, C539="Exceeded Expectations", J539*Parameters!C$13,C539="Meets Expectations",J539*Parameters!D$13), "No Pay Due")</f>
        <v>No Pay Due</v>
      </c>
      <c r="M539" s="21">
        <f t="shared" si="25"/>
        <v>0.87179459494477252</v>
      </c>
      <c r="N539" s="49" t="str" cm="1">
        <f t="array" ref="N539">_xlfn.IFS(L539="No Pay Due", "No Pay Due", ISNUMBER(L539), CEILING(L539, 50))</f>
        <v>No Pay Due</v>
      </c>
      <c r="O539" s="50" t="str">
        <f t="shared" si="26"/>
        <v>No Pay Due</v>
      </c>
      <c r="P539" s="56"/>
      <c r="Q539" s="16" t="str" cm="1">
        <f t="array" ref="Q539">IFERROR(_xlfn.IFS(C539="Achieved Excellence","3,000",C539="Exceeded Expectations",2000,C539="Meets Expectations",1000), "No pay due")</f>
        <v>No pay due</v>
      </c>
    </row>
    <row r="540" spans="1:17" x14ac:dyDescent="0.3">
      <c r="A540" t="s">
        <v>595</v>
      </c>
      <c r="B540">
        <v>5</v>
      </c>
      <c r="C540" t="str">
        <f>_xlfn.XLOOKUP(B540,Setup!A:A,Setup!B:B,"Unknown",0)</f>
        <v>Achieved Excellence</v>
      </c>
      <c r="D540" s="19">
        <v>45088</v>
      </c>
      <c r="E540" s="18">
        <f ca="1">Parameters!C$5 - D540</f>
        <v>618</v>
      </c>
      <c r="F540" s="17" t="str">
        <f t="shared" ca="1" si="24"/>
        <v>Eligible</v>
      </c>
      <c r="G540" s="18">
        <v>11</v>
      </c>
      <c r="H540" s="18">
        <v>10</v>
      </c>
      <c r="I540" s="18" t="s">
        <v>1093</v>
      </c>
      <c r="J540" s="20" cm="1">
        <f t="array" ref="J540">INDEX('Pay Table DC 2025'!C$2:L$16,G540,H540)</f>
        <v>109975</v>
      </c>
      <c r="K540" s="51">
        <f>_xlfn.XLOOKUP(G540,'Pay Table DC 2025'!B:B,'Pay Table DC 2025'!L:L,"NA",0)</f>
        <v>109975</v>
      </c>
      <c r="L540" s="20" cm="1">
        <f t="array" ref="L540">IFERROR(_xlfn.IFS(C540="Achieved Excellence", J540*Parameters!B$13, C540="Exceeded Expectations", J540*Parameters!C$13,C540="Meets Expectations",J540*Parameters!D$13), "No Pay Due")</f>
        <v>3299.25</v>
      </c>
      <c r="M540" s="21">
        <f t="shared" si="25"/>
        <v>1</v>
      </c>
      <c r="N540" s="49" cm="1">
        <f t="array" ref="N540">_xlfn.IFS(L540="No Pay Due", "No Pay Due", ISNUMBER(L540), CEILING(L540, 50))</f>
        <v>3300</v>
      </c>
      <c r="O540" s="50">
        <f t="shared" si="26"/>
        <v>0.75</v>
      </c>
      <c r="P540" s="56"/>
      <c r="Q540" s="16" t="str" cm="1">
        <f t="array" ref="Q540">IFERROR(_xlfn.IFS(C540="Achieved Excellence","3,000",C540="Exceeded Expectations",2000,C540="Meets Expectations",1000), "No pay due")</f>
        <v>3,000</v>
      </c>
    </row>
    <row r="541" spans="1:17" x14ac:dyDescent="0.3">
      <c r="A541" t="s">
        <v>596</v>
      </c>
      <c r="B541">
        <v>3</v>
      </c>
      <c r="C541" t="str">
        <f>_xlfn.XLOOKUP(B541,Setup!A:A,Setup!B:B,"Unknown",0)</f>
        <v>Meets Expectations</v>
      </c>
      <c r="D541" s="19">
        <v>43849</v>
      </c>
      <c r="E541" s="18">
        <f ca="1">Parameters!C$5 - D541</f>
        <v>1857</v>
      </c>
      <c r="F541" s="17" t="str">
        <f t="shared" ca="1" si="24"/>
        <v>Eligible</v>
      </c>
      <c r="G541" s="18">
        <v>6</v>
      </c>
      <c r="H541" s="18">
        <v>10</v>
      </c>
      <c r="I541" s="18" t="s">
        <v>1091</v>
      </c>
      <c r="J541" s="20" cm="1">
        <f t="array" ref="J541">INDEX('Pay Table DC 2025'!C$2:L$16,G541,H541)</f>
        <v>66872</v>
      </c>
      <c r="K541" s="51">
        <f>_xlfn.XLOOKUP(G541,'Pay Table DC 2025'!B:B,'Pay Table DC 2025'!L:L,"NA",0)</f>
        <v>66872</v>
      </c>
      <c r="L541" s="20" cm="1">
        <f t="array" ref="L541">IFERROR(_xlfn.IFS(C541="Achieved Excellence", J541*Parameters!B$13, C541="Exceeded Expectations", J541*Parameters!C$13,C541="Meets Expectations",J541*Parameters!D$13), "No Pay Due")</f>
        <v>668.72</v>
      </c>
      <c r="M541" s="21">
        <f t="shared" si="25"/>
        <v>1</v>
      </c>
      <c r="N541" s="49" cm="1">
        <f t="array" ref="N541">_xlfn.IFS(L541="No Pay Due", "No Pay Due", ISNUMBER(L541), CEILING(L541, 50))</f>
        <v>700</v>
      </c>
      <c r="O541" s="50">
        <f t="shared" si="26"/>
        <v>31.279999999999973</v>
      </c>
      <c r="P541" s="56"/>
      <c r="Q541" s="16" cm="1">
        <f t="array" ref="Q541">IFERROR(_xlfn.IFS(C541="Achieved Excellence","3,000",C541="Exceeded Expectations",2000,C541="Meets Expectations",1000), "No pay due")</f>
        <v>1000</v>
      </c>
    </row>
    <row r="542" spans="1:17" x14ac:dyDescent="0.3">
      <c r="A542" t="s">
        <v>597</v>
      </c>
      <c r="B542">
        <v>5</v>
      </c>
      <c r="C542" t="str">
        <f>_xlfn.XLOOKUP(B542,Setup!A:A,Setup!B:B,"Unknown",0)</f>
        <v>Achieved Excellence</v>
      </c>
      <c r="D542" s="19">
        <v>45408</v>
      </c>
      <c r="E542" s="18">
        <f ca="1">Parameters!C$5 - D542</f>
        <v>298</v>
      </c>
      <c r="F542" s="17" t="str">
        <f t="shared" ca="1" si="24"/>
        <v>Eligible</v>
      </c>
      <c r="G542" s="18">
        <v>14</v>
      </c>
      <c r="H542" s="18">
        <v>9</v>
      </c>
      <c r="I542" s="18" t="s">
        <v>1092</v>
      </c>
      <c r="J542" s="20" cm="1">
        <f t="array" ref="J542">INDEX('Pay Table DC 2025'!C$2:L$16,G542,H542)</f>
        <v>180484</v>
      </c>
      <c r="K542" s="51">
        <f>_xlfn.XLOOKUP(G542,'Pay Table DC 2025'!B:B,'Pay Table DC 2025'!L:L,"NA",0)</f>
        <v>185234</v>
      </c>
      <c r="L542" s="20" cm="1">
        <f t="array" ref="L542">IFERROR(_xlfn.IFS(C542="Achieved Excellence", J542*Parameters!B$13, C542="Exceeded Expectations", J542*Parameters!C$13,C542="Meets Expectations",J542*Parameters!D$13), "No Pay Due")</f>
        <v>5414.5199999999995</v>
      </c>
      <c r="M542" s="21">
        <f t="shared" si="25"/>
        <v>0.97435675955818046</v>
      </c>
      <c r="N542" s="49" cm="1">
        <f t="array" ref="N542">_xlfn.IFS(L542="No Pay Due", "No Pay Due", ISNUMBER(L542), CEILING(L542, 50))</f>
        <v>5450</v>
      </c>
      <c r="O542" s="50">
        <f t="shared" si="26"/>
        <v>35.480000000000473</v>
      </c>
      <c r="P542" s="56"/>
      <c r="Q542" s="16" t="str" cm="1">
        <f t="array" ref="Q542">IFERROR(_xlfn.IFS(C542="Achieved Excellence","3,000",C542="Exceeded Expectations",2000,C542="Meets Expectations",1000), "No pay due")</f>
        <v>3,000</v>
      </c>
    </row>
    <row r="543" spans="1:17" x14ac:dyDescent="0.3">
      <c r="A543" t="s">
        <v>598</v>
      </c>
      <c r="B543">
        <v>1</v>
      </c>
      <c r="C543" t="str">
        <f>_xlfn.XLOOKUP(B543,Setup!A:A,Setup!B:B,"Unknown",0)</f>
        <v>Did not meet Expectations</v>
      </c>
      <c r="D543" s="19">
        <v>45311</v>
      </c>
      <c r="E543" s="18">
        <f ca="1">Parameters!C$5 - D543</f>
        <v>395</v>
      </c>
      <c r="F543" s="17" t="str">
        <f t="shared" ca="1" si="24"/>
        <v>Eligible</v>
      </c>
      <c r="G543" s="18">
        <v>8</v>
      </c>
      <c r="H543" s="18">
        <v>8</v>
      </c>
      <c r="I543" s="18" t="s">
        <v>1092</v>
      </c>
      <c r="J543" s="20" cm="1">
        <f t="array" ref="J543">INDEX('Pay Table DC 2025'!C$2:L$16,G543,H543)</f>
        <v>78083</v>
      </c>
      <c r="K543" s="51">
        <f>_xlfn.XLOOKUP(G543,'Pay Table DC 2025'!B:B,'Pay Table DC 2025'!L:L,"NA",0)</f>
        <v>82305</v>
      </c>
      <c r="L543" s="20" t="str" cm="1">
        <f t="array" ref="L543">IFERROR(_xlfn.IFS(C543="Achieved Excellence", J543*Parameters!B$13, C543="Exceeded Expectations", J543*Parameters!C$13,C543="Meets Expectations",J543*Parameters!D$13), "No Pay Due")</f>
        <v>No Pay Due</v>
      </c>
      <c r="M543" s="21">
        <f t="shared" si="25"/>
        <v>0.94870299495777899</v>
      </c>
      <c r="N543" s="49" t="str" cm="1">
        <f t="array" ref="N543">_xlfn.IFS(L543="No Pay Due", "No Pay Due", ISNUMBER(L543), CEILING(L543, 50))</f>
        <v>No Pay Due</v>
      </c>
      <c r="O543" s="50" t="str">
        <f t="shared" si="26"/>
        <v>No Pay Due</v>
      </c>
      <c r="P543" s="56"/>
      <c r="Q543" s="16" t="str" cm="1">
        <f t="array" ref="Q543">IFERROR(_xlfn.IFS(C543="Achieved Excellence","3,000",C543="Exceeded Expectations",2000,C543="Meets Expectations",1000), "No pay due")</f>
        <v>No pay due</v>
      </c>
    </row>
    <row r="544" spans="1:17" x14ac:dyDescent="0.3">
      <c r="A544" t="s">
        <v>599</v>
      </c>
      <c r="B544">
        <v>1</v>
      </c>
      <c r="C544" t="str">
        <f>_xlfn.XLOOKUP(B544,Setup!A:A,Setup!B:B,"Unknown",0)</f>
        <v>Did not meet Expectations</v>
      </c>
      <c r="D544" s="19">
        <v>45611</v>
      </c>
      <c r="E544" s="18">
        <f ca="1">Parameters!C$5 - D544</f>
        <v>95</v>
      </c>
      <c r="F544" s="17" t="str">
        <f t="shared" ca="1" si="24"/>
        <v>Tenure Ineligible</v>
      </c>
      <c r="G544" s="18">
        <v>3</v>
      </c>
      <c r="H544" s="18">
        <v>6</v>
      </c>
      <c r="I544" s="18" t="s">
        <v>1095</v>
      </c>
      <c r="J544" s="20" cm="1">
        <f t="array" ref="J544">INDEX('Pay Table DC 2025'!C$2:L$16,G544,H544)</f>
        <v>42866</v>
      </c>
      <c r="K544" s="51">
        <f>_xlfn.XLOOKUP(G544,'Pay Table DC 2025'!B:B,'Pay Table DC 2025'!L:L,"NA",0)</f>
        <v>47763</v>
      </c>
      <c r="L544" s="20" t="str" cm="1">
        <f t="array" ref="L544">IFERROR(_xlfn.IFS(C544="Achieved Excellence", J544*Parameters!B$13, C544="Exceeded Expectations", J544*Parameters!C$13,C544="Meets Expectations",J544*Parameters!D$13), "No Pay Due")</f>
        <v>No Pay Due</v>
      </c>
      <c r="M544" s="21">
        <f t="shared" si="25"/>
        <v>0.89747293930448258</v>
      </c>
      <c r="N544" s="49" t="str" cm="1">
        <f t="array" ref="N544">_xlfn.IFS(L544="No Pay Due", "No Pay Due", ISNUMBER(L544), CEILING(L544, 50))</f>
        <v>No Pay Due</v>
      </c>
      <c r="O544" s="50" t="str">
        <f t="shared" si="26"/>
        <v>No Pay Due</v>
      </c>
      <c r="P544" s="56"/>
      <c r="Q544" s="16" t="str" cm="1">
        <f t="array" ref="Q544">IFERROR(_xlfn.IFS(C544="Achieved Excellence","3,000",C544="Exceeded Expectations",2000,C544="Meets Expectations",1000), "No pay due")</f>
        <v>No pay due</v>
      </c>
    </row>
    <row r="545" spans="1:17" x14ac:dyDescent="0.3">
      <c r="A545" t="s">
        <v>600</v>
      </c>
      <c r="B545">
        <v>5</v>
      </c>
      <c r="C545" t="str">
        <f>_xlfn.XLOOKUP(B545,Setup!A:A,Setup!B:B,"Unknown",0)</f>
        <v>Achieved Excellence</v>
      </c>
      <c r="D545" s="19">
        <v>44264</v>
      </c>
      <c r="E545" s="18">
        <f ca="1">Parameters!C$5 - D545</f>
        <v>1442</v>
      </c>
      <c r="F545" s="17" t="str">
        <f t="shared" ca="1" si="24"/>
        <v>Eligible</v>
      </c>
      <c r="G545" s="18">
        <v>5</v>
      </c>
      <c r="H545" s="18">
        <v>8</v>
      </c>
      <c r="I545" s="18" t="s">
        <v>1093</v>
      </c>
      <c r="J545" s="20" cm="1">
        <f t="array" ref="J545">INDEX('Pay Table DC 2025'!C$2:L$16,G545,H545)</f>
        <v>56911</v>
      </c>
      <c r="K545" s="51">
        <f>_xlfn.XLOOKUP(G545,'Pay Table DC 2025'!B:B,'Pay Table DC 2025'!L:L,"NA",0)</f>
        <v>59986</v>
      </c>
      <c r="L545" s="20" cm="1">
        <f t="array" ref="L545">IFERROR(_xlfn.IFS(C545="Achieved Excellence", J545*Parameters!B$13, C545="Exceeded Expectations", J545*Parameters!C$13,C545="Meets Expectations",J545*Parameters!D$13), "No Pay Due")</f>
        <v>1707.33</v>
      </c>
      <c r="M545" s="21">
        <f t="shared" si="25"/>
        <v>0.94873803887573771</v>
      </c>
      <c r="N545" s="49" cm="1">
        <f t="array" ref="N545">_xlfn.IFS(L545="No Pay Due", "No Pay Due", ISNUMBER(L545), CEILING(L545, 50))</f>
        <v>1750</v>
      </c>
      <c r="O545" s="50">
        <f t="shared" si="26"/>
        <v>42.670000000000073</v>
      </c>
      <c r="P545" s="56"/>
      <c r="Q545" s="16" t="str" cm="1">
        <f t="array" ref="Q545">IFERROR(_xlfn.IFS(C545="Achieved Excellence","3,000",C545="Exceeded Expectations",2000,C545="Meets Expectations",1000), "No pay due")</f>
        <v>3,000</v>
      </c>
    </row>
    <row r="546" spans="1:17" x14ac:dyDescent="0.3">
      <c r="A546" t="s">
        <v>601</v>
      </c>
      <c r="B546">
        <v>4</v>
      </c>
      <c r="C546" t="str">
        <f>_xlfn.XLOOKUP(B546,Setup!A:A,Setup!B:B,"Unknown",0)</f>
        <v>Exceeded Expectations</v>
      </c>
      <c r="D546" s="19">
        <v>45355</v>
      </c>
      <c r="E546" s="18">
        <f ca="1">Parameters!C$5 - D546</f>
        <v>351</v>
      </c>
      <c r="F546" s="17" t="str">
        <f t="shared" ca="1" si="24"/>
        <v>Eligible</v>
      </c>
      <c r="G546" s="18">
        <v>9</v>
      </c>
      <c r="H546" s="18">
        <v>3</v>
      </c>
      <c r="I546" s="18" t="s">
        <v>1093</v>
      </c>
      <c r="J546" s="20" cm="1">
        <f t="array" ref="J546">INDEX('Pay Table DC 2025'!C$2:L$16,G546,H546)</f>
        <v>74584</v>
      </c>
      <c r="K546" s="51">
        <f>_xlfn.XLOOKUP(G546,'Pay Table DC 2025'!B:B,'Pay Table DC 2025'!L:L,"NA",0)</f>
        <v>90898</v>
      </c>
      <c r="L546" s="20" cm="1">
        <f t="array" ref="L546">IFERROR(_xlfn.IFS(C546="Achieved Excellence", J546*Parameters!B$13, C546="Exceeded Expectations", J546*Parameters!C$13,C546="Meets Expectations",J546*Parameters!D$13), "No Pay Due")</f>
        <v>1491.68</v>
      </c>
      <c r="M546" s="21">
        <f t="shared" si="25"/>
        <v>0.82052410394068076</v>
      </c>
      <c r="N546" s="49" cm="1">
        <f t="array" ref="N546">_xlfn.IFS(L546="No Pay Due", "No Pay Due", ISNUMBER(L546), CEILING(L546, 50))</f>
        <v>1500</v>
      </c>
      <c r="O546" s="50">
        <f t="shared" si="26"/>
        <v>8.3199999999999363</v>
      </c>
      <c r="P546" s="56"/>
      <c r="Q546" s="16" cm="1">
        <f t="array" ref="Q546">IFERROR(_xlfn.IFS(C546="Achieved Excellence","3,000",C546="Exceeded Expectations",2000,C546="Meets Expectations",1000), "No pay due")</f>
        <v>2000</v>
      </c>
    </row>
    <row r="547" spans="1:17" x14ac:dyDescent="0.3">
      <c r="A547" t="s">
        <v>602</v>
      </c>
      <c r="B547">
        <v>2</v>
      </c>
      <c r="C547" t="str">
        <f>_xlfn.XLOOKUP(B547,Setup!A:A,Setup!B:B,"Unknown",0)</f>
        <v>Needs Improvement</v>
      </c>
      <c r="D547" s="19">
        <v>44659</v>
      </c>
      <c r="E547" s="18">
        <f ca="1">Parameters!C$5 - D547</f>
        <v>1047</v>
      </c>
      <c r="F547" s="17" t="str">
        <f t="shared" ca="1" si="24"/>
        <v>Eligible</v>
      </c>
      <c r="G547" s="18">
        <v>1</v>
      </c>
      <c r="H547" s="18">
        <v>6</v>
      </c>
      <c r="I547" s="18" t="s">
        <v>1091</v>
      </c>
      <c r="J547" s="20" cm="1">
        <f t="array" ref="J547">INDEX('Pay Table DC 2025'!C$2:L$16,G547,H547)</f>
        <v>34516</v>
      </c>
      <c r="K547" s="51">
        <f>_xlfn.XLOOKUP(G547,'Pay Table DC 2025'!B:B,'Pay Table DC 2025'!L:L,"NA",0)</f>
        <v>37463</v>
      </c>
      <c r="L547" s="20" t="str" cm="1">
        <f t="array" ref="L547">IFERROR(_xlfn.IFS(C547="Achieved Excellence", J547*Parameters!B$13, C547="Exceeded Expectations", J547*Parameters!C$13,C547="Meets Expectations",J547*Parameters!D$13), "No Pay Due")</f>
        <v>No Pay Due</v>
      </c>
      <c r="M547" s="21">
        <f t="shared" si="25"/>
        <v>0.92133571790833624</v>
      </c>
      <c r="N547" s="49" t="str" cm="1">
        <f t="array" ref="N547">_xlfn.IFS(L547="No Pay Due", "No Pay Due", ISNUMBER(L547), CEILING(L547, 50))</f>
        <v>No Pay Due</v>
      </c>
      <c r="O547" s="50" t="str">
        <f t="shared" si="26"/>
        <v>No Pay Due</v>
      </c>
      <c r="P547" s="56"/>
      <c r="Q547" s="16" t="str" cm="1">
        <f t="array" ref="Q547">IFERROR(_xlfn.IFS(C547="Achieved Excellence","3,000",C547="Exceeded Expectations",2000,C547="Meets Expectations",1000), "No pay due")</f>
        <v>No pay due</v>
      </c>
    </row>
    <row r="548" spans="1:17" x14ac:dyDescent="0.3">
      <c r="A548" t="s">
        <v>603</v>
      </c>
      <c r="B548">
        <v>2</v>
      </c>
      <c r="C548" t="str">
        <f>_xlfn.XLOOKUP(B548,Setup!A:A,Setup!B:B,"Unknown",0)</f>
        <v>Needs Improvement</v>
      </c>
      <c r="D548" s="19">
        <v>45215</v>
      </c>
      <c r="E548" s="18">
        <f ca="1">Parameters!C$5 - D548</f>
        <v>491</v>
      </c>
      <c r="F548" s="17" t="str">
        <f t="shared" ca="1" si="24"/>
        <v>Eligible</v>
      </c>
      <c r="G548" s="18">
        <v>8</v>
      </c>
      <c r="H548" s="18">
        <v>4</v>
      </c>
      <c r="I548" s="18" t="s">
        <v>1091</v>
      </c>
      <c r="J548" s="20" cm="1">
        <f t="array" ref="J548">INDEX('Pay Table DC 2025'!C$2:L$16,G548,H548)</f>
        <v>69639</v>
      </c>
      <c r="K548" s="51">
        <f>_xlfn.XLOOKUP(G548,'Pay Table DC 2025'!B:B,'Pay Table DC 2025'!L:L,"NA",0)</f>
        <v>82305</v>
      </c>
      <c r="L548" s="20" t="str" cm="1">
        <f t="array" ref="L548">IFERROR(_xlfn.IFS(C548="Achieved Excellence", J548*Parameters!B$13, C548="Exceeded Expectations", J548*Parameters!C$13,C548="Meets Expectations",J548*Parameters!D$13), "No Pay Due")</f>
        <v>No Pay Due</v>
      </c>
      <c r="M548" s="21">
        <f t="shared" si="25"/>
        <v>0.84610898487333697</v>
      </c>
      <c r="N548" s="49" t="str" cm="1">
        <f t="array" ref="N548">_xlfn.IFS(L548="No Pay Due", "No Pay Due", ISNUMBER(L548), CEILING(L548, 50))</f>
        <v>No Pay Due</v>
      </c>
      <c r="O548" s="50" t="str">
        <f t="shared" si="26"/>
        <v>No Pay Due</v>
      </c>
      <c r="P548" s="56"/>
      <c r="Q548" s="16" t="str" cm="1">
        <f t="array" ref="Q548">IFERROR(_xlfn.IFS(C548="Achieved Excellence","3,000",C548="Exceeded Expectations",2000,C548="Meets Expectations",1000), "No pay due")</f>
        <v>No pay due</v>
      </c>
    </row>
    <row r="549" spans="1:17" x14ac:dyDescent="0.3">
      <c r="A549" t="s">
        <v>604</v>
      </c>
      <c r="B549">
        <v>3</v>
      </c>
      <c r="C549" t="str">
        <f>_xlfn.XLOOKUP(B549,Setup!A:A,Setup!B:B,"Unknown",0)</f>
        <v>Meets Expectations</v>
      </c>
      <c r="D549" s="19">
        <v>44869</v>
      </c>
      <c r="E549" s="18">
        <f ca="1">Parameters!C$5 - D549</f>
        <v>837</v>
      </c>
      <c r="F549" s="17" t="str">
        <f t="shared" ca="1" si="24"/>
        <v>Eligible</v>
      </c>
      <c r="G549" s="18">
        <v>10</v>
      </c>
      <c r="H549" s="18">
        <v>6</v>
      </c>
      <c r="I549" s="18" t="s">
        <v>1091</v>
      </c>
      <c r="J549" s="20" cm="1">
        <f t="array" ref="J549">INDEX('Pay Table DC 2025'!C$2:L$16,G549,H549)</f>
        <v>89832</v>
      </c>
      <c r="K549" s="51">
        <f>_xlfn.XLOOKUP(G549,'Pay Table DC 2025'!B:B,'Pay Table DC 2025'!L:L,"NA",0)</f>
        <v>100097</v>
      </c>
      <c r="L549" s="20" cm="1">
        <f t="array" ref="L549">IFERROR(_xlfn.IFS(C549="Achieved Excellence", J549*Parameters!B$13, C549="Exceeded Expectations", J549*Parameters!C$13,C549="Meets Expectations",J549*Parameters!D$13), "No Pay Due")</f>
        <v>898.32</v>
      </c>
      <c r="M549" s="21">
        <f t="shared" si="25"/>
        <v>0.89744947401021014</v>
      </c>
      <c r="N549" s="49" cm="1">
        <f t="array" ref="N549">_xlfn.IFS(L549="No Pay Due", "No Pay Due", ISNUMBER(L549), CEILING(L549, 50))</f>
        <v>900</v>
      </c>
      <c r="O549" s="50">
        <f t="shared" si="26"/>
        <v>1.67999999999995</v>
      </c>
      <c r="P549" s="56"/>
      <c r="Q549" s="16" cm="1">
        <f t="array" ref="Q549">IFERROR(_xlfn.IFS(C549="Achieved Excellence","3,000",C549="Exceeded Expectations",2000,C549="Meets Expectations",1000), "No pay due")</f>
        <v>1000</v>
      </c>
    </row>
    <row r="550" spans="1:17" x14ac:dyDescent="0.3">
      <c r="A550" t="s">
        <v>605</v>
      </c>
      <c r="B550">
        <v>2</v>
      </c>
      <c r="C550" t="str">
        <f>_xlfn.XLOOKUP(B550,Setup!A:A,Setup!B:B,"Unknown",0)</f>
        <v>Needs Improvement</v>
      </c>
      <c r="D550" s="19">
        <v>45636</v>
      </c>
      <c r="E550" s="18">
        <f ca="1">Parameters!C$5 - D550</f>
        <v>70</v>
      </c>
      <c r="F550" s="17" t="str">
        <f t="shared" ca="1" si="24"/>
        <v>Tenure Ineligible</v>
      </c>
      <c r="G550" s="18">
        <v>11</v>
      </c>
      <c r="H550" s="18">
        <v>7</v>
      </c>
      <c r="I550" s="18" t="s">
        <v>1093</v>
      </c>
      <c r="J550" s="20" cm="1">
        <f t="array" ref="J550">INDEX('Pay Table DC 2025'!C$2:L$16,G550,H550)</f>
        <v>101517</v>
      </c>
      <c r="K550" s="51">
        <f>_xlfn.XLOOKUP(G550,'Pay Table DC 2025'!B:B,'Pay Table DC 2025'!L:L,"NA",0)</f>
        <v>109975</v>
      </c>
      <c r="L550" s="20" t="str" cm="1">
        <f t="array" ref="L550">IFERROR(_xlfn.IFS(C550="Achieved Excellence", J550*Parameters!B$13, C550="Exceeded Expectations", J550*Parameters!C$13,C550="Meets Expectations",J550*Parameters!D$13), "No Pay Due")</f>
        <v>No Pay Due</v>
      </c>
      <c r="M550" s="21">
        <f t="shared" si="25"/>
        <v>0.92309161172993859</v>
      </c>
      <c r="N550" s="49" t="str" cm="1">
        <f t="array" ref="N550">_xlfn.IFS(L550="No Pay Due", "No Pay Due", ISNUMBER(L550), CEILING(L550, 50))</f>
        <v>No Pay Due</v>
      </c>
      <c r="O550" s="50" t="str">
        <f t="shared" si="26"/>
        <v>No Pay Due</v>
      </c>
      <c r="P550" s="56"/>
      <c r="Q550" s="16" t="str" cm="1">
        <f t="array" ref="Q550">IFERROR(_xlfn.IFS(C550="Achieved Excellence","3,000",C550="Exceeded Expectations",2000,C550="Meets Expectations",1000), "No pay due")</f>
        <v>No pay due</v>
      </c>
    </row>
    <row r="551" spans="1:17" x14ac:dyDescent="0.3">
      <c r="A551" t="s">
        <v>606</v>
      </c>
      <c r="B551">
        <v>4</v>
      </c>
      <c r="C551" t="str">
        <f>_xlfn.XLOOKUP(B551,Setup!A:A,Setup!B:B,"Unknown",0)</f>
        <v>Exceeded Expectations</v>
      </c>
      <c r="D551" s="19">
        <v>44286</v>
      </c>
      <c r="E551" s="18">
        <f ca="1">Parameters!C$5 - D551</f>
        <v>1420</v>
      </c>
      <c r="F551" s="17" t="str">
        <f t="shared" ca="1" si="24"/>
        <v>Eligible</v>
      </c>
      <c r="G551" s="18">
        <v>1</v>
      </c>
      <c r="H551" s="18">
        <v>5</v>
      </c>
      <c r="I551" s="18" t="s">
        <v>1092</v>
      </c>
      <c r="J551" s="20" cm="1">
        <f t="array" ref="J551">INDEX('Pay Table DC 2025'!C$2:L$16,G551,H551)</f>
        <v>33935</v>
      </c>
      <c r="K551" s="51">
        <f>_xlfn.XLOOKUP(G551,'Pay Table DC 2025'!B:B,'Pay Table DC 2025'!L:L,"NA",0)</f>
        <v>37463</v>
      </c>
      <c r="L551" s="20" cm="1">
        <f t="array" ref="L551">IFERROR(_xlfn.IFS(C551="Achieved Excellence", J551*Parameters!B$13, C551="Exceeded Expectations", J551*Parameters!C$13,C551="Meets Expectations",J551*Parameters!D$13), "No Pay Due")</f>
        <v>678.7</v>
      </c>
      <c r="M551" s="21">
        <f t="shared" si="25"/>
        <v>0.90582708272161871</v>
      </c>
      <c r="N551" s="49" cm="1">
        <f t="array" ref="N551">_xlfn.IFS(L551="No Pay Due", "No Pay Due", ISNUMBER(L551), CEILING(L551, 50))</f>
        <v>700</v>
      </c>
      <c r="O551" s="50">
        <f t="shared" si="26"/>
        <v>21.299999999999955</v>
      </c>
      <c r="P551" s="56"/>
      <c r="Q551" s="16" cm="1">
        <f t="array" ref="Q551">IFERROR(_xlfn.IFS(C551="Achieved Excellence","3,000",C551="Exceeded Expectations",2000,C551="Meets Expectations",1000), "No pay due")</f>
        <v>2000</v>
      </c>
    </row>
    <row r="552" spans="1:17" x14ac:dyDescent="0.3">
      <c r="A552" t="s">
        <v>607</v>
      </c>
      <c r="B552">
        <v>5</v>
      </c>
      <c r="C552" t="str">
        <f>_xlfn.XLOOKUP(B552,Setup!A:A,Setup!B:B,"Unknown",0)</f>
        <v>Achieved Excellence</v>
      </c>
      <c r="D552" s="19">
        <v>44442</v>
      </c>
      <c r="E552" s="18">
        <f ca="1">Parameters!C$5 - D552</f>
        <v>1264</v>
      </c>
      <c r="F552" s="17" t="str">
        <f t="shared" ca="1" si="24"/>
        <v>Eligible</v>
      </c>
      <c r="G552" s="18">
        <v>2</v>
      </c>
      <c r="H552" s="18">
        <v>4</v>
      </c>
      <c r="I552" s="18" t="s">
        <v>1093</v>
      </c>
      <c r="J552" s="20" cm="1">
        <f t="array" ref="J552">INDEX('Pay Table DC 2025'!C$2:L$16,G552,H552)</f>
        <v>36535</v>
      </c>
      <c r="K552" s="51">
        <f>_xlfn.XLOOKUP(G552,'Pay Table DC 2025'!B:B,'Pay Table DC 2025'!L:L,"NA",0)</f>
        <v>42376</v>
      </c>
      <c r="L552" s="20" cm="1">
        <f t="array" ref="L552">IFERROR(_xlfn.IFS(C552="Achieved Excellence", J552*Parameters!B$13, C552="Exceeded Expectations", J552*Parameters!C$13,C552="Meets Expectations",J552*Parameters!D$13), "No Pay Due")</f>
        <v>1096.05</v>
      </c>
      <c r="M552" s="21">
        <f t="shared" si="25"/>
        <v>0.86216254483670007</v>
      </c>
      <c r="N552" s="49" cm="1">
        <f t="array" ref="N552">_xlfn.IFS(L552="No Pay Due", "No Pay Due", ISNUMBER(L552), CEILING(L552, 50))</f>
        <v>1100</v>
      </c>
      <c r="O552" s="50">
        <f t="shared" si="26"/>
        <v>3.9500000000000455</v>
      </c>
      <c r="P552" s="56"/>
      <c r="Q552" s="16" t="str" cm="1">
        <f t="array" ref="Q552">IFERROR(_xlfn.IFS(C552="Achieved Excellence","3,000",C552="Exceeded Expectations",2000,C552="Meets Expectations",1000), "No pay due")</f>
        <v>3,000</v>
      </c>
    </row>
    <row r="553" spans="1:17" x14ac:dyDescent="0.3">
      <c r="A553" t="s">
        <v>608</v>
      </c>
      <c r="B553">
        <v>5</v>
      </c>
      <c r="C553" t="str">
        <f>_xlfn.XLOOKUP(B553,Setup!A:A,Setup!B:B,"Unknown",0)</f>
        <v>Achieved Excellence</v>
      </c>
      <c r="D553" s="19">
        <v>44705</v>
      </c>
      <c r="E553" s="18">
        <f ca="1">Parameters!C$5 - D553</f>
        <v>1001</v>
      </c>
      <c r="F553" s="17" t="str">
        <f t="shared" ca="1" si="24"/>
        <v>Eligible</v>
      </c>
      <c r="G553" s="18">
        <v>3</v>
      </c>
      <c r="H553" s="18">
        <v>4</v>
      </c>
      <c r="I553" s="18" t="s">
        <v>1094</v>
      </c>
      <c r="J553" s="20" cm="1">
        <f t="array" ref="J553">INDEX('Pay Table DC 2025'!C$2:L$16,G553,H553)</f>
        <v>40418</v>
      </c>
      <c r="K553" s="51">
        <f>_xlfn.XLOOKUP(G553,'Pay Table DC 2025'!B:B,'Pay Table DC 2025'!L:L,"NA",0)</f>
        <v>47763</v>
      </c>
      <c r="L553" s="20" cm="1">
        <f t="array" ref="L553">IFERROR(_xlfn.IFS(C553="Achieved Excellence", J553*Parameters!B$13, C553="Exceeded Expectations", J553*Parameters!C$13,C553="Meets Expectations",J553*Parameters!D$13), "No Pay Due")</f>
        <v>1212.54</v>
      </c>
      <c r="M553" s="21">
        <f t="shared" si="25"/>
        <v>0.84621987731088921</v>
      </c>
      <c r="N553" s="49" cm="1">
        <f t="array" ref="N553">_xlfn.IFS(L553="No Pay Due", "No Pay Due", ISNUMBER(L553), CEILING(L553, 50))</f>
        <v>1250</v>
      </c>
      <c r="O553" s="50">
        <f t="shared" si="26"/>
        <v>37.460000000000036</v>
      </c>
      <c r="P553" s="56"/>
      <c r="Q553" s="16" t="str" cm="1">
        <f t="array" ref="Q553">IFERROR(_xlfn.IFS(C553="Achieved Excellence","3,000",C553="Exceeded Expectations",2000,C553="Meets Expectations",1000), "No pay due")</f>
        <v>3,000</v>
      </c>
    </row>
    <row r="554" spans="1:17" x14ac:dyDescent="0.3">
      <c r="A554" t="s">
        <v>609</v>
      </c>
      <c r="B554">
        <v>2</v>
      </c>
      <c r="C554" t="str">
        <f>_xlfn.XLOOKUP(B554,Setup!A:A,Setup!B:B,"Unknown",0)</f>
        <v>Needs Improvement</v>
      </c>
      <c r="D554" s="19">
        <v>44668</v>
      </c>
      <c r="E554" s="18">
        <f ca="1">Parameters!C$5 - D554</f>
        <v>1038</v>
      </c>
      <c r="F554" s="17" t="str">
        <f t="shared" ca="1" si="24"/>
        <v>Eligible</v>
      </c>
      <c r="G554" s="18">
        <v>13</v>
      </c>
      <c r="H554" s="18">
        <v>10</v>
      </c>
      <c r="I554" s="18" t="s">
        <v>1093</v>
      </c>
      <c r="J554" s="20" cm="1">
        <f t="array" ref="J554">INDEX('Pay Table DC 2025'!C$2:L$16,G554,H554)</f>
        <v>156755</v>
      </c>
      <c r="K554" s="51">
        <f>_xlfn.XLOOKUP(G554,'Pay Table DC 2025'!B:B,'Pay Table DC 2025'!L:L,"NA",0)</f>
        <v>156755</v>
      </c>
      <c r="L554" s="20" t="str" cm="1">
        <f t="array" ref="L554">IFERROR(_xlfn.IFS(C554="Achieved Excellence", J554*Parameters!B$13, C554="Exceeded Expectations", J554*Parameters!C$13,C554="Meets Expectations",J554*Parameters!D$13), "No Pay Due")</f>
        <v>No Pay Due</v>
      </c>
      <c r="M554" s="21">
        <f t="shared" si="25"/>
        <v>1</v>
      </c>
      <c r="N554" s="49" t="str" cm="1">
        <f t="array" ref="N554">_xlfn.IFS(L554="No Pay Due", "No Pay Due", ISNUMBER(L554), CEILING(L554, 50))</f>
        <v>No Pay Due</v>
      </c>
      <c r="O554" s="50" t="str">
        <f t="shared" si="26"/>
        <v>No Pay Due</v>
      </c>
      <c r="P554" s="56"/>
      <c r="Q554" s="16" t="str" cm="1">
        <f t="array" ref="Q554">IFERROR(_xlfn.IFS(C554="Achieved Excellence","3,000",C554="Exceeded Expectations",2000,C554="Meets Expectations",1000), "No pay due")</f>
        <v>No pay due</v>
      </c>
    </row>
    <row r="555" spans="1:17" x14ac:dyDescent="0.3">
      <c r="A555" t="s">
        <v>610</v>
      </c>
      <c r="B555">
        <v>1</v>
      </c>
      <c r="C555" t="str">
        <f>_xlfn.XLOOKUP(B555,Setup!A:A,Setup!B:B,"Unknown",0)</f>
        <v>Did not meet Expectations</v>
      </c>
      <c r="D555" s="19">
        <v>44647</v>
      </c>
      <c r="E555" s="18">
        <f ca="1">Parameters!C$5 - D555</f>
        <v>1059</v>
      </c>
      <c r="F555" s="17" t="str">
        <f t="shared" ca="1" si="24"/>
        <v>Eligible</v>
      </c>
      <c r="G555" s="18">
        <v>15</v>
      </c>
      <c r="H555" s="18">
        <v>2</v>
      </c>
      <c r="I555" s="18" t="s">
        <v>1095</v>
      </c>
      <c r="J555" s="20" cm="1">
        <f t="array" ref="J555">INDEX('Pay Table DC 2025'!C$2:L$16,G555,H555)</f>
        <v>173190</v>
      </c>
      <c r="K555" s="51">
        <f>_xlfn.XLOOKUP(G555,'Pay Table DC 2025'!B:B,'Pay Table DC 2025'!L:L,"NA",0)</f>
        <v>195200</v>
      </c>
      <c r="L555" s="20" t="str" cm="1">
        <f t="array" ref="L555">IFERROR(_xlfn.IFS(C555="Achieved Excellence", J555*Parameters!B$13, C555="Exceeded Expectations", J555*Parameters!C$13,C555="Meets Expectations",J555*Parameters!D$13), "No Pay Due")</f>
        <v>No Pay Due</v>
      </c>
      <c r="M555" s="21">
        <f t="shared" si="25"/>
        <v>0.88724385245901638</v>
      </c>
      <c r="N555" s="49" t="str" cm="1">
        <f t="array" ref="N555">_xlfn.IFS(L555="No Pay Due", "No Pay Due", ISNUMBER(L555), CEILING(L555, 50))</f>
        <v>No Pay Due</v>
      </c>
      <c r="O555" s="50" t="str">
        <f t="shared" si="26"/>
        <v>No Pay Due</v>
      </c>
      <c r="P555" s="56"/>
      <c r="Q555" s="16" t="str" cm="1">
        <f t="array" ref="Q555">IFERROR(_xlfn.IFS(C555="Achieved Excellence","3,000",C555="Exceeded Expectations",2000,C555="Meets Expectations",1000), "No pay due")</f>
        <v>No pay due</v>
      </c>
    </row>
    <row r="556" spans="1:17" x14ac:dyDescent="0.3">
      <c r="A556" t="s">
        <v>611</v>
      </c>
      <c r="B556">
        <v>5</v>
      </c>
      <c r="C556" t="str">
        <f>_xlfn.XLOOKUP(B556,Setup!A:A,Setup!B:B,"Unknown",0)</f>
        <v>Achieved Excellence</v>
      </c>
      <c r="D556" s="19">
        <v>43931</v>
      </c>
      <c r="E556" s="18">
        <f ca="1">Parameters!C$5 - D556</f>
        <v>1775</v>
      </c>
      <c r="F556" s="17" t="str">
        <f t="shared" ca="1" si="24"/>
        <v>Eligible</v>
      </c>
      <c r="G556" s="18">
        <v>4</v>
      </c>
      <c r="H556" s="18">
        <v>6</v>
      </c>
      <c r="I556" s="18" t="s">
        <v>1094</v>
      </c>
      <c r="J556" s="20" cm="1">
        <f t="array" ref="J556">INDEX('Pay Table DC 2025'!C$2:L$16,G556,H556)</f>
        <v>48125</v>
      </c>
      <c r="K556" s="51">
        <f>_xlfn.XLOOKUP(G556,'Pay Table DC 2025'!B:B,'Pay Table DC 2025'!L:L,"NA",0)</f>
        <v>53627</v>
      </c>
      <c r="L556" s="20" cm="1">
        <f t="array" ref="L556">IFERROR(_xlfn.IFS(C556="Achieved Excellence", J556*Parameters!B$13, C556="Exceeded Expectations", J556*Parameters!C$13,C556="Meets Expectations",J556*Parameters!D$13), "No Pay Due")</f>
        <v>1443.75</v>
      </c>
      <c r="M556" s="21">
        <f t="shared" si="25"/>
        <v>0.89740242788147762</v>
      </c>
      <c r="N556" s="49" cm="1">
        <f t="array" ref="N556">_xlfn.IFS(L556="No Pay Due", "No Pay Due", ISNUMBER(L556), CEILING(L556, 50))</f>
        <v>1450</v>
      </c>
      <c r="O556" s="50">
        <f t="shared" si="26"/>
        <v>6.25</v>
      </c>
      <c r="P556" s="56"/>
      <c r="Q556" s="16" t="str" cm="1">
        <f t="array" ref="Q556">IFERROR(_xlfn.IFS(C556="Achieved Excellence","3,000",C556="Exceeded Expectations",2000,C556="Meets Expectations",1000), "No pay due")</f>
        <v>3,000</v>
      </c>
    </row>
    <row r="557" spans="1:17" x14ac:dyDescent="0.3">
      <c r="A557" t="s">
        <v>612</v>
      </c>
      <c r="B557">
        <v>4</v>
      </c>
      <c r="C557" t="str">
        <f>_xlfn.XLOOKUP(B557,Setup!A:A,Setup!B:B,"Unknown",0)</f>
        <v>Exceeded Expectations</v>
      </c>
      <c r="D557" s="19">
        <v>45446</v>
      </c>
      <c r="E557" s="18">
        <f ca="1">Parameters!C$5 - D557</f>
        <v>260</v>
      </c>
      <c r="F557" s="17" t="str">
        <f t="shared" ca="1" si="24"/>
        <v>Eligible</v>
      </c>
      <c r="G557" s="18">
        <v>5</v>
      </c>
      <c r="H557" s="18">
        <v>7</v>
      </c>
      <c r="I557" s="18" t="s">
        <v>1091</v>
      </c>
      <c r="J557" s="20" cm="1">
        <f t="array" ref="J557">INDEX('Pay Table DC 2025'!C$2:L$16,G557,H557)</f>
        <v>55373</v>
      </c>
      <c r="K557" s="51">
        <f>_xlfn.XLOOKUP(G557,'Pay Table DC 2025'!B:B,'Pay Table DC 2025'!L:L,"NA",0)</f>
        <v>59986</v>
      </c>
      <c r="L557" s="20" cm="1">
        <f t="array" ref="L557">IFERROR(_xlfn.IFS(C557="Achieved Excellence", J557*Parameters!B$13, C557="Exceeded Expectations", J557*Parameters!C$13,C557="Meets Expectations",J557*Parameters!D$13), "No Pay Due")</f>
        <v>1107.46</v>
      </c>
      <c r="M557" s="21">
        <f t="shared" si="25"/>
        <v>0.92309872303537488</v>
      </c>
      <c r="N557" s="49" cm="1">
        <f t="array" ref="N557">_xlfn.IFS(L557="No Pay Due", "No Pay Due", ISNUMBER(L557), CEILING(L557, 50))</f>
        <v>1150</v>
      </c>
      <c r="O557" s="50">
        <f t="shared" si="26"/>
        <v>42.539999999999964</v>
      </c>
      <c r="P557" s="56"/>
      <c r="Q557" s="16" cm="1">
        <f t="array" ref="Q557">IFERROR(_xlfn.IFS(C557="Achieved Excellence","3,000",C557="Exceeded Expectations",2000,C557="Meets Expectations",1000), "No pay due")</f>
        <v>2000</v>
      </c>
    </row>
    <row r="558" spans="1:17" x14ac:dyDescent="0.3">
      <c r="A558" t="s">
        <v>613</v>
      </c>
      <c r="B558">
        <v>2</v>
      </c>
      <c r="C558" t="str">
        <f>_xlfn.XLOOKUP(B558,Setup!A:A,Setup!B:B,"Unknown",0)</f>
        <v>Needs Improvement</v>
      </c>
      <c r="D558" s="19">
        <v>44286</v>
      </c>
      <c r="E558" s="18">
        <f ca="1">Parameters!C$5 - D558</f>
        <v>1420</v>
      </c>
      <c r="F558" s="17" t="str">
        <f t="shared" ca="1" si="24"/>
        <v>Eligible</v>
      </c>
      <c r="G558" s="18">
        <v>15</v>
      </c>
      <c r="H558" s="18">
        <v>1</v>
      </c>
      <c r="I558" s="18" t="s">
        <v>1094</v>
      </c>
      <c r="J558" s="20" cm="1">
        <f t="array" ref="J558">INDEX('Pay Table DC 2025'!C$2:L$16,G558,H558)</f>
        <v>167603</v>
      </c>
      <c r="K558" s="51">
        <f>_xlfn.XLOOKUP(G558,'Pay Table DC 2025'!B:B,'Pay Table DC 2025'!L:L,"NA",0)</f>
        <v>195200</v>
      </c>
      <c r="L558" s="20" t="str" cm="1">
        <f t="array" ref="L558">IFERROR(_xlfn.IFS(C558="Achieved Excellence", J558*Parameters!B$13, C558="Exceeded Expectations", J558*Parameters!C$13,C558="Meets Expectations",J558*Parameters!D$13), "No Pay Due")</f>
        <v>No Pay Due</v>
      </c>
      <c r="M558" s="21">
        <f t="shared" si="25"/>
        <v>0.85862192622950817</v>
      </c>
      <c r="N558" s="49" t="str" cm="1">
        <f t="array" ref="N558">_xlfn.IFS(L558="No Pay Due", "No Pay Due", ISNUMBER(L558), CEILING(L558, 50))</f>
        <v>No Pay Due</v>
      </c>
      <c r="O558" s="50" t="str">
        <f t="shared" si="26"/>
        <v>No Pay Due</v>
      </c>
      <c r="P558" s="56"/>
      <c r="Q558" s="16" t="str" cm="1">
        <f t="array" ref="Q558">IFERROR(_xlfn.IFS(C558="Achieved Excellence","3,000",C558="Exceeded Expectations",2000,C558="Meets Expectations",1000), "No pay due")</f>
        <v>No pay due</v>
      </c>
    </row>
    <row r="559" spans="1:17" x14ac:dyDescent="0.3">
      <c r="A559" t="s">
        <v>614</v>
      </c>
      <c r="B559">
        <v>5</v>
      </c>
      <c r="C559" t="str">
        <f>_xlfn.XLOOKUP(B559,Setup!A:A,Setup!B:B,"Unknown",0)</f>
        <v>Achieved Excellence</v>
      </c>
      <c r="D559" s="19">
        <v>44264</v>
      </c>
      <c r="E559" s="18">
        <f ca="1">Parameters!C$5 - D559</f>
        <v>1442</v>
      </c>
      <c r="F559" s="17" t="str">
        <f t="shared" ca="1" si="24"/>
        <v>Eligible</v>
      </c>
      <c r="G559" s="18">
        <v>4</v>
      </c>
      <c r="H559" s="18">
        <v>6</v>
      </c>
      <c r="I559" s="18" t="s">
        <v>1095</v>
      </c>
      <c r="J559" s="20" cm="1">
        <f t="array" ref="J559">INDEX('Pay Table DC 2025'!C$2:L$16,G559,H559)</f>
        <v>48125</v>
      </c>
      <c r="K559" s="51">
        <f>_xlfn.XLOOKUP(G559,'Pay Table DC 2025'!B:B,'Pay Table DC 2025'!L:L,"NA",0)</f>
        <v>53627</v>
      </c>
      <c r="L559" s="20" cm="1">
        <f t="array" ref="L559">IFERROR(_xlfn.IFS(C559="Achieved Excellence", J559*Parameters!B$13, C559="Exceeded Expectations", J559*Parameters!C$13,C559="Meets Expectations",J559*Parameters!D$13), "No Pay Due")</f>
        <v>1443.75</v>
      </c>
      <c r="M559" s="21">
        <f t="shared" si="25"/>
        <v>0.89740242788147762</v>
      </c>
      <c r="N559" s="49" cm="1">
        <f t="array" ref="N559">_xlfn.IFS(L559="No Pay Due", "No Pay Due", ISNUMBER(L559), CEILING(L559, 50))</f>
        <v>1450</v>
      </c>
      <c r="O559" s="50">
        <f t="shared" si="26"/>
        <v>6.25</v>
      </c>
      <c r="P559" s="56"/>
      <c r="Q559" s="16" t="str" cm="1">
        <f t="array" ref="Q559">IFERROR(_xlfn.IFS(C559="Achieved Excellence","3,000",C559="Exceeded Expectations",2000,C559="Meets Expectations",1000), "No pay due")</f>
        <v>3,000</v>
      </c>
    </row>
    <row r="560" spans="1:17" x14ac:dyDescent="0.3">
      <c r="A560" t="s">
        <v>615</v>
      </c>
      <c r="B560">
        <v>5</v>
      </c>
      <c r="C560" t="str">
        <f>_xlfn.XLOOKUP(B560,Setup!A:A,Setup!B:B,"Unknown",0)</f>
        <v>Achieved Excellence</v>
      </c>
      <c r="D560" s="19">
        <v>44373</v>
      </c>
      <c r="E560" s="18">
        <f ca="1">Parameters!C$5 - D560</f>
        <v>1333</v>
      </c>
      <c r="F560" s="17" t="str">
        <f t="shared" ca="1" si="24"/>
        <v>Eligible</v>
      </c>
      <c r="G560" s="18">
        <v>11</v>
      </c>
      <c r="H560" s="18">
        <v>1</v>
      </c>
      <c r="I560" s="18" t="s">
        <v>1094</v>
      </c>
      <c r="J560" s="20" cm="1">
        <f t="array" ref="J560">INDEX('Pay Table DC 2025'!C$2:L$16,G560,H560)</f>
        <v>84601</v>
      </c>
      <c r="K560" s="51">
        <f>_xlfn.XLOOKUP(G560,'Pay Table DC 2025'!B:B,'Pay Table DC 2025'!L:L,"NA",0)</f>
        <v>109975</v>
      </c>
      <c r="L560" s="20" cm="1">
        <f t="array" ref="L560">IFERROR(_xlfn.IFS(C560="Achieved Excellence", J560*Parameters!B$13, C560="Exceeded Expectations", J560*Parameters!C$13,C560="Meets Expectations",J560*Parameters!D$13), "No Pay Due")</f>
        <v>2538.0299999999997</v>
      </c>
      <c r="M560" s="21">
        <f t="shared" si="25"/>
        <v>0.76927483518981588</v>
      </c>
      <c r="N560" s="49" cm="1">
        <f t="array" ref="N560">_xlfn.IFS(L560="No Pay Due", "No Pay Due", ISNUMBER(L560), CEILING(L560, 50))</f>
        <v>2550</v>
      </c>
      <c r="O560" s="50">
        <f t="shared" si="26"/>
        <v>11.970000000000255</v>
      </c>
      <c r="P560" s="56"/>
      <c r="Q560" s="16" t="str" cm="1">
        <f t="array" ref="Q560">IFERROR(_xlfn.IFS(C560="Achieved Excellence","3,000",C560="Exceeded Expectations",2000,C560="Meets Expectations",1000), "No pay due")</f>
        <v>3,000</v>
      </c>
    </row>
    <row r="561" spans="1:17" x14ac:dyDescent="0.3">
      <c r="A561" t="s">
        <v>616</v>
      </c>
      <c r="B561">
        <v>5</v>
      </c>
      <c r="C561" t="str">
        <f>_xlfn.XLOOKUP(B561,Setup!A:A,Setup!B:B,"Unknown",0)</f>
        <v>Achieved Excellence</v>
      </c>
      <c r="D561" s="19">
        <v>45110</v>
      </c>
      <c r="E561" s="18">
        <f ca="1">Parameters!C$5 - D561</f>
        <v>596</v>
      </c>
      <c r="F561" s="17" t="str">
        <f t="shared" ca="1" si="24"/>
        <v>Eligible</v>
      </c>
      <c r="G561" s="18">
        <v>9</v>
      </c>
      <c r="H561" s="18">
        <v>1</v>
      </c>
      <c r="I561" s="18" t="s">
        <v>1092</v>
      </c>
      <c r="J561" s="20" cm="1">
        <f t="array" ref="J561">INDEX('Pay Table DC 2025'!C$2:L$16,G561,H561)</f>
        <v>69923</v>
      </c>
      <c r="K561" s="51">
        <f>_xlfn.XLOOKUP(G561,'Pay Table DC 2025'!B:B,'Pay Table DC 2025'!L:L,"NA",0)</f>
        <v>90898</v>
      </c>
      <c r="L561" s="20" cm="1">
        <f t="array" ref="L561">IFERROR(_xlfn.IFS(C561="Achieved Excellence", J561*Parameters!B$13, C561="Exceeded Expectations", J561*Parameters!C$13,C561="Meets Expectations",J561*Parameters!D$13), "No Pay Due")</f>
        <v>2097.69</v>
      </c>
      <c r="M561" s="21">
        <f t="shared" si="25"/>
        <v>0.76924684811547006</v>
      </c>
      <c r="N561" s="49" cm="1">
        <f t="array" ref="N561">_xlfn.IFS(L561="No Pay Due", "No Pay Due", ISNUMBER(L561), CEILING(L561, 50))</f>
        <v>2100</v>
      </c>
      <c r="O561" s="50">
        <f t="shared" si="26"/>
        <v>2.3099999999999454</v>
      </c>
      <c r="P561" s="56"/>
      <c r="Q561" s="16" t="str" cm="1">
        <f t="array" ref="Q561">IFERROR(_xlfn.IFS(C561="Achieved Excellence","3,000",C561="Exceeded Expectations",2000,C561="Meets Expectations",1000), "No pay due")</f>
        <v>3,000</v>
      </c>
    </row>
    <row r="562" spans="1:17" x14ac:dyDescent="0.3">
      <c r="A562" t="s">
        <v>617</v>
      </c>
      <c r="B562">
        <v>1</v>
      </c>
      <c r="C562" t="str">
        <f>_xlfn.XLOOKUP(B562,Setup!A:A,Setup!B:B,"Unknown",0)</f>
        <v>Did not meet Expectations</v>
      </c>
      <c r="D562" s="19">
        <v>44693</v>
      </c>
      <c r="E562" s="18">
        <f ca="1">Parameters!C$5 - D562</f>
        <v>1013</v>
      </c>
      <c r="F562" s="17" t="str">
        <f t="shared" ca="1" si="24"/>
        <v>Eligible</v>
      </c>
      <c r="G562" s="18">
        <v>15</v>
      </c>
      <c r="H562" s="18">
        <v>5</v>
      </c>
      <c r="I562" s="18" t="s">
        <v>1092</v>
      </c>
      <c r="J562" s="20" cm="1">
        <f t="array" ref="J562">INDEX('Pay Table DC 2025'!C$2:L$16,G562,H562)</f>
        <v>189950</v>
      </c>
      <c r="K562" s="51">
        <f>_xlfn.XLOOKUP(G562,'Pay Table DC 2025'!B:B,'Pay Table DC 2025'!L:L,"NA",0)</f>
        <v>195200</v>
      </c>
      <c r="L562" s="20" t="str" cm="1">
        <f t="array" ref="L562">IFERROR(_xlfn.IFS(C562="Achieved Excellence", J562*Parameters!B$13, C562="Exceeded Expectations", J562*Parameters!C$13,C562="Meets Expectations",J562*Parameters!D$13), "No Pay Due")</f>
        <v>No Pay Due</v>
      </c>
      <c r="M562" s="21">
        <f t="shared" si="25"/>
        <v>0.97310450819672134</v>
      </c>
      <c r="N562" s="49" t="str" cm="1">
        <f t="array" ref="N562">_xlfn.IFS(L562="No Pay Due", "No Pay Due", ISNUMBER(L562), CEILING(L562, 50))</f>
        <v>No Pay Due</v>
      </c>
      <c r="O562" s="50" t="str">
        <f t="shared" si="26"/>
        <v>No Pay Due</v>
      </c>
      <c r="P562" s="56"/>
      <c r="Q562" s="16" t="str" cm="1">
        <f t="array" ref="Q562">IFERROR(_xlfn.IFS(C562="Achieved Excellence","3,000",C562="Exceeded Expectations",2000,C562="Meets Expectations",1000), "No pay due")</f>
        <v>No pay due</v>
      </c>
    </row>
    <row r="563" spans="1:17" x14ac:dyDescent="0.3">
      <c r="A563" t="s">
        <v>618</v>
      </c>
      <c r="B563">
        <v>2</v>
      </c>
      <c r="C563" t="str">
        <f>_xlfn.XLOOKUP(B563,Setup!A:A,Setup!B:B,"Unknown",0)</f>
        <v>Needs Improvement</v>
      </c>
      <c r="D563" s="19">
        <v>44182</v>
      </c>
      <c r="E563" s="18">
        <f ca="1">Parameters!C$5 - D563</f>
        <v>1524</v>
      </c>
      <c r="F563" s="17" t="str">
        <f t="shared" ca="1" si="24"/>
        <v>Eligible</v>
      </c>
      <c r="G563" s="18">
        <v>7</v>
      </c>
      <c r="H563" s="18">
        <v>10</v>
      </c>
      <c r="I563" s="18" t="s">
        <v>1094</v>
      </c>
      <c r="J563" s="20" cm="1">
        <f t="array" ref="J563">INDEX('Pay Table DC 2025'!C$2:L$16,G563,H563)</f>
        <v>74318</v>
      </c>
      <c r="K563" s="51">
        <f>_xlfn.XLOOKUP(G563,'Pay Table DC 2025'!B:B,'Pay Table DC 2025'!L:L,"NA",0)</f>
        <v>74318</v>
      </c>
      <c r="L563" s="20" t="str" cm="1">
        <f t="array" ref="L563">IFERROR(_xlfn.IFS(C563="Achieved Excellence", J563*Parameters!B$13, C563="Exceeded Expectations", J563*Parameters!C$13,C563="Meets Expectations",J563*Parameters!D$13), "No Pay Due")</f>
        <v>No Pay Due</v>
      </c>
      <c r="M563" s="21">
        <f t="shared" si="25"/>
        <v>1</v>
      </c>
      <c r="N563" s="49" t="str" cm="1">
        <f t="array" ref="N563">_xlfn.IFS(L563="No Pay Due", "No Pay Due", ISNUMBER(L563), CEILING(L563, 50))</f>
        <v>No Pay Due</v>
      </c>
      <c r="O563" s="50" t="str">
        <f t="shared" si="26"/>
        <v>No Pay Due</v>
      </c>
      <c r="P563" s="56"/>
      <c r="Q563" s="16" t="str" cm="1">
        <f t="array" ref="Q563">IFERROR(_xlfn.IFS(C563="Achieved Excellence","3,000",C563="Exceeded Expectations",2000,C563="Meets Expectations",1000), "No pay due")</f>
        <v>No pay due</v>
      </c>
    </row>
    <row r="564" spans="1:17" x14ac:dyDescent="0.3">
      <c r="A564" t="s">
        <v>619</v>
      </c>
      <c r="B564">
        <v>3</v>
      </c>
      <c r="C564" t="str">
        <f>_xlfn.XLOOKUP(B564,Setup!A:A,Setup!B:B,"Unknown",0)</f>
        <v>Meets Expectations</v>
      </c>
      <c r="D564" s="19">
        <v>44260</v>
      </c>
      <c r="E564" s="18">
        <f ca="1">Parameters!C$5 - D564</f>
        <v>1446</v>
      </c>
      <c r="F564" s="17" t="str">
        <f t="shared" ca="1" si="24"/>
        <v>Eligible</v>
      </c>
      <c r="G564" s="18">
        <v>7</v>
      </c>
      <c r="H564" s="18">
        <v>9</v>
      </c>
      <c r="I564" s="18" t="s">
        <v>1091</v>
      </c>
      <c r="J564" s="20" cm="1">
        <f t="array" ref="J564">INDEX('Pay Table DC 2025'!C$2:L$16,G564,H564)</f>
        <v>72412</v>
      </c>
      <c r="K564" s="51">
        <f>_xlfn.XLOOKUP(G564,'Pay Table DC 2025'!B:B,'Pay Table DC 2025'!L:L,"NA",0)</f>
        <v>74318</v>
      </c>
      <c r="L564" s="20" cm="1">
        <f t="array" ref="L564">IFERROR(_xlfn.IFS(C564="Achieved Excellence", J564*Parameters!B$13, C564="Exceeded Expectations", J564*Parameters!C$13,C564="Meets Expectations",J564*Parameters!D$13), "No Pay Due")</f>
        <v>724.12</v>
      </c>
      <c r="M564" s="21">
        <f t="shared" si="25"/>
        <v>0.9743534540757286</v>
      </c>
      <c r="N564" s="49" cm="1">
        <f t="array" ref="N564">_xlfn.IFS(L564="No Pay Due", "No Pay Due", ISNUMBER(L564), CEILING(L564, 50))</f>
        <v>750</v>
      </c>
      <c r="O564" s="50">
        <f t="shared" si="26"/>
        <v>25.879999999999995</v>
      </c>
      <c r="P564" s="56"/>
      <c r="Q564" s="16" cm="1">
        <f t="array" ref="Q564">IFERROR(_xlfn.IFS(C564="Achieved Excellence","3,000",C564="Exceeded Expectations",2000,C564="Meets Expectations",1000), "No pay due")</f>
        <v>1000</v>
      </c>
    </row>
    <row r="565" spans="1:17" x14ac:dyDescent="0.3">
      <c r="A565" t="s">
        <v>620</v>
      </c>
      <c r="B565">
        <v>5</v>
      </c>
      <c r="C565" t="str">
        <f>_xlfn.XLOOKUP(B565,Setup!A:A,Setup!B:B,"Unknown",0)</f>
        <v>Achieved Excellence</v>
      </c>
      <c r="D565" s="19">
        <v>45450</v>
      </c>
      <c r="E565" s="18">
        <f ca="1">Parameters!C$5 - D565</f>
        <v>256</v>
      </c>
      <c r="F565" s="17" t="str">
        <f t="shared" ca="1" si="24"/>
        <v>Eligible</v>
      </c>
      <c r="G565" s="18">
        <v>2</v>
      </c>
      <c r="H565" s="18">
        <v>7</v>
      </c>
      <c r="I565" s="18" t="s">
        <v>1094</v>
      </c>
      <c r="J565" s="20" cm="1">
        <f t="array" ref="J565">INDEX('Pay Table DC 2025'!C$2:L$16,G565,H565)</f>
        <v>39117</v>
      </c>
      <c r="K565" s="51">
        <f>_xlfn.XLOOKUP(G565,'Pay Table DC 2025'!B:B,'Pay Table DC 2025'!L:L,"NA",0)</f>
        <v>42376</v>
      </c>
      <c r="L565" s="20" cm="1">
        <f t="array" ref="L565">IFERROR(_xlfn.IFS(C565="Achieved Excellence", J565*Parameters!B$13, C565="Exceeded Expectations", J565*Parameters!C$13,C565="Meets Expectations",J565*Parameters!D$13), "No Pay Due")</f>
        <v>1173.51</v>
      </c>
      <c r="M565" s="21">
        <f t="shared" si="25"/>
        <v>0.92309326033603922</v>
      </c>
      <c r="N565" s="49" cm="1">
        <f t="array" ref="N565">_xlfn.IFS(L565="No Pay Due", "No Pay Due", ISNUMBER(L565), CEILING(L565, 50))</f>
        <v>1200</v>
      </c>
      <c r="O565" s="50">
        <f t="shared" si="26"/>
        <v>26.490000000000009</v>
      </c>
      <c r="P565" s="56"/>
      <c r="Q565" s="16" t="str" cm="1">
        <f t="array" ref="Q565">IFERROR(_xlfn.IFS(C565="Achieved Excellence","3,000",C565="Exceeded Expectations",2000,C565="Meets Expectations",1000), "No pay due")</f>
        <v>3,000</v>
      </c>
    </row>
    <row r="566" spans="1:17" x14ac:dyDescent="0.3">
      <c r="A566" t="s">
        <v>621</v>
      </c>
      <c r="B566">
        <v>2</v>
      </c>
      <c r="C566" t="str">
        <f>_xlfn.XLOOKUP(B566,Setup!A:A,Setup!B:B,"Unknown",0)</f>
        <v>Needs Improvement</v>
      </c>
      <c r="D566" s="19">
        <v>45373</v>
      </c>
      <c r="E566" s="18">
        <f ca="1">Parameters!C$5 - D566</f>
        <v>333</v>
      </c>
      <c r="F566" s="17" t="str">
        <f t="shared" ca="1" si="24"/>
        <v>Eligible</v>
      </c>
      <c r="G566" s="18">
        <v>11</v>
      </c>
      <c r="H566" s="18">
        <v>3</v>
      </c>
      <c r="I566" s="18" t="s">
        <v>1095</v>
      </c>
      <c r="J566" s="20" cm="1">
        <f t="array" ref="J566">INDEX('Pay Table DC 2025'!C$2:L$16,G566,H566)</f>
        <v>90239</v>
      </c>
      <c r="K566" s="51">
        <f>_xlfn.XLOOKUP(G566,'Pay Table DC 2025'!B:B,'Pay Table DC 2025'!L:L,"NA",0)</f>
        <v>109975</v>
      </c>
      <c r="L566" s="20" t="str" cm="1">
        <f t="array" ref="L566">IFERROR(_xlfn.IFS(C566="Achieved Excellence", J566*Parameters!B$13, C566="Exceeded Expectations", J566*Parameters!C$13,C566="Meets Expectations",J566*Parameters!D$13), "No Pay Due")</f>
        <v>No Pay Due</v>
      </c>
      <c r="M566" s="21">
        <f t="shared" si="25"/>
        <v>0.82054103205273921</v>
      </c>
      <c r="N566" s="49" t="str" cm="1">
        <f t="array" ref="N566">_xlfn.IFS(L566="No Pay Due", "No Pay Due", ISNUMBER(L566), CEILING(L566, 50))</f>
        <v>No Pay Due</v>
      </c>
      <c r="O566" s="50" t="str">
        <f t="shared" si="26"/>
        <v>No Pay Due</v>
      </c>
      <c r="P566" s="56"/>
      <c r="Q566" s="16" t="str" cm="1">
        <f t="array" ref="Q566">IFERROR(_xlfn.IFS(C566="Achieved Excellence","3,000",C566="Exceeded Expectations",2000,C566="Meets Expectations",1000), "No pay due")</f>
        <v>No pay due</v>
      </c>
    </row>
    <row r="567" spans="1:17" x14ac:dyDescent="0.3">
      <c r="A567" t="s">
        <v>622</v>
      </c>
      <c r="B567">
        <v>2</v>
      </c>
      <c r="C567" t="str">
        <f>_xlfn.XLOOKUP(B567,Setup!A:A,Setup!B:B,"Unknown",0)</f>
        <v>Needs Improvement</v>
      </c>
      <c r="D567" s="19">
        <v>44388</v>
      </c>
      <c r="E567" s="18">
        <f ca="1">Parameters!C$5 - D567</f>
        <v>1318</v>
      </c>
      <c r="F567" s="17" t="str">
        <f t="shared" ca="1" si="24"/>
        <v>Eligible</v>
      </c>
      <c r="G567" s="18">
        <v>9</v>
      </c>
      <c r="H567" s="18">
        <v>1</v>
      </c>
      <c r="I567" s="18" t="s">
        <v>1092</v>
      </c>
      <c r="J567" s="20" cm="1">
        <f t="array" ref="J567">INDEX('Pay Table DC 2025'!C$2:L$16,G567,H567)</f>
        <v>69923</v>
      </c>
      <c r="K567" s="51">
        <f>_xlfn.XLOOKUP(G567,'Pay Table DC 2025'!B:B,'Pay Table DC 2025'!L:L,"NA",0)</f>
        <v>90898</v>
      </c>
      <c r="L567" s="20" t="str" cm="1">
        <f t="array" ref="L567">IFERROR(_xlfn.IFS(C567="Achieved Excellence", J567*Parameters!B$13, C567="Exceeded Expectations", J567*Parameters!C$13,C567="Meets Expectations",J567*Parameters!D$13), "No Pay Due")</f>
        <v>No Pay Due</v>
      </c>
      <c r="M567" s="21">
        <f t="shared" si="25"/>
        <v>0.76924684811547006</v>
      </c>
      <c r="N567" s="49" t="str" cm="1">
        <f t="array" ref="N567">_xlfn.IFS(L567="No Pay Due", "No Pay Due", ISNUMBER(L567), CEILING(L567, 50))</f>
        <v>No Pay Due</v>
      </c>
      <c r="O567" s="50" t="str">
        <f t="shared" si="26"/>
        <v>No Pay Due</v>
      </c>
      <c r="P567" s="56"/>
      <c r="Q567" s="16" t="str" cm="1">
        <f t="array" ref="Q567">IFERROR(_xlfn.IFS(C567="Achieved Excellence","3,000",C567="Exceeded Expectations",2000,C567="Meets Expectations",1000), "No pay due")</f>
        <v>No pay due</v>
      </c>
    </row>
    <row r="568" spans="1:17" x14ac:dyDescent="0.3">
      <c r="A568" t="s">
        <v>623</v>
      </c>
      <c r="B568">
        <v>2</v>
      </c>
      <c r="C568" t="str">
        <f>_xlfn.XLOOKUP(B568,Setup!A:A,Setup!B:B,"Unknown",0)</f>
        <v>Needs Improvement</v>
      </c>
      <c r="D568" s="19">
        <v>45782</v>
      </c>
      <c r="E568" s="18">
        <f ca="1">Parameters!C$5 - D568</f>
        <v>-76</v>
      </c>
      <c r="F568" s="17" t="str">
        <f t="shared" ca="1" si="24"/>
        <v>Tenure Ineligible</v>
      </c>
      <c r="G568" s="18">
        <v>9</v>
      </c>
      <c r="H568" s="18">
        <v>1</v>
      </c>
      <c r="I568" s="18" t="s">
        <v>1094</v>
      </c>
      <c r="J568" s="20" cm="1">
        <f t="array" ref="J568">INDEX('Pay Table DC 2025'!C$2:L$16,G568,H568)</f>
        <v>69923</v>
      </c>
      <c r="K568" s="51">
        <f>_xlfn.XLOOKUP(G568,'Pay Table DC 2025'!B:B,'Pay Table DC 2025'!L:L,"NA",0)</f>
        <v>90898</v>
      </c>
      <c r="L568" s="20" t="str" cm="1">
        <f t="array" ref="L568">IFERROR(_xlfn.IFS(C568="Achieved Excellence", J568*Parameters!B$13, C568="Exceeded Expectations", J568*Parameters!C$13,C568="Meets Expectations",J568*Parameters!D$13), "No Pay Due")</f>
        <v>No Pay Due</v>
      </c>
      <c r="M568" s="21">
        <f t="shared" si="25"/>
        <v>0.76924684811547006</v>
      </c>
      <c r="N568" s="49" t="str" cm="1">
        <f t="array" ref="N568">_xlfn.IFS(L568="No Pay Due", "No Pay Due", ISNUMBER(L568), CEILING(L568, 50))</f>
        <v>No Pay Due</v>
      </c>
      <c r="O568" s="50" t="str">
        <f t="shared" si="26"/>
        <v>No Pay Due</v>
      </c>
      <c r="P568" s="56"/>
      <c r="Q568" s="16" t="str" cm="1">
        <f t="array" ref="Q568">IFERROR(_xlfn.IFS(C568="Achieved Excellence","3,000",C568="Exceeded Expectations",2000,C568="Meets Expectations",1000), "No pay due")</f>
        <v>No pay due</v>
      </c>
    </row>
    <row r="569" spans="1:17" x14ac:dyDescent="0.3">
      <c r="A569" t="s">
        <v>624</v>
      </c>
      <c r="B569">
        <v>4</v>
      </c>
      <c r="C569" t="str">
        <f>_xlfn.XLOOKUP(B569,Setup!A:A,Setup!B:B,"Unknown",0)</f>
        <v>Exceeded Expectations</v>
      </c>
      <c r="D569" s="19">
        <v>44008</v>
      </c>
      <c r="E569" s="18">
        <f ca="1">Parameters!C$5 - D569</f>
        <v>1698</v>
      </c>
      <c r="F569" s="17" t="str">
        <f t="shared" ca="1" si="24"/>
        <v>Eligible</v>
      </c>
      <c r="G569" s="18">
        <v>11</v>
      </c>
      <c r="H569" s="18">
        <v>4</v>
      </c>
      <c r="I569" s="18" t="s">
        <v>1091</v>
      </c>
      <c r="J569" s="20" cm="1">
        <f t="array" ref="J569">INDEX('Pay Table DC 2025'!C$2:L$16,G569,H569)</f>
        <v>93059</v>
      </c>
      <c r="K569" s="51">
        <f>_xlfn.XLOOKUP(G569,'Pay Table DC 2025'!B:B,'Pay Table DC 2025'!L:L,"NA",0)</f>
        <v>109975</v>
      </c>
      <c r="L569" s="20" cm="1">
        <f t="array" ref="L569">IFERROR(_xlfn.IFS(C569="Achieved Excellence", J569*Parameters!B$13, C569="Exceeded Expectations", J569*Parameters!C$13,C569="Meets Expectations",J569*Parameters!D$13), "No Pay Due")</f>
        <v>1861.18</v>
      </c>
      <c r="M569" s="21">
        <f t="shared" si="25"/>
        <v>0.84618322345987729</v>
      </c>
      <c r="N569" s="49" cm="1">
        <f t="array" ref="N569">_xlfn.IFS(L569="No Pay Due", "No Pay Due", ISNUMBER(L569), CEILING(L569, 50))</f>
        <v>1900</v>
      </c>
      <c r="O569" s="50">
        <f t="shared" si="26"/>
        <v>38.819999999999936</v>
      </c>
      <c r="P569" s="56"/>
      <c r="Q569" s="16" cm="1">
        <f t="array" ref="Q569">IFERROR(_xlfn.IFS(C569="Achieved Excellence","3,000",C569="Exceeded Expectations",2000,C569="Meets Expectations",1000), "No pay due")</f>
        <v>2000</v>
      </c>
    </row>
    <row r="570" spans="1:17" x14ac:dyDescent="0.3">
      <c r="A570" t="s">
        <v>625</v>
      </c>
      <c r="B570">
        <v>2</v>
      </c>
      <c r="C570" t="str">
        <f>_xlfn.XLOOKUP(B570,Setup!A:A,Setup!B:B,"Unknown",0)</f>
        <v>Needs Improvement</v>
      </c>
      <c r="D570" s="19">
        <v>45642</v>
      </c>
      <c r="E570" s="18">
        <f ca="1">Parameters!C$5 - D570</f>
        <v>64</v>
      </c>
      <c r="F570" s="17" t="str">
        <f t="shared" ca="1" si="24"/>
        <v>Tenure Ineligible</v>
      </c>
      <c r="G570" s="18">
        <v>6</v>
      </c>
      <c r="H570" s="18">
        <v>6</v>
      </c>
      <c r="I570" s="18" t="s">
        <v>1094</v>
      </c>
      <c r="J570" s="20" cm="1">
        <f t="array" ref="J570">INDEX('Pay Table DC 2025'!C$2:L$16,G570,H570)</f>
        <v>60015</v>
      </c>
      <c r="K570" s="51">
        <f>_xlfn.XLOOKUP(G570,'Pay Table DC 2025'!B:B,'Pay Table DC 2025'!L:L,"NA",0)</f>
        <v>66872</v>
      </c>
      <c r="L570" s="20" t="str" cm="1">
        <f t="array" ref="L570">IFERROR(_xlfn.IFS(C570="Achieved Excellence", J570*Parameters!B$13, C570="Exceeded Expectations", J570*Parameters!C$13,C570="Meets Expectations",J570*Parameters!D$13), "No Pay Due")</f>
        <v>No Pay Due</v>
      </c>
      <c r="M570" s="21">
        <f t="shared" si="25"/>
        <v>0.89746082067232924</v>
      </c>
      <c r="N570" s="49" t="str" cm="1">
        <f t="array" ref="N570">_xlfn.IFS(L570="No Pay Due", "No Pay Due", ISNUMBER(L570), CEILING(L570, 50))</f>
        <v>No Pay Due</v>
      </c>
      <c r="O570" s="50" t="str">
        <f t="shared" si="26"/>
        <v>No Pay Due</v>
      </c>
      <c r="P570" s="56"/>
      <c r="Q570" s="16" t="str" cm="1">
        <f t="array" ref="Q570">IFERROR(_xlfn.IFS(C570="Achieved Excellence","3,000",C570="Exceeded Expectations",2000,C570="Meets Expectations",1000), "No pay due")</f>
        <v>No pay due</v>
      </c>
    </row>
    <row r="571" spans="1:17" x14ac:dyDescent="0.3">
      <c r="A571" t="s">
        <v>626</v>
      </c>
      <c r="B571">
        <v>5</v>
      </c>
      <c r="C571" t="str">
        <f>_xlfn.XLOOKUP(B571,Setup!A:A,Setup!B:B,"Unknown",0)</f>
        <v>Achieved Excellence</v>
      </c>
      <c r="D571" s="19">
        <v>45535</v>
      </c>
      <c r="E571" s="18">
        <f ca="1">Parameters!C$5 - D571</f>
        <v>171</v>
      </c>
      <c r="F571" s="17" t="str">
        <f t="shared" ca="1" si="24"/>
        <v>Tenure Ineligible</v>
      </c>
      <c r="G571" s="18">
        <v>13</v>
      </c>
      <c r="H571" s="18">
        <v>8</v>
      </c>
      <c r="I571" s="18" t="s">
        <v>1093</v>
      </c>
      <c r="J571" s="20" cm="1">
        <f t="array" ref="J571">INDEX('Pay Table DC 2025'!C$2:L$16,G571,H571)</f>
        <v>148716</v>
      </c>
      <c r="K571" s="51">
        <f>_xlfn.XLOOKUP(G571,'Pay Table DC 2025'!B:B,'Pay Table DC 2025'!L:L,"NA",0)</f>
        <v>156755</v>
      </c>
      <c r="L571" s="20" cm="1">
        <f t="array" ref="L571">IFERROR(_xlfn.IFS(C571="Achieved Excellence", J571*Parameters!B$13, C571="Exceeded Expectations", J571*Parameters!C$13,C571="Meets Expectations",J571*Parameters!D$13), "No Pay Due")</f>
        <v>4461.4799999999996</v>
      </c>
      <c r="M571" s="21">
        <f t="shared" si="25"/>
        <v>0.94871614940512261</v>
      </c>
      <c r="N571" s="49" cm="1">
        <f t="array" ref="N571">_xlfn.IFS(L571="No Pay Due", "No Pay Due", ISNUMBER(L571), CEILING(L571, 50))</f>
        <v>4500</v>
      </c>
      <c r="O571" s="50">
        <f t="shared" si="26"/>
        <v>38.520000000000437</v>
      </c>
      <c r="P571" s="56"/>
      <c r="Q571" s="16" t="str" cm="1">
        <f t="array" ref="Q571">IFERROR(_xlfn.IFS(C571="Achieved Excellence","3,000",C571="Exceeded Expectations",2000,C571="Meets Expectations",1000), "No pay due")</f>
        <v>3,000</v>
      </c>
    </row>
    <row r="572" spans="1:17" x14ac:dyDescent="0.3">
      <c r="A572" t="s">
        <v>627</v>
      </c>
      <c r="B572">
        <v>5</v>
      </c>
      <c r="C572" t="str">
        <f>_xlfn.XLOOKUP(B572,Setup!A:A,Setup!B:B,"Unknown",0)</f>
        <v>Achieved Excellence</v>
      </c>
      <c r="D572" s="19">
        <v>44321</v>
      </c>
      <c r="E572" s="18">
        <f ca="1">Parameters!C$5 - D572</f>
        <v>1385</v>
      </c>
      <c r="F572" s="17" t="str">
        <f t="shared" ca="1" si="24"/>
        <v>Eligible</v>
      </c>
      <c r="G572" s="18">
        <v>13</v>
      </c>
      <c r="H572" s="18">
        <v>4</v>
      </c>
      <c r="I572" s="18" t="s">
        <v>1092</v>
      </c>
      <c r="J572" s="20" cm="1">
        <f t="array" ref="J572">INDEX('Pay Table DC 2025'!C$2:L$16,G572,H572)</f>
        <v>132638</v>
      </c>
      <c r="K572" s="51">
        <f>_xlfn.XLOOKUP(G572,'Pay Table DC 2025'!B:B,'Pay Table DC 2025'!L:L,"NA",0)</f>
        <v>156755</v>
      </c>
      <c r="L572" s="20" cm="1">
        <f t="array" ref="L572">IFERROR(_xlfn.IFS(C572="Achieved Excellence", J572*Parameters!B$13, C572="Exceeded Expectations", J572*Parameters!C$13,C572="Meets Expectations",J572*Parameters!D$13), "No Pay Due")</f>
        <v>3979.14</v>
      </c>
      <c r="M572" s="21">
        <f t="shared" si="25"/>
        <v>0.84614844821536794</v>
      </c>
      <c r="N572" s="49" cm="1">
        <f t="array" ref="N572">_xlfn.IFS(L572="No Pay Due", "No Pay Due", ISNUMBER(L572), CEILING(L572, 50))</f>
        <v>4000</v>
      </c>
      <c r="O572" s="50">
        <f t="shared" si="26"/>
        <v>20.860000000000127</v>
      </c>
      <c r="P572" s="56"/>
      <c r="Q572" s="16" t="str" cm="1">
        <f t="array" ref="Q572">IFERROR(_xlfn.IFS(C572="Achieved Excellence","3,000",C572="Exceeded Expectations",2000,C572="Meets Expectations",1000), "No pay due")</f>
        <v>3,000</v>
      </c>
    </row>
    <row r="573" spans="1:17" x14ac:dyDescent="0.3">
      <c r="A573" t="s">
        <v>628</v>
      </c>
      <c r="B573">
        <v>5</v>
      </c>
      <c r="C573" t="str">
        <f>_xlfn.XLOOKUP(B573,Setup!A:A,Setup!B:B,"Unknown",0)</f>
        <v>Achieved Excellence</v>
      </c>
      <c r="D573" s="19">
        <v>44832</v>
      </c>
      <c r="E573" s="18">
        <f ca="1">Parameters!C$5 - D573</f>
        <v>874</v>
      </c>
      <c r="F573" s="17" t="str">
        <f t="shared" ca="1" si="24"/>
        <v>Eligible</v>
      </c>
      <c r="G573" s="18">
        <v>7</v>
      </c>
      <c r="H573" s="18">
        <v>5</v>
      </c>
      <c r="I573" s="18" t="s">
        <v>1093</v>
      </c>
      <c r="J573" s="20" cm="1">
        <f t="array" ref="J573">INDEX('Pay Table DC 2025'!C$2:L$16,G573,H573)</f>
        <v>64788</v>
      </c>
      <c r="K573" s="51">
        <f>_xlfn.XLOOKUP(G573,'Pay Table DC 2025'!B:B,'Pay Table DC 2025'!L:L,"NA",0)</f>
        <v>74318</v>
      </c>
      <c r="L573" s="20" cm="1">
        <f t="array" ref="L573">IFERROR(_xlfn.IFS(C573="Achieved Excellence", J573*Parameters!B$13, C573="Exceeded Expectations", J573*Parameters!C$13,C573="Meets Expectations",J573*Parameters!D$13), "No Pay Due")</f>
        <v>1943.6399999999999</v>
      </c>
      <c r="M573" s="21">
        <f t="shared" si="25"/>
        <v>0.8717672703786431</v>
      </c>
      <c r="N573" s="49" cm="1">
        <f t="array" ref="N573">_xlfn.IFS(L573="No Pay Due", "No Pay Due", ISNUMBER(L573), CEILING(L573, 50))</f>
        <v>1950</v>
      </c>
      <c r="O573" s="50">
        <f t="shared" si="26"/>
        <v>6.3600000000001273</v>
      </c>
      <c r="P573" s="56"/>
      <c r="Q573" s="16" t="str" cm="1">
        <f t="array" ref="Q573">IFERROR(_xlfn.IFS(C573="Achieved Excellence","3,000",C573="Exceeded Expectations",2000,C573="Meets Expectations",1000), "No pay due")</f>
        <v>3,000</v>
      </c>
    </row>
    <row r="574" spans="1:17" x14ac:dyDescent="0.3">
      <c r="A574" t="s">
        <v>629</v>
      </c>
      <c r="B574">
        <v>5</v>
      </c>
      <c r="C574" t="str">
        <f>_xlfn.XLOOKUP(B574,Setup!A:A,Setup!B:B,"Unknown",0)</f>
        <v>Achieved Excellence</v>
      </c>
      <c r="D574" s="19">
        <v>45052</v>
      </c>
      <c r="E574" s="18">
        <f ca="1">Parameters!C$5 - D574</f>
        <v>654</v>
      </c>
      <c r="F574" s="17" t="str">
        <f t="shared" ca="1" si="24"/>
        <v>Eligible</v>
      </c>
      <c r="G574" s="18">
        <v>9</v>
      </c>
      <c r="H574" s="18">
        <v>3</v>
      </c>
      <c r="I574" s="18" t="s">
        <v>1091</v>
      </c>
      <c r="J574" s="20" cm="1">
        <f t="array" ref="J574">INDEX('Pay Table DC 2025'!C$2:L$16,G574,H574)</f>
        <v>74584</v>
      </c>
      <c r="K574" s="51">
        <f>_xlfn.XLOOKUP(G574,'Pay Table DC 2025'!B:B,'Pay Table DC 2025'!L:L,"NA",0)</f>
        <v>90898</v>
      </c>
      <c r="L574" s="20" cm="1">
        <f t="array" ref="L574">IFERROR(_xlfn.IFS(C574="Achieved Excellence", J574*Parameters!B$13, C574="Exceeded Expectations", J574*Parameters!C$13,C574="Meets Expectations",J574*Parameters!D$13), "No Pay Due")</f>
        <v>2237.52</v>
      </c>
      <c r="M574" s="21">
        <f t="shared" si="25"/>
        <v>0.82052410394068076</v>
      </c>
      <c r="N574" s="49" cm="1">
        <f t="array" ref="N574">_xlfn.IFS(L574="No Pay Due", "No Pay Due", ISNUMBER(L574), CEILING(L574, 50))</f>
        <v>2250</v>
      </c>
      <c r="O574" s="50">
        <f t="shared" si="26"/>
        <v>12.480000000000018</v>
      </c>
      <c r="P574" s="56"/>
      <c r="Q574" s="16" t="str" cm="1">
        <f t="array" ref="Q574">IFERROR(_xlfn.IFS(C574="Achieved Excellence","3,000",C574="Exceeded Expectations",2000,C574="Meets Expectations",1000), "No pay due")</f>
        <v>3,000</v>
      </c>
    </row>
    <row r="575" spans="1:17" x14ac:dyDescent="0.3">
      <c r="A575" t="s">
        <v>630</v>
      </c>
      <c r="B575">
        <v>3</v>
      </c>
      <c r="C575" t="str">
        <f>_xlfn.XLOOKUP(B575,Setup!A:A,Setup!B:B,"Unknown",0)</f>
        <v>Meets Expectations</v>
      </c>
      <c r="D575" s="19">
        <v>44857</v>
      </c>
      <c r="E575" s="18">
        <f ca="1">Parameters!C$5 - D575</f>
        <v>849</v>
      </c>
      <c r="F575" s="17" t="str">
        <f t="shared" ca="1" si="24"/>
        <v>Eligible</v>
      </c>
      <c r="G575" s="18">
        <v>8</v>
      </c>
      <c r="H575" s="18">
        <v>9</v>
      </c>
      <c r="I575" s="18" t="s">
        <v>1092</v>
      </c>
      <c r="J575" s="20" cm="1">
        <f t="array" ref="J575">INDEX('Pay Table DC 2025'!C$2:L$16,G575,H575)</f>
        <v>80194</v>
      </c>
      <c r="K575" s="51">
        <f>_xlfn.XLOOKUP(G575,'Pay Table DC 2025'!B:B,'Pay Table DC 2025'!L:L,"NA",0)</f>
        <v>82305</v>
      </c>
      <c r="L575" s="20" cm="1">
        <f t="array" ref="L575">IFERROR(_xlfn.IFS(C575="Achieved Excellence", J575*Parameters!B$13, C575="Exceeded Expectations", J575*Parameters!C$13,C575="Meets Expectations",J575*Parameters!D$13), "No Pay Due")</f>
        <v>801.94</v>
      </c>
      <c r="M575" s="21">
        <f t="shared" si="25"/>
        <v>0.97435149747888949</v>
      </c>
      <c r="N575" s="49" cm="1">
        <f t="array" ref="N575">_xlfn.IFS(L575="No Pay Due", "No Pay Due", ISNUMBER(L575), CEILING(L575, 50))</f>
        <v>850</v>
      </c>
      <c r="O575" s="50">
        <f t="shared" si="26"/>
        <v>48.059999999999945</v>
      </c>
      <c r="P575" s="56"/>
      <c r="Q575" s="16" cm="1">
        <f t="array" ref="Q575">IFERROR(_xlfn.IFS(C575="Achieved Excellence","3,000",C575="Exceeded Expectations",2000,C575="Meets Expectations",1000), "No pay due")</f>
        <v>1000</v>
      </c>
    </row>
    <row r="576" spans="1:17" x14ac:dyDescent="0.3">
      <c r="A576" t="s">
        <v>631</v>
      </c>
      <c r="B576">
        <v>1</v>
      </c>
      <c r="C576" t="str">
        <f>_xlfn.XLOOKUP(B576,Setup!A:A,Setup!B:B,"Unknown",0)</f>
        <v>Did not meet Expectations</v>
      </c>
      <c r="D576" s="19">
        <v>44734</v>
      </c>
      <c r="E576" s="18">
        <f ca="1">Parameters!C$5 - D576</f>
        <v>972</v>
      </c>
      <c r="F576" s="17" t="str">
        <f t="shared" ca="1" si="24"/>
        <v>Eligible</v>
      </c>
      <c r="G576" s="18">
        <v>14</v>
      </c>
      <c r="H576" s="18">
        <v>6</v>
      </c>
      <c r="I576" s="18" t="s">
        <v>1091</v>
      </c>
      <c r="J576" s="20" cm="1">
        <f t="array" ref="J576">INDEX('Pay Table DC 2025'!C$2:L$16,G576,H576)</f>
        <v>166236</v>
      </c>
      <c r="K576" s="51">
        <f>_xlfn.XLOOKUP(G576,'Pay Table DC 2025'!B:B,'Pay Table DC 2025'!L:L,"NA",0)</f>
        <v>185234</v>
      </c>
      <c r="L576" s="20" t="str" cm="1">
        <f t="array" ref="L576">IFERROR(_xlfn.IFS(C576="Achieved Excellence", J576*Parameters!B$13, C576="Exceeded Expectations", J576*Parameters!C$13,C576="Meets Expectations",J576*Parameters!D$13), "No Pay Due")</f>
        <v>No Pay Due</v>
      </c>
      <c r="M576" s="21">
        <f t="shared" si="25"/>
        <v>0.89743783538659205</v>
      </c>
      <c r="N576" s="49" t="str" cm="1">
        <f t="array" ref="N576">_xlfn.IFS(L576="No Pay Due", "No Pay Due", ISNUMBER(L576), CEILING(L576, 50))</f>
        <v>No Pay Due</v>
      </c>
      <c r="O576" s="50" t="str">
        <f t="shared" si="26"/>
        <v>No Pay Due</v>
      </c>
      <c r="P576" s="56"/>
      <c r="Q576" s="16" t="str" cm="1">
        <f t="array" ref="Q576">IFERROR(_xlfn.IFS(C576="Achieved Excellence","3,000",C576="Exceeded Expectations",2000,C576="Meets Expectations",1000), "No pay due")</f>
        <v>No pay due</v>
      </c>
    </row>
    <row r="577" spans="1:17" x14ac:dyDescent="0.3">
      <c r="A577" t="s">
        <v>632</v>
      </c>
      <c r="B577">
        <v>2</v>
      </c>
      <c r="C577" t="str">
        <f>_xlfn.XLOOKUP(B577,Setup!A:A,Setup!B:B,"Unknown",0)</f>
        <v>Needs Improvement</v>
      </c>
      <c r="D577" s="19">
        <v>45515</v>
      </c>
      <c r="E577" s="18">
        <f ca="1">Parameters!C$5 - D577</f>
        <v>191</v>
      </c>
      <c r="F577" s="17" t="str">
        <f t="shared" ca="1" si="24"/>
        <v>Eligible</v>
      </c>
      <c r="G577" s="18">
        <v>6</v>
      </c>
      <c r="H577" s="18">
        <v>6</v>
      </c>
      <c r="I577" s="18" t="s">
        <v>1092</v>
      </c>
      <c r="J577" s="20" cm="1">
        <f t="array" ref="J577">INDEX('Pay Table DC 2025'!C$2:L$16,G577,H577)</f>
        <v>60015</v>
      </c>
      <c r="K577" s="51">
        <f>_xlfn.XLOOKUP(G577,'Pay Table DC 2025'!B:B,'Pay Table DC 2025'!L:L,"NA",0)</f>
        <v>66872</v>
      </c>
      <c r="L577" s="20" t="str" cm="1">
        <f t="array" ref="L577">IFERROR(_xlfn.IFS(C577="Achieved Excellence", J577*Parameters!B$13, C577="Exceeded Expectations", J577*Parameters!C$13,C577="Meets Expectations",J577*Parameters!D$13), "No Pay Due")</f>
        <v>No Pay Due</v>
      </c>
      <c r="M577" s="21">
        <f t="shared" si="25"/>
        <v>0.89746082067232924</v>
      </c>
      <c r="N577" s="49" t="str" cm="1">
        <f t="array" ref="N577">_xlfn.IFS(L577="No Pay Due", "No Pay Due", ISNUMBER(L577), CEILING(L577, 50))</f>
        <v>No Pay Due</v>
      </c>
      <c r="O577" s="50" t="str">
        <f t="shared" si="26"/>
        <v>No Pay Due</v>
      </c>
      <c r="P577" s="56"/>
      <c r="Q577" s="16" t="str" cm="1">
        <f t="array" ref="Q577">IFERROR(_xlfn.IFS(C577="Achieved Excellence","3,000",C577="Exceeded Expectations",2000,C577="Meets Expectations",1000), "No pay due")</f>
        <v>No pay due</v>
      </c>
    </row>
    <row r="578" spans="1:17" x14ac:dyDescent="0.3">
      <c r="A578" t="s">
        <v>633</v>
      </c>
      <c r="B578">
        <v>4</v>
      </c>
      <c r="C578" t="str">
        <f>_xlfn.XLOOKUP(B578,Setup!A:A,Setup!B:B,"Unknown",0)</f>
        <v>Exceeded Expectations</v>
      </c>
      <c r="D578" s="19">
        <v>44330</v>
      </c>
      <c r="E578" s="18">
        <f ca="1">Parameters!C$5 - D578</f>
        <v>1376</v>
      </c>
      <c r="F578" s="17" t="str">
        <f t="shared" ref="F578:F641" ca="1" si="27">IF(E578&lt;180,"Tenure Ineligible","Eligible")</f>
        <v>Eligible</v>
      </c>
      <c r="G578" s="18">
        <v>14</v>
      </c>
      <c r="H578" s="18">
        <v>4</v>
      </c>
      <c r="I578" s="18" t="s">
        <v>1093</v>
      </c>
      <c r="J578" s="20" cm="1">
        <f t="array" ref="J578">INDEX('Pay Table DC 2025'!C$2:L$16,G578,H578)</f>
        <v>156737</v>
      </c>
      <c r="K578" s="51">
        <f>_xlfn.XLOOKUP(G578,'Pay Table DC 2025'!B:B,'Pay Table DC 2025'!L:L,"NA",0)</f>
        <v>185234</v>
      </c>
      <c r="L578" s="20" cm="1">
        <f t="array" ref="L578">IFERROR(_xlfn.IFS(C578="Achieved Excellence", J578*Parameters!B$13, C578="Exceeded Expectations", J578*Parameters!C$13,C578="Meets Expectations",J578*Parameters!D$13), "No Pay Due")</f>
        <v>3134.7400000000002</v>
      </c>
      <c r="M578" s="21">
        <f t="shared" ref="M578:M641" si="28">J578/K578</f>
        <v>0.84615675307988814</v>
      </c>
      <c r="N578" s="49" cm="1">
        <f t="array" ref="N578">_xlfn.IFS(L578="No Pay Due", "No Pay Due", ISNUMBER(L578), CEILING(L578, 50))</f>
        <v>3150</v>
      </c>
      <c r="O578" s="50">
        <f t="shared" si="26"/>
        <v>15.259999999999764</v>
      </c>
      <c r="P578" s="56"/>
      <c r="Q578" s="16" cm="1">
        <f t="array" ref="Q578">IFERROR(_xlfn.IFS(C578="Achieved Excellence","3,000",C578="Exceeded Expectations",2000,C578="Meets Expectations",1000), "No pay due")</f>
        <v>2000</v>
      </c>
    </row>
    <row r="579" spans="1:17" x14ac:dyDescent="0.3">
      <c r="A579" t="s">
        <v>634</v>
      </c>
      <c r="B579">
        <v>4</v>
      </c>
      <c r="C579" t="str">
        <f>_xlfn.XLOOKUP(B579,Setup!A:A,Setup!B:B,"Unknown",0)</f>
        <v>Exceeded Expectations</v>
      </c>
      <c r="D579" s="19">
        <v>44058</v>
      </c>
      <c r="E579" s="18">
        <f ca="1">Parameters!C$5 - D579</f>
        <v>1648</v>
      </c>
      <c r="F579" s="17" t="str">
        <f t="shared" ca="1" si="27"/>
        <v>Eligible</v>
      </c>
      <c r="G579" s="18">
        <v>7</v>
      </c>
      <c r="H579" s="18">
        <v>5</v>
      </c>
      <c r="I579" s="18" t="s">
        <v>1095</v>
      </c>
      <c r="J579" s="20" cm="1">
        <f t="array" ref="J579">INDEX('Pay Table DC 2025'!C$2:L$16,G579,H579)</f>
        <v>64788</v>
      </c>
      <c r="K579" s="51">
        <f>_xlfn.XLOOKUP(G579,'Pay Table DC 2025'!B:B,'Pay Table DC 2025'!L:L,"NA",0)</f>
        <v>74318</v>
      </c>
      <c r="L579" s="20" cm="1">
        <f t="array" ref="L579">IFERROR(_xlfn.IFS(C579="Achieved Excellence", J579*Parameters!B$13, C579="Exceeded Expectations", J579*Parameters!C$13,C579="Meets Expectations",J579*Parameters!D$13), "No Pay Due")</f>
        <v>1295.76</v>
      </c>
      <c r="M579" s="21">
        <f t="shared" si="28"/>
        <v>0.8717672703786431</v>
      </c>
      <c r="N579" s="49" cm="1">
        <f t="array" ref="N579">_xlfn.IFS(L579="No Pay Due", "No Pay Due", ISNUMBER(L579), CEILING(L579, 50))</f>
        <v>1300</v>
      </c>
      <c r="O579" s="50">
        <f t="shared" ref="O579:O642" si="29">IF(ISNUMBER(N579), N579 - L579, "No Pay Due")</f>
        <v>4.2400000000000091</v>
      </c>
      <c r="P579" s="56"/>
      <c r="Q579" s="16" cm="1">
        <f t="array" ref="Q579">IFERROR(_xlfn.IFS(C579="Achieved Excellence","3,000",C579="Exceeded Expectations",2000,C579="Meets Expectations",1000), "No pay due")</f>
        <v>2000</v>
      </c>
    </row>
    <row r="580" spans="1:17" x14ac:dyDescent="0.3">
      <c r="A580" t="s">
        <v>635</v>
      </c>
      <c r="B580">
        <v>2</v>
      </c>
      <c r="C580" t="str">
        <f>_xlfn.XLOOKUP(B580,Setup!A:A,Setup!B:B,"Unknown",0)</f>
        <v>Needs Improvement</v>
      </c>
      <c r="D580" s="19">
        <v>45556</v>
      </c>
      <c r="E580" s="18">
        <f ca="1">Parameters!C$5 - D580</f>
        <v>150</v>
      </c>
      <c r="F580" s="17" t="str">
        <f t="shared" ca="1" si="27"/>
        <v>Tenure Ineligible</v>
      </c>
      <c r="G580" s="18">
        <v>8</v>
      </c>
      <c r="H580" s="18">
        <v>1</v>
      </c>
      <c r="I580" s="18" t="s">
        <v>1092</v>
      </c>
      <c r="J580" s="20" cm="1">
        <f t="array" ref="J580">INDEX('Pay Table DC 2025'!C$2:L$16,G580,H580)</f>
        <v>63307</v>
      </c>
      <c r="K580" s="51">
        <f>_xlfn.XLOOKUP(G580,'Pay Table DC 2025'!B:B,'Pay Table DC 2025'!L:L,"NA",0)</f>
        <v>82305</v>
      </c>
      <c r="L580" s="20" t="str" cm="1">
        <f t="array" ref="L580">IFERROR(_xlfn.IFS(C580="Achieved Excellence", J580*Parameters!B$13, C580="Exceeded Expectations", J580*Parameters!C$13,C580="Meets Expectations",J580*Parameters!D$13), "No Pay Due")</f>
        <v>No Pay Due</v>
      </c>
      <c r="M580" s="21">
        <f t="shared" si="28"/>
        <v>0.76917562724014332</v>
      </c>
      <c r="N580" s="49" t="str" cm="1">
        <f t="array" ref="N580">_xlfn.IFS(L580="No Pay Due", "No Pay Due", ISNUMBER(L580), CEILING(L580, 50))</f>
        <v>No Pay Due</v>
      </c>
      <c r="O580" s="50" t="str">
        <f t="shared" si="29"/>
        <v>No Pay Due</v>
      </c>
      <c r="P580" s="56"/>
      <c r="Q580" s="16" t="str" cm="1">
        <f t="array" ref="Q580">IFERROR(_xlfn.IFS(C580="Achieved Excellence","3,000",C580="Exceeded Expectations",2000,C580="Meets Expectations",1000), "No pay due")</f>
        <v>No pay due</v>
      </c>
    </row>
    <row r="581" spans="1:17" x14ac:dyDescent="0.3">
      <c r="A581" t="s">
        <v>636</v>
      </c>
      <c r="B581">
        <v>3</v>
      </c>
      <c r="C581" t="str">
        <f>_xlfn.XLOOKUP(B581,Setup!A:A,Setup!B:B,"Unknown",0)</f>
        <v>Meets Expectations</v>
      </c>
      <c r="D581" s="19">
        <v>44686</v>
      </c>
      <c r="E581" s="18">
        <f ca="1">Parameters!C$5 - D581</f>
        <v>1020</v>
      </c>
      <c r="F581" s="17" t="str">
        <f t="shared" ca="1" si="27"/>
        <v>Eligible</v>
      </c>
      <c r="G581" s="18">
        <v>7</v>
      </c>
      <c r="H581" s="18">
        <v>2</v>
      </c>
      <c r="I581" s="18" t="s">
        <v>1092</v>
      </c>
      <c r="J581" s="20" cm="1">
        <f t="array" ref="J581">INDEX('Pay Table DC 2025'!C$2:L$16,G581,H581)</f>
        <v>59070</v>
      </c>
      <c r="K581" s="51">
        <f>_xlfn.XLOOKUP(G581,'Pay Table DC 2025'!B:B,'Pay Table DC 2025'!L:L,"NA",0)</f>
        <v>74318</v>
      </c>
      <c r="L581" s="20" cm="1">
        <f t="array" ref="L581">IFERROR(_xlfn.IFS(C581="Achieved Excellence", J581*Parameters!B$13, C581="Exceeded Expectations", J581*Parameters!C$13,C581="Meets Expectations",J581*Parameters!D$13), "No Pay Due")</f>
        <v>590.70000000000005</v>
      </c>
      <c r="M581" s="21">
        <f t="shared" si="28"/>
        <v>0.794827632605829</v>
      </c>
      <c r="N581" s="49" cm="1">
        <f t="array" ref="N581">_xlfn.IFS(L581="No Pay Due", "No Pay Due", ISNUMBER(L581), CEILING(L581, 50))</f>
        <v>600</v>
      </c>
      <c r="O581" s="50">
        <f t="shared" si="29"/>
        <v>9.2999999999999545</v>
      </c>
      <c r="P581" s="56"/>
      <c r="Q581" s="16" cm="1">
        <f t="array" ref="Q581">IFERROR(_xlfn.IFS(C581="Achieved Excellence","3,000",C581="Exceeded Expectations",2000,C581="Meets Expectations",1000), "No pay due")</f>
        <v>1000</v>
      </c>
    </row>
    <row r="582" spans="1:17" x14ac:dyDescent="0.3">
      <c r="A582" t="s">
        <v>637</v>
      </c>
      <c r="B582">
        <v>2</v>
      </c>
      <c r="C582" t="str">
        <f>_xlfn.XLOOKUP(B582,Setup!A:A,Setup!B:B,"Unknown",0)</f>
        <v>Needs Improvement</v>
      </c>
      <c r="D582" s="19">
        <v>44653</v>
      </c>
      <c r="E582" s="18">
        <f ca="1">Parameters!C$5 - D582</f>
        <v>1053</v>
      </c>
      <c r="F582" s="17" t="str">
        <f t="shared" ca="1" si="27"/>
        <v>Eligible</v>
      </c>
      <c r="G582" s="18">
        <v>8</v>
      </c>
      <c r="H582" s="18">
        <v>7</v>
      </c>
      <c r="I582" s="18" t="s">
        <v>1091</v>
      </c>
      <c r="J582" s="20" cm="1">
        <f t="array" ref="J582">INDEX('Pay Table DC 2025'!C$2:L$16,G582,H582)</f>
        <v>75972</v>
      </c>
      <c r="K582" s="51">
        <f>_xlfn.XLOOKUP(G582,'Pay Table DC 2025'!B:B,'Pay Table DC 2025'!L:L,"NA",0)</f>
        <v>82305</v>
      </c>
      <c r="L582" s="20" t="str" cm="1">
        <f t="array" ref="L582">IFERROR(_xlfn.IFS(C582="Achieved Excellence", J582*Parameters!B$13, C582="Exceeded Expectations", J582*Parameters!C$13,C582="Meets Expectations",J582*Parameters!D$13), "No Pay Due")</f>
        <v>No Pay Due</v>
      </c>
      <c r="M582" s="21">
        <f t="shared" si="28"/>
        <v>0.92305449243666848</v>
      </c>
      <c r="N582" s="49" t="str" cm="1">
        <f t="array" ref="N582">_xlfn.IFS(L582="No Pay Due", "No Pay Due", ISNUMBER(L582), CEILING(L582, 50))</f>
        <v>No Pay Due</v>
      </c>
      <c r="O582" s="50" t="str">
        <f t="shared" si="29"/>
        <v>No Pay Due</v>
      </c>
      <c r="P582" s="56"/>
      <c r="Q582" s="16" t="str" cm="1">
        <f t="array" ref="Q582">IFERROR(_xlfn.IFS(C582="Achieved Excellence","3,000",C582="Exceeded Expectations",2000,C582="Meets Expectations",1000), "No pay due")</f>
        <v>No pay due</v>
      </c>
    </row>
    <row r="583" spans="1:17" x14ac:dyDescent="0.3">
      <c r="A583" t="s">
        <v>638</v>
      </c>
      <c r="B583">
        <v>5</v>
      </c>
      <c r="C583" t="str">
        <f>_xlfn.XLOOKUP(B583,Setup!A:A,Setup!B:B,"Unknown",0)</f>
        <v>Achieved Excellence</v>
      </c>
      <c r="D583" s="19">
        <v>43950</v>
      </c>
      <c r="E583" s="18">
        <f ca="1">Parameters!C$5 - D583</f>
        <v>1756</v>
      </c>
      <c r="F583" s="17" t="str">
        <f t="shared" ca="1" si="27"/>
        <v>Eligible</v>
      </c>
      <c r="G583" s="18">
        <v>10</v>
      </c>
      <c r="H583" s="18">
        <v>5</v>
      </c>
      <c r="I583" s="18" t="s">
        <v>1092</v>
      </c>
      <c r="J583" s="20" cm="1">
        <f t="array" ref="J583">INDEX('Pay Table DC 2025'!C$2:L$16,G583,H583)</f>
        <v>87266</v>
      </c>
      <c r="K583" s="51">
        <f>_xlfn.XLOOKUP(G583,'Pay Table DC 2025'!B:B,'Pay Table DC 2025'!L:L,"NA",0)</f>
        <v>100097</v>
      </c>
      <c r="L583" s="20" cm="1">
        <f t="array" ref="L583">IFERROR(_xlfn.IFS(C583="Achieved Excellence", J583*Parameters!B$13, C583="Exceeded Expectations", J583*Parameters!C$13,C583="Meets Expectations",J583*Parameters!D$13), "No Pay Due")</f>
        <v>2617.98</v>
      </c>
      <c r="M583" s="21">
        <f t="shared" si="28"/>
        <v>0.8718143400901126</v>
      </c>
      <c r="N583" s="49" cm="1">
        <f t="array" ref="N583">_xlfn.IFS(L583="No Pay Due", "No Pay Due", ISNUMBER(L583), CEILING(L583, 50))</f>
        <v>2650</v>
      </c>
      <c r="O583" s="50">
        <f t="shared" si="29"/>
        <v>32.019999999999982</v>
      </c>
      <c r="P583" s="56"/>
      <c r="Q583" s="16" t="str" cm="1">
        <f t="array" ref="Q583">IFERROR(_xlfn.IFS(C583="Achieved Excellence","3,000",C583="Exceeded Expectations",2000,C583="Meets Expectations",1000), "No pay due")</f>
        <v>3,000</v>
      </c>
    </row>
    <row r="584" spans="1:17" x14ac:dyDescent="0.3">
      <c r="A584" t="s">
        <v>639</v>
      </c>
      <c r="B584">
        <v>2</v>
      </c>
      <c r="C584" t="str">
        <f>_xlfn.XLOOKUP(B584,Setup!A:A,Setup!B:B,"Unknown",0)</f>
        <v>Needs Improvement</v>
      </c>
      <c r="D584" s="19">
        <v>44269</v>
      </c>
      <c r="E584" s="18">
        <f ca="1">Parameters!C$5 - D584</f>
        <v>1437</v>
      </c>
      <c r="F584" s="17" t="str">
        <f t="shared" ca="1" si="27"/>
        <v>Eligible</v>
      </c>
      <c r="G584" s="18">
        <v>3</v>
      </c>
      <c r="H584" s="18">
        <v>8</v>
      </c>
      <c r="I584" s="18" t="s">
        <v>1093</v>
      </c>
      <c r="J584" s="20" cm="1">
        <f t="array" ref="J584">INDEX('Pay Table DC 2025'!C$2:L$16,G584,H584)</f>
        <v>45315</v>
      </c>
      <c r="K584" s="51">
        <f>_xlfn.XLOOKUP(G584,'Pay Table DC 2025'!B:B,'Pay Table DC 2025'!L:L,"NA",0)</f>
        <v>47763</v>
      </c>
      <c r="L584" s="20" t="str" cm="1">
        <f t="array" ref="L584">IFERROR(_xlfn.IFS(C584="Achieved Excellence", J584*Parameters!B$13, C584="Exceeded Expectations", J584*Parameters!C$13,C584="Meets Expectations",J584*Parameters!D$13), "No Pay Due")</f>
        <v>No Pay Due</v>
      </c>
      <c r="M584" s="21">
        <f t="shared" si="28"/>
        <v>0.94874693800640664</v>
      </c>
      <c r="N584" s="49" t="str" cm="1">
        <f t="array" ref="N584">_xlfn.IFS(L584="No Pay Due", "No Pay Due", ISNUMBER(L584), CEILING(L584, 50))</f>
        <v>No Pay Due</v>
      </c>
      <c r="O584" s="50" t="str">
        <f t="shared" si="29"/>
        <v>No Pay Due</v>
      </c>
      <c r="P584" s="56"/>
      <c r="Q584" s="16" t="str" cm="1">
        <f t="array" ref="Q584">IFERROR(_xlfn.IFS(C584="Achieved Excellence","3,000",C584="Exceeded Expectations",2000,C584="Meets Expectations",1000), "No pay due")</f>
        <v>No pay due</v>
      </c>
    </row>
    <row r="585" spans="1:17" x14ac:dyDescent="0.3">
      <c r="A585" t="s">
        <v>640</v>
      </c>
      <c r="B585">
        <v>1</v>
      </c>
      <c r="C585" t="str">
        <f>_xlfn.XLOOKUP(B585,Setup!A:A,Setup!B:B,"Unknown",0)</f>
        <v>Did not meet Expectations</v>
      </c>
      <c r="D585" s="19">
        <v>44087</v>
      </c>
      <c r="E585" s="18">
        <f ca="1">Parameters!C$5 - D585</f>
        <v>1619</v>
      </c>
      <c r="F585" s="17" t="str">
        <f t="shared" ca="1" si="27"/>
        <v>Eligible</v>
      </c>
      <c r="G585" s="18">
        <v>9</v>
      </c>
      <c r="H585" s="18">
        <v>9</v>
      </c>
      <c r="I585" s="18" t="s">
        <v>1095</v>
      </c>
      <c r="J585" s="20" cm="1">
        <f t="array" ref="J585">INDEX('Pay Table DC 2025'!C$2:L$16,G585,H585)</f>
        <v>88568</v>
      </c>
      <c r="K585" s="51">
        <f>_xlfn.XLOOKUP(G585,'Pay Table DC 2025'!B:B,'Pay Table DC 2025'!L:L,"NA",0)</f>
        <v>90898</v>
      </c>
      <c r="L585" s="20" t="str" cm="1">
        <f t="array" ref="L585">IFERROR(_xlfn.IFS(C585="Achieved Excellence", J585*Parameters!B$13, C585="Exceeded Expectations", J585*Parameters!C$13,C585="Meets Expectations",J585*Parameters!D$13), "No Pay Due")</f>
        <v>No Pay Due</v>
      </c>
      <c r="M585" s="21">
        <f t="shared" si="28"/>
        <v>0.97436687275847655</v>
      </c>
      <c r="N585" s="49" t="str" cm="1">
        <f t="array" ref="N585">_xlfn.IFS(L585="No Pay Due", "No Pay Due", ISNUMBER(L585), CEILING(L585, 50))</f>
        <v>No Pay Due</v>
      </c>
      <c r="O585" s="50" t="str">
        <f t="shared" si="29"/>
        <v>No Pay Due</v>
      </c>
      <c r="P585" s="56"/>
      <c r="Q585" s="16" t="str" cm="1">
        <f t="array" ref="Q585">IFERROR(_xlfn.IFS(C585="Achieved Excellence","3,000",C585="Exceeded Expectations",2000,C585="Meets Expectations",1000), "No pay due")</f>
        <v>No pay due</v>
      </c>
    </row>
    <row r="586" spans="1:17" x14ac:dyDescent="0.3">
      <c r="A586" t="s">
        <v>641</v>
      </c>
      <c r="B586">
        <v>4</v>
      </c>
      <c r="C586" t="str">
        <f>_xlfn.XLOOKUP(B586,Setup!A:A,Setup!B:B,"Unknown",0)</f>
        <v>Exceeded Expectations</v>
      </c>
      <c r="D586" s="19">
        <v>43903</v>
      </c>
      <c r="E586" s="18">
        <f ca="1">Parameters!C$5 - D586</f>
        <v>1803</v>
      </c>
      <c r="F586" s="17" t="str">
        <f t="shared" ca="1" si="27"/>
        <v>Eligible</v>
      </c>
      <c r="G586" s="18">
        <v>5</v>
      </c>
      <c r="H586" s="18">
        <v>4</v>
      </c>
      <c r="I586" s="18" t="s">
        <v>1092</v>
      </c>
      <c r="J586" s="20" cm="1">
        <f t="array" ref="J586">INDEX('Pay Table DC 2025'!C$2:L$16,G586,H586)</f>
        <v>50761</v>
      </c>
      <c r="K586" s="51">
        <f>_xlfn.XLOOKUP(G586,'Pay Table DC 2025'!B:B,'Pay Table DC 2025'!L:L,"NA",0)</f>
        <v>59986</v>
      </c>
      <c r="L586" s="20" cm="1">
        <f t="array" ref="L586">IFERROR(_xlfn.IFS(C586="Achieved Excellence", J586*Parameters!B$13, C586="Exceeded Expectations", J586*Parameters!C$13,C586="Meets Expectations",J586*Parameters!D$13), "No Pay Due")</f>
        <v>1015.22</v>
      </c>
      <c r="M586" s="21">
        <f t="shared" si="28"/>
        <v>0.84621411662721302</v>
      </c>
      <c r="N586" s="49" cm="1">
        <f t="array" ref="N586">_xlfn.IFS(L586="No Pay Due", "No Pay Due", ISNUMBER(L586), CEILING(L586, 50))</f>
        <v>1050</v>
      </c>
      <c r="O586" s="50">
        <f t="shared" si="29"/>
        <v>34.779999999999973</v>
      </c>
      <c r="P586" s="56"/>
      <c r="Q586" s="16" cm="1">
        <f t="array" ref="Q586">IFERROR(_xlfn.IFS(C586="Achieved Excellence","3,000",C586="Exceeded Expectations",2000,C586="Meets Expectations",1000), "No pay due")</f>
        <v>2000</v>
      </c>
    </row>
    <row r="587" spans="1:17" x14ac:dyDescent="0.3">
      <c r="A587" t="s">
        <v>642</v>
      </c>
      <c r="B587">
        <v>1</v>
      </c>
      <c r="C587" t="str">
        <f>_xlfn.XLOOKUP(B587,Setup!A:A,Setup!B:B,"Unknown",0)</f>
        <v>Did not meet Expectations</v>
      </c>
      <c r="D587" s="19">
        <v>44104</v>
      </c>
      <c r="E587" s="18">
        <f ca="1">Parameters!C$5 - D587</f>
        <v>1602</v>
      </c>
      <c r="F587" s="17" t="str">
        <f t="shared" ca="1" si="27"/>
        <v>Eligible</v>
      </c>
      <c r="G587" s="18">
        <v>9</v>
      </c>
      <c r="H587" s="18">
        <v>10</v>
      </c>
      <c r="I587" s="18" t="s">
        <v>1094</v>
      </c>
      <c r="J587" s="20" cm="1">
        <f t="array" ref="J587">INDEX('Pay Table DC 2025'!C$2:L$16,G587,H587)</f>
        <v>90898</v>
      </c>
      <c r="K587" s="51">
        <f>_xlfn.XLOOKUP(G587,'Pay Table DC 2025'!B:B,'Pay Table DC 2025'!L:L,"NA",0)</f>
        <v>90898</v>
      </c>
      <c r="L587" s="20" t="str" cm="1">
        <f t="array" ref="L587">IFERROR(_xlfn.IFS(C587="Achieved Excellence", J587*Parameters!B$13, C587="Exceeded Expectations", J587*Parameters!C$13,C587="Meets Expectations",J587*Parameters!D$13), "No Pay Due")</f>
        <v>No Pay Due</v>
      </c>
      <c r="M587" s="21">
        <f t="shared" si="28"/>
        <v>1</v>
      </c>
      <c r="N587" s="49" t="str" cm="1">
        <f t="array" ref="N587">_xlfn.IFS(L587="No Pay Due", "No Pay Due", ISNUMBER(L587), CEILING(L587, 50))</f>
        <v>No Pay Due</v>
      </c>
      <c r="O587" s="50" t="str">
        <f t="shared" si="29"/>
        <v>No Pay Due</v>
      </c>
      <c r="P587" s="56"/>
      <c r="Q587" s="16" t="str" cm="1">
        <f t="array" ref="Q587">IFERROR(_xlfn.IFS(C587="Achieved Excellence","3,000",C587="Exceeded Expectations",2000,C587="Meets Expectations",1000), "No pay due")</f>
        <v>No pay due</v>
      </c>
    </row>
    <row r="588" spans="1:17" x14ac:dyDescent="0.3">
      <c r="A588" t="s">
        <v>643</v>
      </c>
      <c r="B588">
        <v>5</v>
      </c>
      <c r="C588" t="str">
        <f>_xlfn.XLOOKUP(B588,Setup!A:A,Setup!B:B,"Unknown",0)</f>
        <v>Achieved Excellence</v>
      </c>
      <c r="D588" s="19">
        <v>44058</v>
      </c>
      <c r="E588" s="18">
        <f ca="1">Parameters!C$5 - D588</f>
        <v>1648</v>
      </c>
      <c r="F588" s="17" t="str">
        <f t="shared" ca="1" si="27"/>
        <v>Eligible</v>
      </c>
      <c r="G588" s="18">
        <v>11</v>
      </c>
      <c r="H588" s="18">
        <v>7</v>
      </c>
      <c r="I588" s="18" t="s">
        <v>1092</v>
      </c>
      <c r="J588" s="20" cm="1">
        <f t="array" ref="J588">INDEX('Pay Table DC 2025'!C$2:L$16,G588,H588)</f>
        <v>101517</v>
      </c>
      <c r="K588" s="51">
        <f>_xlfn.XLOOKUP(G588,'Pay Table DC 2025'!B:B,'Pay Table DC 2025'!L:L,"NA",0)</f>
        <v>109975</v>
      </c>
      <c r="L588" s="20" cm="1">
        <f t="array" ref="L588">IFERROR(_xlfn.IFS(C588="Achieved Excellence", J588*Parameters!B$13, C588="Exceeded Expectations", J588*Parameters!C$13,C588="Meets Expectations",J588*Parameters!D$13), "No Pay Due")</f>
        <v>3045.5099999999998</v>
      </c>
      <c r="M588" s="21">
        <f t="shared" si="28"/>
        <v>0.92309161172993859</v>
      </c>
      <c r="N588" s="49" cm="1">
        <f t="array" ref="N588">_xlfn.IFS(L588="No Pay Due", "No Pay Due", ISNUMBER(L588), CEILING(L588, 50))</f>
        <v>3050</v>
      </c>
      <c r="O588" s="50">
        <f t="shared" si="29"/>
        <v>4.4900000000002365</v>
      </c>
      <c r="P588" s="56"/>
      <c r="Q588" s="16" t="str" cm="1">
        <f t="array" ref="Q588">IFERROR(_xlfn.IFS(C588="Achieved Excellence","3,000",C588="Exceeded Expectations",2000,C588="Meets Expectations",1000), "No pay due")</f>
        <v>3,000</v>
      </c>
    </row>
    <row r="589" spans="1:17" x14ac:dyDescent="0.3">
      <c r="A589" t="s">
        <v>644</v>
      </c>
      <c r="B589">
        <v>5</v>
      </c>
      <c r="C589" t="str">
        <f>_xlfn.XLOOKUP(B589,Setup!A:A,Setup!B:B,"Unknown",0)</f>
        <v>Achieved Excellence</v>
      </c>
      <c r="D589" s="19">
        <v>45235</v>
      </c>
      <c r="E589" s="18">
        <f ca="1">Parameters!C$5 - D589</f>
        <v>471</v>
      </c>
      <c r="F589" s="17" t="str">
        <f t="shared" ca="1" si="27"/>
        <v>Eligible</v>
      </c>
      <c r="G589" s="18">
        <v>2</v>
      </c>
      <c r="H589" s="18">
        <v>4</v>
      </c>
      <c r="I589" s="18" t="s">
        <v>1092</v>
      </c>
      <c r="J589" s="20" cm="1">
        <f t="array" ref="J589">INDEX('Pay Table DC 2025'!C$2:L$16,G589,H589)</f>
        <v>36535</v>
      </c>
      <c r="K589" s="51">
        <f>_xlfn.XLOOKUP(G589,'Pay Table DC 2025'!B:B,'Pay Table DC 2025'!L:L,"NA",0)</f>
        <v>42376</v>
      </c>
      <c r="L589" s="20" cm="1">
        <f t="array" ref="L589">IFERROR(_xlfn.IFS(C589="Achieved Excellence", J589*Parameters!B$13, C589="Exceeded Expectations", J589*Parameters!C$13,C589="Meets Expectations",J589*Parameters!D$13), "No Pay Due")</f>
        <v>1096.05</v>
      </c>
      <c r="M589" s="21">
        <f t="shared" si="28"/>
        <v>0.86216254483670007</v>
      </c>
      <c r="N589" s="49" cm="1">
        <f t="array" ref="N589">_xlfn.IFS(L589="No Pay Due", "No Pay Due", ISNUMBER(L589), CEILING(L589, 50))</f>
        <v>1100</v>
      </c>
      <c r="O589" s="50">
        <f t="shared" si="29"/>
        <v>3.9500000000000455</v>
      </c>
      <c r="P589" s="56"/>
      <c r="Q589" s="16" t="str" cm="1">
        <f t="array" ref="Q589">IFERROR(_xlfn.IFS(C589="Achieved Excellence","3,000",C589="Exceeded Expectations",2000,C589="Meets Expectations",1000), "No pay due")</f>
        <v>3,000</v>
      </c>
    </row>
    <row r="590" spans="1:17" x14ac:dyDescent="0.3">
      <c r="A590" t="s">
        <v>645</v>
      </c>
      <c r="B590">
        <v>5</v>
      </c>
      <c r="C590" t="str">
        <f>_xlfn.XLOOKUP(B590,Setup!A:A,Setup!B:B,"Unknown",0)</f>
        <v>Achieved Excellence</v>
      </c>
      <c r="D590" s="19">
        <v>44970</v>
      </c>
      <c r="E590" s="18">
        <f ca="1">Parameters!C$5 - D590</f>
        <v>736</v>
      </c>
      <c r="F590" s="17" t="str">
        <f t="shared" ca="1" si="27"/>
        <v>Eligible</v>
      </c>
      <c r="G590" s="18">
        <v>13</v>
      </c>
      <c r="H590" s="18">
        <v>5</v>
      </c>
      <c r="I590" s="18" t="s">
        <v>1091</v>
      </c>
      <c r="J590" s="20" cm="1">
        <f t="array" ref="J590">INDEX('Pay Table DC 2025'!C$2:L$16,G590,H590)</f>
        <v>136658</v>
      </c>
      <c r="K590" s="51">
        <f>_xlfn.XLOOKUP(G590,'Pay Table DC 2025'!B:B,'Pay Table DC 2025'!L:L,"NA",0)</f>
        <v>156755</v>
      </c>
      <c r="L590" s="20" cm="1">
        <f t="array" ref="L590">IFERROR(_xlfn.IFS(C590="Achieved Excellence", J590*Parameters!B$13, C590="Exceeded Expectations", J590*Parameters!C$13,C590="Meets Expectations",J590*Parameters!D$13), "No Pay Due")</f>
        <v>4099.74</v>
      </c>
      <c r="M590" s="21">
        <f t="shared" si="28"/>
        <v>0.87179356320372559</v>
      </c>
      <c r="N590" s="49" cm="1">
        <f t="array" ref="N590">_xlfn.IFS(L590="No Pay Due", "No Pay Due", ISNUMBER(L590), CEILING(L590, 50))</f>
        <v>4100</v>
      </c>
      <c r="O590" s="50">
        <f t="shared" si="29"/>
        <v>0.26000000000021828</v>
      </c>
      <c r="P590" s="56"/>
      <c r="Q590" s="16" t="str" cm="1">
        <f t="array" ref="Q590">IFERROR(_xlfn.IFS(C590="Achieved Excellence","3,000",C590="Exceeded Expectations",2000,C590="Meets Expectations",1000), "No pay due")</f>
        <v>3,000</v>
      </c>
    </row>
    <row r="591" spans="1:17" x14ac:dyDescent="0.3">
      <c r="A591" t="s">
        <v>646</v>
      </c>
      <c r="B591">
        <v>4</v>
      </c>
      <c r="C591" t="str">
        <f>_xlfn.XLOOKUP(B591,Setup!A:A,Setup!B:B,"Unknown",0)</f>
        <v>Exceeded Expectations</v>
      </c>
      <c r="D591" s="19">
        <v>45716</v>
      </c>
      <c r="E591" s="18">
        <f ca="1">Parameters!C$5 - D591</f>
        <v>-10</v>
      </c>
      <c r="F591" s="17" t="str">
        <f t="shared" ca="1" si="27"/>
        <v>Tenure Ineligible</v>
      </c>
      <c r="G591" s="18">
        <v>4</v>
      </c>
      <c r="H591" s="18">
        <v>5</v>
      </c>
      <c r="I591" s="18" t="s">
        <v>1091</v>
      </c>
      <c r="J591" s="20" cm="1">
        <f t="array" ref="J591">INDEX('Pay Table DC 2025'!C$2:L$16,G591,H591)</f>
        <v>46749</v>
      </c>
      <c r="K591" s="51">
        <f>_xlfn.XLOOKUP(G591,'Pay Table DC 2025'!B:B,'Pay Table DC 2025'!L:L,"NA",0)</f>
        <v>53627</v>
      </c>
      <c r="L591" s="20" cm="1">
        <f t="array" ref="L591">IFERROR(_xlfn.IFS(C591="Achieved Excellence", J591*Parameters!B$13, C591="Exceeded Expectations", J591*Parameters!C$13,C591="Meets Expectations",J591*Parameters!D$13), "No Pay Due")</f>
        <v>934.98</v>
      </c>
      <c r="M591" s="21">
        <f t="shared" si="28"/>
        <v>0.87174371119025862</v>
      </c>
      <c r="N591" s="49" cm="1">
        <f t="array" ref="N591">_xlfn.IFS(L591="No Pay Due", "No Pay Due", ISNUMBER(L591), CEILING(L591, 50))</f>
        <v>950</v>
      </c>
      <c r="O591" s="50">
        <f t="shared" si="29"/>
        <v>15.019999999999982</v>
      </c>
      <c r="P591" s="56"/>
      <c r="Q591" s="16" cm="1">
        <f t="array" ref="Q591">IFERROR(_xlfn.IFS(C591="Achieved Excellence","3,000",C591="Exceeded Expectations",2000,C591="Meets Expectations",1000), "No pay due")</f>
        <v>2000</v>
      </c>
    </row>
    <row r="592" spans="1:17" x14ac:dyDescent="0.3">
      <c r="A592" t="s">
        <v>647</v>
      </c>
      <c r="B592">
        <v>2</v>
      </c>
      <c r="C592" t="str">
        <f>_xlfn.XLOOKUP(B592,Setup!A:A,Setup!B:B,"Unknown",0)</f>
        <v>Needs Improvement</v>
      </c>
      <c r="D592" s="19">
        <v>44477</v>
      </c>
      <c r="E592" s="18">
        <f ca="1">Parameters!C$5 - D592</f>
        <v>1229</v>
      </c>
      <c r="F592" s="17" t="str">
        <f t="shared" ca="1" si="27"/>
        <v>Eligible</v>
      </c>
      <c r="G592" s="18">
        <v>5</v>
      </c>
      <c r="H592" s="18">
        <v>3</v>
      </c>
      <c r="I592" s="18" t="s">
        <v>1091</v>
      </c>
      <c r="J592" s="20" cm="1">
        <f t="array" ref="J592">INDEX('Pay Table DC 2025'!C$2:L$16,G592,H592)</f>
        <v>49223</v>
      </c>
      <c r="K592" s="51">
        <f>_xlfn.XLOOKUP(G592,'Pay Table DC 2025'!B:B,'Pay Table DC 2025'!L:L,"NA",0)</f>
        <v>59986</v>
      </c>
      <c r="L592" s="20" t="str" cm="1">
        <f t="array" ref="L592">IFERROR(_xlfn.IFS(C592="Achieved Excellence", J592*Parameters!B$13, C592="Exceeded Expectations", J592*Parameters!C$13,C592="Meets Expectations",J592*Parameters!D$13), "No Pay Due")</f>
        <v>No Pay Due</v>
      </c>
      <c r="M592" s="21">
        <f t="shared" si="28"/>
        <v>0.8205748007868503</v>
      </c>
      <c r="N592" s="49" t="str" cm="1">
        <f t="array" ref="N592">_xlfn.IFS(L592="No Pay Due", "No Pay Due", ISNUMBER(L592), CEILING(L592, 50))</f>
        <v>No Pay Due</v>
      </c>
      <c r="O592" s="50" t="str">
        <f t="shared" si="29"/>
        <v>No Pay Due</v>
      </c>
      <c r="P592" s="56"/>
      <c r="Q592" s="16" t="str" cm="1">
        <f t="array" ref="Q592">IFERROR(_xlfn.IFS(C592="Achieved Excellence","3,000",C592="Exceeded Expectations",2000,C592="Meets Expectations",1000), "No pay due")</f>
        <v>No pay due</v>
      </c>
    </row>
    <row r="593" spans="1:17" x14ac:dyDescent="0.3">
      <c r="A593" t="s">
        <v>648</v>
      </c>
      <c r="B593">
        <v>1</v>
      </c>
      <c r="C593" t="str">
        <f>_xlfn.XLOOKUP(B593,Setup!A:A,Setup!B:B,"Unknown",0)</f>
        <v>Did not meet Expectations</v>
      </c>
      <c r="D593" s="19">
        <v>44117</v>
      </c>
      <c r="E593" s="18">
        <f ca="1">Parameters!C$5 - D593</f>
        <v>1589</v>
      </c>
      <c r="F593" s="17" t="str">
        <f t="shared" ca="1" si="27"/>
        <v>Eligible</v>
      </c>
      <c r="G593" s="18">
        <v>14</v>
      </c>
      <c r="H593" s="18">
        <v>6</v>
      </c>
      <c r="I593" s="18" t="s">
        <v>1092</v>
      </c>
      <c r="J593" s="20" cm="1">
        <f t="array" ref="J593">INDEX('Pay Table DC 2025'!C$2:L$16,G593,H593)</f>
        <v>166236</v>
      </c>
      <c r="K593" s="51">
        <f>_xlfn.XLOOKUP(G593,'Pay Table DC 2025'!B:B,'Pay Table DC 2025'!L:L,"NA",0)</f>
        <v>185234</v>
      </c>
      <c r="L593" s="20" t="str" cm="1">
        <f t="array" ref="L593">IFERROR(_xlfn.IFS(C593="Achieved Excellence", J593*Parameters!B$13, C593="Exceeded Expectations", J593*Parameters!C$13,C593="Meets Expectations",J593*Parameters!D$13), "No Pay Due")</f>
        <v>No Pay Due</v>
      </c>
      <c r="M593" s="21">
        <f t="shared" si="28"/>
        <v>0.89743783538659205</v>
      </c>
      <c r="N593" s="49" t="str" cm="1">
        <f t="array" ref="N593">_xlfn.IFS(L593="No Pay Due", "No Pay Due", ISNUMBER(L593), CEILING(L593, 50))</f>
        <v>No Pay Due</v>
      </c>
      <c r="O593" s="50" t="str">
        <f t="shared" si="29"/>
        <v>No Pay Due</v>
      </c>
      <c r="P593" s="56"/>
      <c r="Q593" s="16" t="str" cm="1">
        <f t="array" ref="Q593">IFERROR(_xlfn.IFS(C593="Achieved Excellence","3,000",C593="Exceeded Expectations",2000,C593="Meets Expectations",1000), "No pay due")</f>
        <v>No pay due</v>
      </c>
    </row>
    <row r="594" spans="1:17" x14ac:dyDescent="0.3">
      <c r="A594" t="s">
        <v>649</v>
      </c>
      <c r="B594">
        <v>4</v>
      </c>
      <c r="C594" t="str">
        <f>_xlfn.XLOOKUP(B594,Setup!A:A,Setup!B:B,"Unknown",0)</f>
        <v>Exceeded Expectations</v>
      </c>
      <c r="D594" s="19">
        <v>45055</v>
      </c>
      <c r="E594" s="18">
        <f ca="1">Parameters!C$5 - D594</f>
        <v>651</v>
      </c>
      <c r="F594" s="17" t="str">
        <f t="shared" ca="1" si="27"/>
        <v>Eligible</v>
      </c>
      <c r="G594" s="18">
        <v>10</v>
      </c>
      <c r="H594" s="18">
        <v>7</v>
      </c>
      <c r="I594" s="18" t="s">
        <v>1094</v>
      </c>
      <c r="J594" s="20" cm="1">
        <f t="array" ref="J594">INDEX('Pay Table DC 2025'!C$2:L$16,G594,H594)</f>
        <v>92399</v>
      </c>
      <c r="K594" s="51">
        <f>_xlfn.XLOOKUP(G594,'Pay Table DC 2025'!B:B,'Pay Table DC 2025'!L:L,"NA",0)</f>
        <v>100097</v>
      </c>
      <c r="L594" s="20" cm="1">
        <f t="array" ref="L594">IFERROR(_xlfn.IFS(C594="Achieved Excellence", J594*Parameters!B$13, C594="Exceeded Expectations", J594*Parameters!C$13,C594="Meets Expectations",J594*Parameters!D$13), "No Pay Due")</f>
        <v>1847.98</v>
      </c>
      <c r="M594" s="21">
        <f t="shared" si="28"/>
        <v>0.92309459823970752</v>
      </c>
      <c r="N594" s="49" cm="1">
        <f t="array" ref="N594">_xlfn.IFS(L594="No Pay Due", "No Pay Due", ISNUMBER(L594), CEILING(L594, 50))</f>
        <v>1850</v>
      </c>
      <c r="O594" s="50">
        <f t="shared" si="29"/>
        <v>2.0199999999999818</v>
      </c>
      <c r="P594" s="56"/>
      <c r="Q594" s="16" cm="1">
        <f t="array" ref="Q594">IFERROR(_xlfn.IFS(C594="Achieved Excellence","3,000",C594="Exceeded Expectations",2000,C594="Meets Expectations",1000), "No pay due")</f>
        <v>2000</v>
      </c>
    </row>
    <row r="595" spans="1:17" x14ac:dyDescent="0.3">
      <c r="A595" t="s">
        <v>650</v>
      </c>
      <c r="B595">
        <v>5</v>
      </c>
      <c r="C595" t="str">
        <f>_xlfn.XLOOKUP(B595,Setup!A:A,Setup!B:B,"Unknown",0)</f>
        <v>Achieved Excellence</v>
      </c>
      <c r="D595" s="19">
        <v>45460</v>
      </c>
      <c r="E595" s="18">
        <f ca="1">Parameters!C$5 - D595</f>
        <v>246</v>
      </c>
      <c r="F595" s="17" t="str">
        <f t="shared" ca="1" si="27"/>
        <v>Eligible</v>
      </c>
      <c r="G595" s="18">
        <v>2</v>
      </c>
      <c r="H595" s="18">
        <v>3</v>
      </c>
      <c r="I595" s="18" t="s">
        <v>1095</v>
      </c>
      <c r="J595" s="20" cm="1">
        <f t="array" ref="J595">INDEX('Pay Table DC 2025'!C$2:L$16,G595,H595)</f>
        <v>35592</v>
      </c>
      <c r="K595" s="51">
        <f>_xlfn.XLOOKUP(G595,'Pay Table DC 2025'!B:B,'Pay Table DC 2025'!L:L,"NA",0)</f>
        <v>42376</v>
      </c>
      <c r="L595" s="20" cm="1">
        <f t="array" ref="L595">IFERROR(_xlfn.IFS(C595="Achieved Excellence", J595*Parameters!B$13, C595="Exceeded Expectations", J595*Parameters!C$13,C595="Meets Expectations",J595*Parameters!D$13), "No Pay Due")</f>
        <v>1067.76</v>
      </c>
      <c r="M595" s="21">
        <f t="shared" si="28"/>
        <v>0.83990938266943549</v>
      </c>
      <c r="N595" s="49" cm="1">
        <f t="array" ref="N595">_xlfn.IFS(L595="No Pay Due", "No Pay Due", ISNUMBER(L595), CEILING(L595, 50))</f>
        <v>1100</v>
      </c>
      <c r="O595" s="50">
        <f t="shared" si="29"/>
        <v>32.240000000000009</v>
      </c>
      <c r="P595" s="56"/>
      <c r="Q595" s="16" t="str" cm="1">
        <f t="array" ref="Q595">IFERROR(_xlfn.IFS(C595="Achieved Excellence","3,000",C595="Exceeded Expectations",2000,C595="Meets Expectations",1000), "No pay due")</f>
        <v>3,000</v>
      </c>
    </row>
    <row r="596" spans="1:17" x14ac:dyDescent="0.3">
      <c r="A596" t="s">
        <v>651</v>
      </c>
      <c r="B596">
        <v>5</v>
      </c>
      <c r="C596" t="str">
        <f>_xlfn.XLOOKUP(B596,Setup!A:A,Setup!B:B,"Unknown",0)</f>
        <v>Achieved Excellence</v>
      </c>
      <c r="D596" s="19">
        <v>44397</v>
      </c>
      <c r="E596" s="18">
        <f ca="1">Parameters!C$5 - D596</f>
        <v>1309</v>
      </c>
      <c r="F596" s="17" t="str">
        <f t="shared" ca="1" si="27"/>
        <v>Eligible</v>
      </c>
      <c r="G596" s="18">
        <v>8</v>
      </c>
      <c r="H596" s="18">
        <v>5</v>
      </c>
      <c r="I596" s="18" t="s">
        <v>1093</v>
      </c>
      <c r="J596" s="20" cm="1">
        <f t="array" ref="J596">INDEX('Pay Table DC 2025'!C$2:L$16,G596,H596)</f>
        <v>71750</v>
      </c>
      <c r="K596" s="51">
        <f>_xlfn.XLOOKUP(G596,'Pay Table DC 2025'!B:B,'Pay Table DC 2025'!L:L,"NA",0)</f>
        <v>82305</v>
      </c>
      <c r="L596" s="20" cm="1">
        <f t="array" ref="L596">IFERROR(_xlfn.IFS(C596="Achieved Excellence", J596*Parameters!B$13, C596="Exceeded Expectations", J596*Parameters!C$13,C596="Meets Expectations",J596*Parameters!D$13), "No Pay Due")</f>
        <v>2152.5</v>
      </c>
      <c r="M596" s="21">
        <f t="shared" si="28"/>
        <v>0.87175748739444747</v>
      </c>
      <c r="N596" s="49" cm="1">
        <f t="array" ref="N596">_xlfn.IFS(L596="No Pay Due", "No Pay Due", ISNUMBER(L596), CEILING(L596, 50))</f>
        <v>2200</v>
      </c>
      <c r="O596" s="50">
        <f t="shared" si="29"/>
        <v>47.5</v>
      </c>
      <c r="P596" s="56"/>
      <c r="Q596" s="16" t="str" cm="1">
        <f t="array" ref="Q596">IFERROR(_xlfn.IFS(C596="Achieved Excellence","3,000",C596="Exceeded Expectations",2000,C596="Meets Expectations",1000), "No pay due")</f>
        <v>3,000</v>
      </c>
    </row>
    <row r="597" spans="1:17" x14ac:dyDescent="0.3">
      <c r="A597" t="s">
        <v>652</v>
      </c>
      <c r="B597">
        <v>2</v>
      </c>
      <c r="C597" t="str">
        <f>_xlfn.XLOOKUP(B597,Setup!A:A,Setup!B:B,"Unknown",0)</f>
        <v>Needs Improvement</v>
      </c>
      <c r="D597" s="19">
        <v>44842</v>
      </c>
      <c r="E597" s="18">
        <f ca="1">Parameters!C$5 - D597</f>
        <v>864</v>
      </c>
      <c r="F597" s="17" t="str">
        <f t="shared" ca="1" si="27"/>
        <v>Eligible</v>
      </c>
      <c r="G597" s="18">
        <v>9</v>
      </c>
      <c r="H597" s="18">
        <v>1</v>
      </c>
      <c r="I597" s="18" t="s">
        <v>1091</v>
      </c>
      <c r="J597" s="20" cm="1">
        <f t="array" ref="J597">INDEX('Pay Table DC 2025'!C$2:L$16,G597,H597)</f>
        <v>69923</v>
      </c>
      <c r="K597" s="51">
        <f>_xlfn.XLOOKUP(G597,'Pay Table DC 2025'!B:B,'Pay Table DC 2025'!L:L,"NA",0)</f>
        <v>90898</v>
      </c>
      <c r="L597" s="20" t="str" cm="1">
        <f t="array" ref="L597">IFERROR(_xlfn.IFS(C597="Achieved Excellence", J597*Parameters!B$13, C597="Exceeded Expectations", J597*Parameters!C$13,C597="Meets Expectations",J597*Parameters!D$13), "No Pay Due")</f>
        <v>No Pay Due</v>
      </c>
      <c r="M597" s="21">
        <f t="shared" si="28"/>
        <v>0.76924684811547006</v>
      </c>
      <c r="N597" s="49" t="str" cm="1">
        <f t="array" ref="N597">_xlfn.IFS(L597="No Pay Due", "No Pay Due", ISNUMBER(L597), CEILING(L597, 50))</f>
        <v>No Pay Due</v>
      </c>
      <c r="O597" s="50" t="str">
        <f t="shared" si="29"/>
        <v>No Pay Due</v>
      </c>
      <c r="P597" s="56"/>
      <c r="Q597" s="16" t="str" cm="1">
        <f t="array" ref="Q597">IFERROR(_xlfn.IFS(C597="Achieved Excellence","3,000",C597="Exceeded Expectations",2000,C597="Meets Expectations",1000), "No pay due")</f>
        <v>No pay due</v>
      </c>
    </row>
    <row r="598" spans="1:17" x14ac:dyDescent="0.3">
      <c r="A598" t="s">
        <v>653</v>
      </c>
      <c r="B598">
        <v>3</v>
      </c>
      <c r="C598" t="str">
        <f>_xlfn.XLOOKUP(B598,Setup!A:A,Setup!B:B,"Unknown",0)</f>
        <v>Meets Expectations</v>
      </c>
      <c r="D598" s="19">
        <v>45006</v>
      </c>
      <c r="E598" s="18">
        <f ca="1">Parameters!C$5 - D598</f>
        <v>700</v>
      </c>
      <c r="F598" s="17" t="str">
        <f t="shared" ca="1" si="27"/>
        <v>Eligible</v>
      </c>
      <c r="G598" s="18">
        <v>1</v>
      </c>
      <c r="H598" s="18">
        <v>8</v>
      </c>
      <c r="I598" s="18" t="s">
        <v>1094</v>
      </c>
      <c r="J598" s="20" cm="1">
        <f t="array" ref="J598">INDEX('Pay Table DC 2025'!C$2:L$16,G598,H598)</f>
        <v>36495</v>
      </c>
      <c r="K598" s="51">
        <f>_xlfn.XLOOKUP(G598,'Pay Table DC 2025'!B:B,'Pay Table DC 2025'!L:L,"NA",0)</f>
        <v>37463</v>
      </c>
      <c r="L598" s="20" cm="1">
        <f t="array" ref="L598">IFERROR(_xlfn.IFS(C598="Achieved Excellence", J598*Parameters!B$13, C598="Exceeded Expectations", J598*Parameters!C$13,C598="Meets Expectations",J598*Parameters!D$13), "No Pay Due")</f>
        <v>364.95</v>
      </c>
      <c r="M598" s="21">
        <f t="shared" si="28"/>
        <v>0.97416117235672528</v>
      </c>
      <c r="N598" s="49" cm="1">
        <f t="array" ref="N598">_xlfn.IFS(L598="No Pay Due", "No Pay Due", ISNUMBER(L598), CEILING(L598, 50))</f>
        <v>400</v>
      </c>
      <c r="O598" s="50">
        <f t="shared" si="29"/>
        <v>35.050000000000011</v>
      </c>
      <c r="P598" s="56"/>
      <c r="Q598" s="16" cm="1">
        <f t="array" ref="Q598">IFERROR(_xlfn.IFS(C598="Achieved Excellence","3,000",C598="Exceeded Expectations",2000,C598="Meets Expectations",1000), "No pay due")</f>
        <v>1000</v>
      </c>
    </row>
    <row r="599" spans="1:17" x14ac:dyDescent="0.3">
      <c r="A599" t="s">
        <v>654</v>
      </c>
      <c r="B599">
        <v>2</v>
      </c>
      <c r="C599" t="str">
        <f>_xlfn.XLOOKUP(B599,Setup!A:A,Setup!B:B,"Unknown",0)</f>
        <v>Needs Improvement</v>
      </c>
      <c r="D599" s="19">
        <v>44225</v>
      </c>
      <c r="E599" s="18">
        <f ca="1">Parameters!C$5 - D599</f>
        <v>1481</v>
      </c>
      <c r="F599" s="17" t="str">
        <f t="shared" ca="1" si="27"/>
        <v>Eligible</v>
      </c>
      <c r="G599" s="18">
        <v>10</v>
      </c>
      <c r="H599" s="18">
        <v>7</v>
      </c>
      <c r="I599" s="18" t="s">
        <v>1093</v>
      </c>
      <c r="J599" s="20" cm="1">
        <f t="array" ref="J599">INDEX('Pay Table DC 2025'!C$2:L$16,G599,H599)</f>
        <v>92399</v>
      </c>
      <c r="K599" s="51">
        <f>_xlfn.XLOOKUP(G599,'Pay Table DC 2025'!B:B,'Pay Table DC 2025'!L:L,"NA",0)</f>
        <v>100097</v>
      </c>
      <c r="L599" s="20" t="str" cm="1">
        <f t="array" ref="L599">IFERROR(_xlfn.IFS(C599="Achieved Excellence", J599*Parameters!B$13, C599="Exceeded Expectations", J599*Parameters!C$13,C599="Meets Expectations",J599*Parameters!D$13), "No Pay Due")</f>
        <v>No Pay Due</v>
      </c>
      <c r="M599" s="21">
        <f t="shared" si="28"/>
        <v>0.92309459823970752</v>
      </c>
      <c r="N599" s="49" t="str" cm="1">
        <f t="array" ref="N599">_xlfn.IFS(L599="No Pay Due", "No Pay Due", ISNUMBER(L599), CEILING(L599, 50))</f>
        <v>No Pay Due</v>
      </c>
      <c r="O599" s="50" t="str">
        <f t="shared" si="29"/>
        <v>No Pay Due</v>
      </c>
      <c r="P599" s="56"/>
      <c r="Q599" s="16" t="str" cm="1">
        <f t="array" ref="Q599">IFERROR(_xlfn.IFS(C599="Achieved Excellence","3,000",C599="Exceeded Expectations",2000,C599="Meets Expectations",1000), "No pay due")</f>
        <v>No pay due</v>
      </c>
    </row>
    <row r="600" spans="1:17" x14ac:dyDescent="0.3">
      <c r="A600" t="s">
        <v>655</v>
      </c>
      <c r="B600">
        <v>5</v>
      </c>
      <c r="C600" t="str">
        <f>_xlfn.XLOOKUP(B600,Setup!A:A,Setup!B:B,"Unknown",0)</f>
        <v>Achieved Excellence</v>
      </c>
      <c r="D600" s="19">
        <v>44966</v>
      </c>
      <c r="E600" s="18">
        <f ca="1">Parameters!C$5 - D600</f>
        <v>740</v>
      </c>
      <c r="F600" s="17" t="str">
        <f t="shared" ca="1" si="27"/>
        <v>Eligible</v>
      </c>
      <c r="G600" s="18">
        <v>8</v>
      </c>
      <c r="H600" s="18">
        <v>6</v>
      </c>
      <c r="I600" s="18" t="s">
        <v>1091</v>
      </c>
      <c r="J600" s="20" cm="1">
        <f t="array" ref="J600">INDEX('Pay Table DC 2025'!C$2:L$16,G600,H600)</f>
        <v>73861</v>
      </c>
      <c r="K600" s="51">
        <f>_xlfn.XLOOKUP(G600,'Pay Table DC 2025'!B:B,'Pay Table DC 2025'!L:L,"NA",0)</f>
        <v>82305</v>
      </c>
      <c r="L600" s="20" cm="1">
        <f t="array" ref="L600">IFERROR(_xlfn.IFS(C600="Achieved Excellence", J600*Parameters!B$13, C600="Exceeded Expectations", J600*Parameters!C$13,C600="Meets Expectations",J600*Parameters!D$13), "No Pay Due")</f>
        <v>2215.83</v>
      </c>
      <c r="M600" s="21">
        <f t="shared" si="28"/>
        <v>0.89740598991555798</v>
      </c>
      <c r="N600" s="49" cm="1">
        <f t="array" ref="N600">_xlfn.IFS(L600="No Pay Due", "No Pay Due", ISNUMBER(L600), CEILING(L600, 50))</f>
        <v>2250</v>
      </c>
      <c r="O600" s="50">
        <f t="shared" si="29"/>
        <v>34.170000000000073</v>
      </c>
      <c r="P600" s="56"/>
      <c r="Q600" s="16" t="str" cm="1">
        <f t="array" ref="Q600">IFERROR(_xlfn.IFS(C600="Achieved Excellence","3,000",C600="Exceeded Expectations",2000,C600="Meets Expectations",1000), "No pay due")</f>
        <v>3,000</v>
      </c>
    </row>
    <row r="601" spans="1:17" x14ac:dyDescent="0.3">
      <c r="A601" t="s">
        <v>656</v>
      </c>
      <c r="B601">
        <v>4</v>
      </c>
      <c r="C601" t="str">
        <f>_xlfn.XLOOKUP(B601,Setup!A:A,Setup!B:B,"Unknown",0)</f>
        <v>Exceeded Expectations</v>
      </c>
      <c r="D601" s="19">
        <v>44998</v>
      </c>
      <c r="E601" s="18">
        <f ca="1">Parameters!C$5 - D601</f>
        <v>708</v>
      </c>
      <c r="F601" s="17" t="str">
        <f t="shared" ca="1" si="27"/>
        <v>Eligible</v>
      </c>
      <c r="G601" s="18">
        <v>8</v>
      </c>
      <c r="H601" s="18">
        <v>3</v>
      </c>
      <c r="I601" s="18" t="s">
        <v>1091</v>
      </c>
      <c r="J601" s="20" cm="1">
        <f t="array" ref="J601">INDEX('Pay Table DC 2025'!C$2:L$16,G601,H601)</f>
        <v>67529</v>
      </c>
      <c r="K601" s="51">
        <f>_xlfn.XLOOKUP(G601,'Pay Table DC 2025'!B:B,'Pay Table DC 2025'!L:L,"NA",0)</f>
        <v>82305</v>
      </c>
      <c r="L601" s="20" cm="1">
        <f t="array" ref="L601">IFERROR(_xlfn.IFS(C601="Achieved Excellence", J601*Parameters!B$13, C601="Exceeded Expectations", J601*Parameters!C$13,C601="Meets Expectations",J601*Parameters!D$13), "No Pay Due")</f>
        <v>1350.58</v>
      </c>
      <c r="M601" s="21">
        <f t="shared" si="28"/>
        <v>0.82047263228236433</v>
      </c>
      <c r="N601" s="49" cm="1">
        <f t="array" ref="N601">_xlfn.IFS(L601="No Pay Due", "No Pay Due", ISNUMBER(L601), CEILING(L601, 50))</f>
        <v>1400</v>
      </c>
      <c r="O601" s="50">
        <f t="shared" si="29"/>
        <v>49.420000000000073</v>
      </c>
      <c r="P601" s="56"/>
      <c r="Q601" s="16" cm="1">
        <f t="array" ref="Q601">IFERROR(_xlfn.IFS(C601="Achieved Excellence","3,000",C601="Exceeded Expectations",2000,C601="Meets Expectations",1000), "No pay due")</f>
        <v>2000</v>
      </c>
    </row>
    <row r="602" spans="1:17" x14ac:dyDescent="0.3">
      <c r="A602" t="s">
        <v>657</v>
      </c>
      <c r="B602">
        <v>5</v>
      </c>
      <c r="C602" t="str">
        <f>_xlfn.XLOOKUP(B602,Setup!A:A,Setup!B:B,"Unknown",0)</f>
        <v>Achieved Excellence</v>
      </c>
      <c r="D602" s="19">
        <v>45445</v>
      </c>
      <c r="E602" s="18">
        <f ca="1">Parameters!C$5 - D602</f>
        <v>261</v>
      </c>
      <c r="F602" s="17" t="str">
        <f t="shared" ca="1" si="27"/>
        <v>Eligible</v>
      </c>
      <c r="G602" s="18">
        <v>3</v>
      </c>
      <c r="H602" s="18">
        <v>7</v>
      </c>
      <c r="I602" s="18" t="s">
        <v>1093</v>
      </c>
      <c r="J602" s="20" cm="1">
        <f t="array" ref="J602">INDEX('Pay Table DC 2025'!C$2:L$16,G602,H602)</f>
        <v>44090</v>
      </c>
      <c r="K602" s="51">
        <f>_xlfn.XLOOKUP(G602,'Pay Table DC 2025'!B:B,'Pay Table DC 2025'!L:L,"NA",0)</f>
        <v>47763</v>
      </c>
      <c r="L602" s="20" cm="1">
        <f t="array" ref="L602">IFERROR(_xlfn.IFS(C602="Achieved Excellence", J602*Parameters!B$13, C602="Exceeded Expectations", J602*Parameters!C$13,C602="Meets Expectations",J602*Parameters!D$13), "No Pay Due")</f>
        <v>1322.7</v>
      </c>
      <c r="M602" s="21">
        <f t="shared" si="28"/>
        <v>0.92309947030127926</v>
      </c>
      <c r="N602" s="49" cm="1">
        <f t="array" ref="N602">_xlfn.IFS(L602="No Pay Due", "No Pay Due", ISNUMBER(L602), CEILING(L602, 50))</f>
        <v>1350</v>
      </c>
      <c r="O602" s="50">
        <f t="shared" si="29"/>
        <v>27.299999999999955</v>
      </c>
      <c r="P602" s="56"/>
      <c r="Q602" s="16" t="str" cm="1">
        <f t="array" ref="Q602">IFERROR(_xlfn.IFS(C602="Achieved Excellence","3,000",C602="Exceeded Expectations",2000,C602="Meets Expectations",1000), "No pay due")</f>
        <v>3,000</v>
      </c>
    </row>
    <row r="603" spans="1:17" x14ac:dyDescent="0.3">
      <c r="A603" t="s">
        <v>658</v>
      </c>
      <c r="B603">
        <v>1</v>
      </c>
      <c r="C603" t="str">
        <f>_xlfn.XLOOKUP(B603,Setup!A:A,Setup!B:B,"Unknown",0)</f>
        <v>Did not meet Expectations</v>
      </c>
      <c r="D603" s="19">
        <v>43901</v>
      </c>
      <c r="E603" s="18">
        <f ca="1">Parameters!C$5 - D603</f>
        <v>1805</v>
      </c>
      <c r="F603" s="17" t="str">
        <f t="shared" ca="1" si="27"/>
        <v>Eligible</v>
      </c>
      <c r="G603" s="18">
        <v>6</v>
      </c>
      <c r="H603" s="18">
        <v>5</v>
      </c>
      <c r="I603" s="18" t="s">
        <v>1092</v>
      </c>
      <c r="J603" s="20" cm="1">
        <f t="array" ref="J603">INDEX('Pay Table DC 2025'!C$2:L$16,G603,H603)</f>
        <v>58300</v>
      </c>
      <c r="K603" s="51">
        <f>_xlfn.XLOOKUP(G603,'Pay Table DC 2025'!B:B,'Pay Table DC 2025'!L:L,"NA",0)</f>
        <v>66872</v>
      </c>
      <c r="L603" s="20" t="str" cm="1">
        <f t="array" ref="L603">IFERROR(_xlfn.IFS(C603="Achieved Excellence", J603*Parameters!B$13, C603="Exceeded Expectations", J603*Parameters!C$13,C603="Meets Expectations",J603*Parameters!D$13), "No Pay Due")</f>
        <v>No Pay Due</v>
      </c>
      <c r="M603" s="21">
        <f t="shared" si="28"/>
        <v>0.8718148103840172</v>
      </c>
      <c r="N603" s="49" t="str" cm="1">
        <f t="array" ref="N603">_xlfn.IFS(L603="No Pay Due", "No Pay Due", ISNUMBER(L603), CEILING(L603, 50))</f>
        <v>No Pay Due</v>
      </c>
      <c r="O603" s="50" t="str">
        <f t="shared" si="29"/>
        <v>No Pay Due</v>
      </c>
      <c r="P603" s="56"/>
      <c r="Q603" s="16" t="str" cm="1">
        <f t="array" ref="Q603">IFERROR(_xlfn.IFS(C603="Achieved Excellence","3,000",C603="Exceeded Expectations",2000,C603="Meets Expectations",1000), "No pay due")</f>
        <v>No pay due</v>
      </c>
    </row>
    <row r="604" spans="1:17" x14ac:dyDescent="0.3">
      <c r="A604" t="s">
        <v>659</v>
      </c>
      <c r="B604">
        <v>1</v>
      </c>
      <c r="C604" t="str">
        <f>_xlfn.XLOOKUP(B604,Setup!A:A,Setup!B:B,"Unknown",0)</f>
        <v>Did not meet Expectations</v>
      </c>
      <c r="D604" s="19">
        <v>45014</v>
      </c>
      <c r="E604" s="18">
        <f ca="1">Parameters!C$5 - D604</f>
        <v>692</v>
      </c>
      <c r="F604" s="17" t="str">
        <f t="shared" ca="1" si="27"/>
        <v>Eligible</v>
      </c>
      <c r="G604" s="18">
        <v>15</v>
      </c>
      <c r="H604" s="18">
        <v>2</v>
      </c>
      <c r="I604" s="18" t="s">
        <v>1094</v>
      </c>
      <c r="J604" s="20" cm="1">
        <f t="array" ref="J604">INDEX('Pay Table DC 2025'!C$2:L$16,G604,H604)</f>
        <v>173190</v>
      </c>
      <c r="K604" s="51">
        <f>_xlfn.XLOOKUP(G604,'Pay Table DC 2025'!B:B,'Pay Table DC 2025'!L:L,"NA",0)</f>
        <v>195200</v>
      </c>
      <c r="L604" s="20" t="str" cm="1">
        <f t="array" ref="L604">IFERROR(_xlfn.IFS(C604="Achieved Excellence", J604*Parameters!B$13, C604="Exceeded Expectations", J604*Parameters!C$13,C604="Meets Expectations",J604*Parameters!D$13), "No Pay Due")</f>
        <v>No Pay Due</v>
      </c>
      <c r="M604" s="21">
        <f t="shared" si="28"/>
        <v>0.88724385245901638</v>
      </c>
      <c r="N604" s="49" t="str" cm="1">
        <f t="array" ref="N604">_xlfn.IFS(L604="No Pay Due", "No Pay Due", ISNUMBER(L604), CEILING(L604, 50))</f>
        <v>No Pay Due</v>
      </c>
      <c r="O604" s="50" t="str">
        <f t="shared" si="29"/>
        <v>No Pay Due</v>
      </c>
      <c r="P604" s="56"/>
      <c r="Q604" s="16" t="str" cm="1">
        <f t="array" ref="Q604">IFERROR(_xlfn.IFS(C604="Achieved Excellence","3,000",C604="Exceeded Expectations",2000,C604="Meets Expectations",1000), "No pay due")</f>
        <v>No pay due</v>
      </c>
    </row>
    <row r="605" spans="1:17" x14ac:dyDescent="0.3">
      <c r="A605" t="s">
        <v>660</v>
      </c>
      <c r="B605">
        <v>2</v>
      </c>
      <c r="C605" t="str">
        <f>_xlfn.XLOOKUP(B605,Setup!A:A,Setup!B:B,"Unknown",0)</f>
        <v>Needs Improvement</v>
      </c>
      <c r="D605" s="19">
        <v>44359</v>
      </c>
      <c r="E605" s="18">
        <f ca="1">Parameters!C$5 - D605</f>
        <v>1347</v>
      </c>
      <c r="F605" s="17" t="str">
        <f t="shared" ca="1" si="27"/>
        <v>Eligible</v>
      </c>
      <c r="G605" s="18">
        <v>4</v>
      </c>
      <c r="H605" s="18">
        <v>1</v>
      </c>
      <c r="I605" s="18" t="s">
        <v>1092</v>
      </c>
      <c r="J605" s="20" cm="1">
        <f t="array" ref="J605">INDEX('Pay Table DC 2025'!C$2:L$16,G605,H605)</f>
        <v>41247</v>
      </c>
      <c r="K605" s="51">
        <f>_xlfn.XLOOKUP(G605,'Pay Table DC 2025'!B:B,'Pay Table DC 2025'!L:L,"NA",0)</f>
        <v>53627</v>
      </c>
      <c r="L605" s="20" t="str" cm="1">
        <f t="array" ref="L605">IFERROR(_xlfn.IFS(C605="Achieved Excellence", J605*Parameters!B$13, C605="Exceeded Expectations", J605*Parameters!C$13,C605="Meets Expectations",J605*Parameters!D$13), "No Pay Due")</f>
        <v>No Pay Due</v>
      </c>
      <c r="M605" s="21">
        <f t="shared" si="28"/>
        <v>0.76914613907173623</v>
      </c>
      <c r="N605" s="49" t="str" cm="1">
        <f t="array" ref="N605">_xlfn.IFS(L605="No Pay Due", "No Pay Due", ISNUMBER(L605), CEILING(L605, 50))</f>
        <v>No Pay Due</v>
      </c>
      <c r="O605" s="50" t="str">
        <f t="shared" si="29"/>
        <v>No Pay Due</v>
      </c>
      <c r="P605" s="56"/>
      <c r="Q605" s="16" t="str" cm="1">
        <f t="array" ref="Q605">IFERROR(_xlfn.IFS(C605="Achieved Excellence","3,000",C605="Exceeded Expectations",2000,C605="Meets Expectations",1000), "No pay due")</f>
        <v>No pay due</v>
      </c>
    </row>
    <row r="606" spans="1:17" x14ac:dyDescent="0.3">
      <c r="A606" t="s">
        <v>661</v>
      </c>
      <c r="B606">
        <v>3</v>
      </c>
      <c r="C606" t="str">
        <f>_xlfn.XLOOKUP(B606,Setup!A:A,Setup!B:B,"Unknown",0)</f>
        <v>Meets Expectations</v>
      </c>
      <c r="D606" s="19">
        <v>45635</v>
      </c>
      <c r="E606" s="18">
        <f ca="1">Parameters!C$5 - D606</f>
        <v>71</v>
      </c>
      <c r="F606" s="17" t="str">
        <f t="shared" ca="1" si="27"/>
        <v>Tenure Ineligible</v>
      </c>
      <c r="G606" s="18">
        <v>12</v>
      </c>
      <c r="H606" s="18">
        <v>6</v>
      </c>
      <c r="I606" s="18" t="s">
        <v>1091</v>
      </c>
      <c r="J606" s="20" cm="1">
        <f t="array" ref="J606">INDEX('Pay Table DC 2025'!C$2:L$16,G606,H606)</f>
        <v>118304</v>
      </c>
      <c r="K606" s="51">
        <f>_xlfn.XLOOKUP(G606,'Pay Table DC 2025'!B:B,'Pay Table DC 2025'!L:L,"NA",0)</f>
        <v>131826</v>
      </c>
      <c r="L606" s="20" cm="1">
        <f t="array" ref="L606">IFERROR(_xlfn.IFS(C606="Achieved Excellence", J606*Parameters!B$13, C606="Exceeded Expectations", J606*Parameters!C$13,C606="Meets Expectations",J606*Parameters!D$13), "No Pay Due")</f>
        <v>1183.04</v>
      </c>
      <c r="M606" s="21">
        <f t="shared" si="28"/>
        <v>0.89742539408007527</v>
      </c>
      <c r="N606" s="49" cm="1">
        <f t="array" ref="N606">_xlfn.IFS(L606="No Pay Due", "No Pay Due", ISNUMBER(L606), CEILING(L606, 50))</f>
        <v>1200</v>
      </c>
      <c r="O606" s="50">
        <f t="shared" si="29"/>
        <v>16.960000000000036</v>
      </c>
      <c r="P606" s="56"/>
      <c r="Q606" s="16" cm="1">
        <f t="array" ref="Q606">IFERROR(_xlfn.IFS(C606="Achieved Excellence","3,000",C606="Exceeded Expectations",2000,C606="Meets Expectations",1000), "No pay due")</f>
        <v>1000</v>
      </c>
    </row>
    <row r="607" spans="1:17" x14ac:dyDescent="0.3">
      <c r="A607" t="s">
        <v>662</v>
      </c>
      <c r="B607">
        <v>3</v>
      </c>
      <c r="C607" t="str">
        <f>_xlfn.XLOOKUP(B607,Setup!A:A,Setup!B:B,"Unknown",0)</f>
        <v>Meets Expectations</v>
      </c>
      <c r="D607" s="19">
        <v>44408</v>
      </c>
      <c r="E607" s="18">
        <f ca="1">Parameters!C$5 - D607</f>
        <v>1298</v>
      </c>
      <c r="F607" s="17" t="str">
        <f t="shared" ca="1" si="27"/>
        <v>Eligible</v>
      </c>
      <c r="G607" s="18">
        <v>13</v>
      </c>
      <c r="H607" s="18">
        <v>3</v>
      </c>
      <c r="I607" s="18" t="s">
        <v>1091</v>
      </c>
      <c r="J607" s="20" cm="1">
        <f t="array" ref="J607">INDEX('Pay Table DC 2025'!C$2:L$16,G607,H607)</f>
        <v>128619</v>
      </c>
      <c r="K607" s="51">
        <f>_xlfn.XLOOKUP(G607,'Pay Table DC 2025'!B:B,'Pay Table DC 2025'!L:L,"NA",0)</f>
        <v>156755</v>
      </c>
      <c r="L607" s="20" cm="1">
        <f t="array" ref="L607">IFERROR(_xlfn.IFS(C607="Achieved Excellence", J607*Parameters!B$13, C607="Exceeded Expectations", J607*Parameters!C$13,C607="Meets Expectations",J607*Parameters!D$13), "No Pay Due")</f>
        <v>1286.19</v>
      </c>
      <c r="M607" s="21">
        <f t="shared" si="28"/>
        <v>0.8205097126088482</v>
      </c>
      <c r="N607" s="49" cm="1">
        <f t="array" ref="N607">_xlfn.IFS(L607="No Pay Due", "No Pay Due", ISNUMBER(L607), CEILING(L607, 50))</f>
        <v>1300</v>
      </c>
      <c r="O607" s="50">
        <f t="shared" si="29"/>
        <v>13.809999999999945</v>
      </c>
      <c r="P607" s="56"/>
      <c r="Q607" s="16" cm="1">
        <f t="array" ref="Q607">IFERROR(_xlfn.IFS(C607="Achieved Excellence","3,000",C607="Exceeded Expectations",2000,C607="Meets Expectations",1000), "No pay due")</f>
        <v>1000</v>
      </c>
    </row>
    <row r="608" spans="1:17" x14ac:dyDescent="0.3">
      <c r="A608" t="s">
        <v>663</v>
      </c>
      <c r="B608">
        <v>1</v>
      </c>
      <c r="C608" t="str">
        <f>_xlfn.XLOOKUP(B608,Setup!A:A,Setup!B:B,"Unknown",0)</f>
        <v>Did not meet Expectations</v>
      </c>
      <c r="D608" s="19">
        <v>45195</v>
      </c>
      <c r="E608" s="18">
        <f ca="1">Parameters!C$5 - D608</f>
        <v>511</v>
      </c>
      <c r="F608" s="17" t="str">
        <f t="shared" ca="1" si="27"/>
        <v>Eligible</v>
      </c>
      <c r="G608" s="18">
        <v>11</v>
      </c>
      <c r="H608" s="18">
        <v>8</v>
      </c>
      <c r="I608" s="18" t="s">
        <v>1092</v>
      </c>
      <c r="J608" s="20" cm="1">
        <f t="array" ref="J608">INDEX('Pay Table DC 2025'!C$2:L$16,G608,H608)</f>
        <v>104337</v>
      </c>
      <c r="K608" s="51">
        <f>_xlfn.XLOOKUP(G608,'Pay Table DC 2025'!B:B,'Pay Table DC 2025'!L:L,"NA",0)</f>
        <v>109975</v>
      </c>
      <c r="L608" s="20" t="str" cm="1">
        <f t="array" ref="L608">IFERROR(_xlfn.IFS(C608="Achieved Excellence", J608*Parameters!B$13, C608="Exceeded Expectations", J608*Parameters!C$13,C608="Meets Expectations",J608*Parameters!D$13), "No Pay Due")</f>
        <v>No Pay Due</v>
      </c>
      <c r="M608" s="21">
        <f t="shared" si="28"/>
        <v>0.94873380313707656</v>
      </c>
      <c r="N608" s="49" t="str" cm="1">
        <f t="array" ref="N608">_xlfn.IFS(L608="No Pay Due", "No Pay Due", ISNUMBER(L608), CEILING(L608, 50))</f>
        <v>No Pay Due</v>
      </c>
      <c r="O608" s="50" t="str">
        <f t="shared" si="29"/>
        <v>No Pay Due</v>
      </c>
      <c r="P608" s="56"/>
      <c r="Q608" s="16" t="str" cm="1">
        <f t="array" ref="Q608">IFERROR(_xlfn.IFS(C608="Achieved Excellence","3,000",C608="Exceeded Expectations",2000,C608="Meets Expectations",1000), "No pay due")</f>
        <v>No pay due</v>
      </c>
    </row>
    <row r="609" spans="1:17" x14ac:dyDescent="0.3">
      <c r="A609" t="s">
        <v>664</v>
      </c>
      <c r="B609">
        <v>5</v>
      </c>
      <c r="C609" t="str">
        <f>_xlfn.XLOOKUP(B609,Setup!A:A,Setup!B:B,"Unknown",0)</f>
        <v>Achieved Excellence</v>
      </c>
      <c r="D609" s="19">
        <v>44315</v>
      </c>
      <c r="E609" s="18">
        <f ca="1">Parameters!C$5 - D609</f>
        <v>1391</v>
      </c>
      <c r="F609" s="17" t="str">
        <f t="shared" ca="1" si="27"/>
        <v>Eligible</v>
      </c>
      <c r="G609" s="18">
        <v>9</v>
      </c>
      <c r="H609" s="18">
        <v>6</v>
      </c>
      <c r="I609" s="18" t="s">
        <v>1091</v>
      </c>
      <c r="J609" s="20" cm="1">
        <f t="array" ref="J609">INDEX('Pay Table DC 2025'!C$2:L$16,G609,H609)</f>
        <v>81576</v>
      </c>
      <c r="K609" s="51">
        <f>_xlfn.XLOOKUP(G609,'Pay Table DC 2025'!B:B,'Pay Table DC 2025'!L:L,"NA",0)</f>
        <v>90898</v>
      </c>
      <c r="L609" s="20" cm="1">
        <f t="array" ref="L609">IFERROR(_xlfn.IFS(C609="Achieved Excellence", J609*Parameters!B$13, C609="Exceeded Expectations", J609*Parameters!C$13,C609="Meets Expectations",J609*Parameters!D$13), "No Pay Due")</f>
        <v>2447.2799999999997</v>
      </c>
      <c r="M609" s="21">
        <f t="shared" si="28"/>
        <v>0.8974454883495786</v>
      </c>
      <c r="N609" s="49" cm="1">
        <f t="array" ref="N609">_xlfn.IFS(L609="No Pay Due", "No Pay Due", ISNUMBER(L609), CEILING(L609, 50))</f>
        <v>2450</v>
      </c>
      <c r="O609" s="50">
        <f t="shared" si="29"/>
        <v>2.7200000000002547</v>
      </c>
      <c r="P609" s="56"/>
      <c r="Q609" s="16" t="str" cm="1">
        <f t="array" ref="Q609">IFERROR(_xlfn.IFS(C609="Achieved Excellence","3,000",C609="Exceeded Expectations",2000,C609="Meets Expectations",1000), "No pay due")</f>
        <v>3,000</v>
      </c>
    </row>
    <row r="610" spans="1:17" x14ac:dyDescent="0.3">
      <c r="A610" t="s">
        <v>665</v>
      </c>
      <c r="B610">
        <v>3</v>
      </c>
      <c r="C610" t="str">
        <f>_xlfn.XLOOKUP(B610,Setup!A:A,Setup!B:B,"Unknown",0)</f>
        <v>Meets Expectations</v>
      </c>
      <c r="D610" s="19">
        <v>44621</v>
      </c>
      <c r="E610" s="18">
        <f ca="1">Parameters!C$5 - D610</f>
        <v>1085</v>
      </c>
      <c r="F610" s="17" t="str">
        <f t="shared" ca="1" si="27"/>
        <v>Eligible</v>
      </c>
      <c r="G610" s="18">
        <v>9</v>
      </c>
      <c r="H610" s="18">
        <v>6</v>
      </c>
      <c r="I610" s="18" t="s">
        <v>1093</v>
      </c>
      <c r="J610" s="20" cm="1">
        <f t="array" ref="J610">INDEX('Pay Table DC 2025'!C$2:L$16,G610,H610)</f>
        <v>81576</v>
      </c>
      <c r="K610" s="51">
        <f>_xlfn.XLOOKUP(G610,'Pay Table DC 2025'!B:B,'Pay Table DC 2025'!L:L,"NA",0)</f>
        <v>90898</v>
      </c>
      <c r="L610" s="20" cm="1">
        <f t="array" ref="L610">IFERROR(_xlfn.IFS(C610="Achieved Excellence", J610*Parameters!B$13, C610="Exceeded Expectations", J610*Parameters!C$13,C610="Meets Expectations",J610*Parameters!D$13), "No Pay Due")</f>
        <v>815.76</v>
      </c>
      <c r="M610" s="21">
        <f t="shared" si="28"/>
        <v>0.8974454883495786</v>
      </c>
      <c r="N610" s="49" cm="1">
        <f t="array" ref="N610">_xlfn.IFS(L610="No Pay Due", "No Pay Due", ISNUMBER(L610), CEILING(L610, 50))</f>
        <v>850</v>
      </c>
      <c r="O610" s="50">
        <f t="shared" si="29"/>
        <v>34.240000000000009</v>
      </c>
      <c r="P610" s="56"/>
      <c r="Q610" s="16" cm="1">
        <f t="array" ref="Q610">IFERROR(_xlfn.IFS(C610="Achieved Excellence","3,000",C610="Exceeded Expectations",2000,C610="Meets Expectations",1000), "No pay due")</f>
        <v>1000</v>
      </c>
    </row>
    <row r="611" spans="1:17" x14ac:dyDescent="0.3">
      <c r="A611" t="s">
        <v>666</v>
      </c>
      <c r="B611">
        <v>3</v>
      </c>
      <c r="C611" t="str">
        <f>_xlfn.XLOOKUP(B611,Setup!A:A,Setup!B:B,"Unknown",0)</f>
        <v>Meets Expectations</v>
      </c>
      <c r="D611" s="19">
        <v>44457</v>
      </c>
      <c r="E611" s="18">
        <f ca="1">Parameters!C$5 - D611</f>
        <v>1249</v>
      </c>
      <c r="F611" s="17" t="str">
        <f t="shared" ca="1" si="27"/>
        <v>Eligible</v>
      </c>
      <c r="G611" s="18">
        <v>7</v>
      </c>
      <c r="H611" s="18">
        <v>4</v>
      </c>
      <c r="I611" s="18" t="s">
        <v>1091</v>
      </c>
      <c r="J611" s="20" cm="1">
        <f t="array" ref="J611">INDEX('Pay Table DC 2025'!C$2:L$16,G611,H611)</f>
        <v>62882</v>
      </c>
      <c r="K611" s="51">
        <f>_xlfn.XLOOKUP(G611,'Pay Table DC 2025'!B:B,'Pay Table DC 2025'!L:L,"NA",0)</f>
        <v>74318</v>
      </c>
      <c r="L611" s="20" cm="1">
        <f t="array" ref="L611">IFERROR(_xlfn.IFS(C611="Achieved Excellence", J611*Parameters!B$13, C611="Exceeded Expectations", J611*Parameters!C$13,C611="Meets Expectations",J611*Parameters!D$13), "No Pay Due")</f>
        <v>628.82000000000005</v>
      </c>
      <c r="M611" s="21">
        <f t="shared" si="28"/>
        <v>0.84612072445437181</v>
      </c>
      <c r="N611" s="49" cm="1">
        <f t="array" ref="N611">_xlfn.IFS(L611="No Pay Due", "No Pay Due", ISNUMBER(L611), CEILING(L611, 50))</f>
        <v>650</v>
      </c>
      <c r="O611" s="50">
        <f t="shared" si="29"/>
        <v>21.17999999999995</v>
      </c>
      <c r="P611" s="56"/>
      <c r="Q611" s="16" cm="1">
        <f t="array" ref="Q611">IFERROR(_xlfn.IFS(C611="Achieved Excellence","3,000",C611="Exceeded Expectations",2000,C611="Meets Expectations",1000), "No pay due")</f>
        <v>1000</v>
      </c>
    </row>
    <row r="612" spans="1:17" x14ac:dyDescent="0.3">
      <c r="A612" t="s">
        <v>667</v>
      </c>
      <c r="B612">
        <v>2</v>
      </c>
      <c r="C612" t="str">
        <f>_xlfn.XLOOKUP(B612,Setup!A:A,Setup!B:B,"Unknown",0)</f>
        <v>Needs Improvement</v>
      </c>
      <c r="D612" s="19">
        <v>44878</v>
      </c>
      <c r="E612" s="18">
        <f ca="1">Parameters!C$5 - D612</f>
        <v>828</v>
      </c>
      <c r="F612" s="17" t="str">
        <f t="shared" ca="1" si="27"/>
        <v>Eligible</v>
      </c>
      <c r="G612" s="18">
        <v>10</v>
      </c>
      <c r="H612" s="18">
        <v>7</v>
      </c>
      <c r="I612" s="18" t="s">
        <v>1091</v>
      </c>
      <c r="J612" s="20" cm="1">
        <f t="array" ref="J612">INDEX('Pay Table DC 2025'!C$2:L$16,G612,H612)</f>
        <v>92399</v>
      </c>
      <c r="K612" s="51">
        <f>_xlfn.XLOOKUP(G612,'Pay Table DC 2025'!B:B,'Pay Table DC 2025'!L:L,"NA",0)</f>
        <v>100097</v>
      </c>
      <c r="L612" s="20" t="str" cm="1">
        <f t="array" ref="L612">IFERROR(_xlfn.IFS(C612="Achieved Excellence", J612*Parameters!B$13, C612="Exceeded Expectations", J612*Parameters!C$13,C612="Meets Expectations",J612*Parameters!D$13), "No Pay Due")</f>
        <v>No Pay Due</v>
      </c>
      <c r="M612" s="21">
        <f t="shared" si="28"/>
        <v>0.92309459823970752</v>
      </c>
      <c r="N612" s="49" t="str" cm="1">
        <f t="array" ref="N612">_xlfn.IFS(L612="No Pay Due", "No Pay Due", ISNUMBER(L612), CEILING(L612, 50))</f>
        <v>No Pay Due</v>
      </c>
      <c r="O612" s="50" t="str">
        <f t="shared" si="29"/>
        <v>No Pay Due</v>
      </c>
      <c r="P612" s="56"/>
      <c r="Q612" s="16" t="str" cm="1">
        <f t="array" ref="Q612">IFERROR(_xlfn.IFS(C612="Achieved Excellence","3,000",C612="Exceeded Expectations",2000,C612="Meets Expectations",1000), "No pay due")</f>
        <v>No pay due</v>
      </c>
    </row>
    <row r="613" spans="1:17" x14ac:dyDescent="0.3">
      <c r="A613" t="s">
        <v>668</v>
      </c>
      <c r="B613">
        <v>4</v>
      </c>
      <c r="C613" t="str">
        <f>_xlfn.XLOOKUP(B613,Setup!A:A,Setup!B:B,"Unknown",0)</f>
        <v>Exceeded Expectations</v>
      </c>
      <c r="D613" s="19">
        <v>44359</v>
      </c>
      <c r="E613" s="18">
        <f ca="1">Parameters!C$5 - D613</f>
        <v>1347</v>
      </c>
      <c r="F613" s="17" t="str">
        <f t="shared" ca="1" si="27"/>
        <v>Eligible</v>
      </c>
      <c r="G613" s="18">
        <v>7</v>
      </c>
      <c r="H613" s="18">
        <v>10</v>
      </c>
      <c r="I613" s="18" t="s">
        <v>1094</v>
      </c>
      <c r="J613" s="20" cm="1">
        <f t="array" ref="J613">INDEX('Pay Table DC 2025'!C$2:L$16,G613,H613)</f>
        <v>74318</v>
      </c>
      <c r="K613" s="51">
        <f>_xlfn.XLOOKUP(G613,'Pay Table DC 2025'!B:B,'Pay Table DC 2025'!L:L,"NA",0)</f>
        <v>74318</v>
      </c>
      <c r="L613" s="20" cm="1">
        <f t="array" ref="L613">IFERROR(_xlfn.IFS(C613="Achieved Excellence", J613*Parameters!B$13, C613="Exceeded Expectations", J613*Parameters!C$13,C613="Meets Expectations",J613*Parameters!D$13), "No Pay Due")</f>
        <v>1486.3600000000001</v>
      </c>
      <c r="M613" s="21">
        <f t="shared" si="28"/>
        <v>1</v>
      </c>
      <c r="N613" s="49" cm="1">
        <f t="array" ref="N613">_xlfn.IFS(L613="No Pay Due", "No Pay Due", ISNUMBER(L613), CEILING(L613, 50))</f>
        <v>1500</v>
      </c>
      <c r="O613" s="50">
        <f t="shared" si="29"/>
        <v>13.639999999999873</v>
      </c>
      <c r="P613" s="56"/>
      <c r="Q613" s="16" cm="1">
        <f t="array" ref="Q613">IFERROR(_xlfn.IFS(C613="Achieved Excellence","3,000",C613="Exceeded Expectations",2000,C613="Meets Expectations",1000), "No pay due")</f>
        <v>2000</v>
      </c>
    </row>
    <row r="614" spans="1:17" x14ac:dyDescent="0.3">
      <c r="A614" t="s">
        <v>669</v>
      </c>
      <c r="B614">
        <v>4</v>
      </c>
      <c r="C614" t="str">
        <f>_xlfn.XLOOKUP(B614,Setup!A:A,Setup!B:B,"Unknown",0)</f>
        <v>Exceeded Expectations</v>
      </c>
      <c r="D614" s="19">
        <v>44130</v>
      </c>
      <c r="E614" s="18">
        <f ca="1">Parameters!C$5 - D614</f>
        <v>1576</v>
      </c>
      <c r="F614" s="17" t="str">
        <f t="shared" ca="1" si="27"/>
        <v>Eligible</v>
      </c>
      <c r="G614" s="18">
        <v>1</v>
      </c>
      <c r="H614" s="18">
        <v>9</v>
      </c>
      <c r="I614" s="18" t="s">
        <v>1093</v>
      </c>
      <c r="J614" s="20" cm="1">
        <f t="array" ref="J614">INDEX('Pay Table DC 2025'!C$2:L$16,G614,H614)</f>
        <v>36535</v>
      </c>
      <c r="K614" s="51">
        <f>_xlfn.XLOOKUP(G614,'Pay Table DC 2025'!B:B,'Pay Table DC 2025'!L:L,"NA",0)</f>
        <v>37463</v>
      </c>
      <c r="L614" s="20" cm="1">
        <f t="array" ref="L614">IFERROR(_xlfn.IFS(C614="Achieved Excellence", J614*Parameters!B$13, C614="Exceeded Expectations", J614*Parameters!C$13,C614="Meets Expectations",J614*Parameters!D$13), "No Pay Due")</f>
        <v>730.7</v>
      </c>
      <c r="M614" s="21">
        <f t="shared" si="28"/>
        <v>0.97522889250727385</v>
      </c>
      <c r="N614" s="49" cm="1">
        <f t="array" ref="N614">_xlfn.IFS(L614="No Pay Due", "No Pay Due", ISNUMBER(L614), CEILING(L614, 50))</f>
        <v>750</v>
      </c>
      <c r="O614" s="50">
        <f t="shared" si="29"/>
        <v>19.299999999999955</v>
      </c>
      <c r="P614" s="56"/>
      <c r="Q614" s="16" cm="1">
        <f t="array" ref="Q614">IFERROR(_xlfn.IFS(C614="Achieved Excellence","3,000",C614="Exceeded Expectations",2000,C614="Meets Expectations",1000), "No pay due")</f>
        <v>2000</v>
      </c>
    </row>
    <row r="615" spans="1:17" x14ac:dyDescent="0.3">
      <c r="A615" t="s">
        <v>670</v>
      </c>
      <c r="B615">
        <v>4</v>
      </c>
      <c r="C615" t="str">
        <f>_xlfn.XLOOKUP(B615,Setup!A:A,Setup!B:B,"Unknown",0)</f>
        <v>Exceeded Expectations</v>
      </c>
      <c r="D615" s="19">
        <v>44280</v>
      </c>
      <c r="E615" s="18">
        <f ca="1">Parameters!C$5 - D615</f>
        <v>1426</v>
      </c>
      <c r="F615" s="17" t="str">
        <f t="shared" ca="1" si="27"/>
        <v>Eligible</v>
      </c>
      <c r="G615" s="18">
        <v>9</v>
      </c>
      <c r="H615" s="18">
        <v>4</v>
      </c>
      <c r="I615" s="18" t="s">
        <v>1091</v>
      </c>
      <c r="J615" s="20" cm="1">
        <f t="array" ref="J615">INDEX('Pay Table DC 2025'!C$2:L$16,G615,H615)</f>
        <v>76915</v>
      </c>
      <c r="K615" s="51">
        <f>_xlfn.XLOOKUP(G615,'Pay Table DC 2025'!B:B,'Pay Table DC 2025'!L:L,"NA",0)</f>
        <v>90898</v>
      </c>
      <c r="L615" s="20" cm="1">
        <f t="array" ref="L615">IFERROR(_xlfn.IFS(C615="Achieved Excellence", J615*Parameters!B$13, C615="Exceeded Expectations", J615*Parameters!C$13,C615="Meets Expectations",J615*Parameters!D$13), "No Pay Due")</f>
        <v>1538.3</v>
      </c>
      <c r="M615" s="21">
        <f t="shared" si="28"/>
        <v>0.84616823252436801</v>
      </c>
      <c r="N615" s="49" cm="1">
        <f t="array" ref="N615">_xlfn.IFS(L615="No Pay Due", "No Pay Due", ISNUMBER(L615), CEILING(L615, 50))</f>
        <v>1550</v>
      </c>
      <c r="O615" s="50">
        <f t="shared" si="29"/>
        <v>11.700000000000045</v>
      </c>
      <c r="P615" s="56"/>
      <c r="Q615" s="16" cm="1">
        <f t="array" ref="Q615">IFERROR(_xlfn.IFS(C615="Achieved Excellence","3,000",C615="Exceeded Expectations",2000,C615="Meets Expectations",1000), "No pay due")</f>
        <v>2000</v>
      </c>
    </row>
    <row r="616" spans="1:17" x14ac:dyDescent="0.3">
      <c r="A616" t="s">
        <v>671</v>
      </c>
      <c r="B616">
        <v>5</v>
      </c>
      <c r="C616" t="str">
        <f>_xlfn.XLOOKUP(B616,Setup!A:A,Setup!B:B,"Unknown",0)</f>
        <v>Achieved Excellence</v>
      </c>
      <c r="D616" s="19">
        <v>45264</v>
      </c>
      <c r="E616" s="18">
        <f ca="1">Parameters!C$5 - D616</f>
        <v>442</v>
      </c>
      <c r="F616" s="17" t="str">
        <f t="shared" ca="1" si="27"/>
        <v>Eligible</v>
      </c>
      <c r="G616" s="18">
        <v>4</v>
      </c>
      <c r="H616" s="18">
        <v>9</v>
      </c>
      <c r="I616" s="18" t="s">
        <v>1092</v>
      </c>
      <c r="J616" s="20" cm="1">
        <f t="array" ref="J616">INDEX('Pay Table DC 2025'!C$2:L$16,G616,H616)</f>
        <v>52251</v>
      </c>
      <c r="K616" s="51">
        <f>_xlfn.XLOOKUP(G616,'Pay Table DC 2025'!B:B,'Pay Table DC 2025'!L:L,"NA",0)</f>
        <v>53627</v>
      </c>
      <c r="L616" s="20" cm="1">
        <f t="array" ref="L616">IFERROR(_xlfn.IFS(C616="Achieved Excellence", J616*Parameters!B$13, C616="Exceeded Expectations", J616*Parameters!C$13,C616="Meets Expectations",J616*Parameters!D$13), "No Pay Due")</f>
        <v>1567.53</v>
      </c>
      <c r="M616" s="21">
        <f t="shared" si="28"/>
        <v>0.974341283308781</v>
      </c>
      <c r="N616" s="49" cm="1">
        <f t="array" ref="N616">_xlfn.IFS(L616="No Pay Due", "No Pay Due", ISNUMBER(L616), CEILING(L616, 50))</f>
        <v>1600</v>
      </c>
      <c r="O616" s="50">
        <f t="shared" si="29"/>
        <v>32.470000000000027</v>
      </c>
      <c r="P616" s="56"/>
      <c r="Q616" s="16" t="str" cm="1">
        <f t="array" ref="Q616">IFERROR(_xlfn.IFS(C616="Achieved Excellence","3,000",C616="Exceeded Expectations",2000,C616="Meets Expectations",1000), "No pay due")</f>
        <v>3,000</v>
      </c>
    </row>
    <row r="617" spans="1:17" x14ac:dyDescent="0.3">
      <c r="A617" t="s">
        <v>672</v>
      </c>
      <c r="B617">
        <v>1</v>
      </c>
      <c r="C617" t="str">
        <f>_xlfn.XLOOKUP(B617,Setup!A:A,Setup!B:B,"Unknown",0)</f>
        <v>Did not meet Expectations</v>
      </c>
      <c r="D617" s="19">
        <v>45730</v>
      </c>
      <c r="E617" s="18">
        <f ca="1">Parameters!C$5 - D617</f>
        <v>-24</v>
      </c>
      <c r="F617" s="17" t="str">
        <f t="shared" ca="1" si="27"/>
        <v>Tenure Ineligible</v>
      </c>
      <c r="G617" s="18">
        <v>9</v>
      </c>
      <c r="H617" s="18">
        <v>8</v>
      </c>
      <c r="I617" s="18" t="s">
        <v>1093</v>
      </c>
      <c r="J617" s="20" cm="1">
        <f t="array" ref="J617">INDEX('Pay Table DC 2025'!C$2:L$16,G617,H617)</f>
        <v>86237</v>
      </c>
      <c r="K617" s="51">
        <f>_xlfn.XLOOKUP(G617,'Pay Table DC 2025'!B:B,'Pay Table DC 2025'!L:L,"NA",0)</f>
        <v>90898</v>
      </c>
      <c r="L617" s="20" t="str" cm="1">
        <f t="array" ref="L617">IFERROR(_xlfn.IFS(C617="Achieved Excellence", J617*Parameters!B$13, C617="Exceeded Expectations", J617*Parameters!C$13,C617="Meets Expectations",J617*Parameters!D$13), "No Pay Due")</f>
        <v>No Pay Due</v>
      </c>
      <c r="M617" s="21">
        <f t="shared" si="28"/>
        <v>0.9487227441747893</v>
      </c>
      <c r="N617" s="49" t="str" cm="1">
        <f t="array" ref="N617">_xlfn.IFS(L617="No Pay Due", "No Pay Due", ISNUMBER(L617), CEILING(L617, 50))</f>
        <v>No Pay Due</v>
      </c>
      <c r="O617" s="50" t="str">
        <f t="shared" si="29"/>
        <v>No Pay Due</v>
      </c>
      <c r="P617" s="56"/>
      <c r="Q617" s="16" t="str" cm="1">
        <f t="array" ref="Q617">IFERROR(_xlfn.IFS(C617="Achieved Excellence","3,000",C617="Exceeded Expectations",2000,C617="Meets Expectations",1000), "No pay due")</f>
        <v>No pay due</v>
      </c>
    </row>
    <row r="618" spans="1:17" x14ac:dyDescent="0.3">
      <c r="A618" t="s">
        <v>673</v>
      </c>
      <c r="B618">
        <v>1</v>
      </c>
      <c r="C618" t="str">
        <f>_xlfn.XLOOKUP(B618,Setup!A:A,Setup!B:B,"Unknown",0)</f>
        <v>Did not meet Expectations</v>
      </c>
      <c r="D618" s="19">
        <v>44940</v>
      </c>
      <c r="E618" s="18">
        <f ca="1">Parameters!C$5 - D618</f>
        <v>766</v>
      </c>
      <c r="F618" s="17" t="str">
        <f t="shared" ca="1" si="27"/>
        <v>Eligible</v>
      </c>
      <c r="G618" s="18">
        <v>13</v>
      </c>
      <c r="H618" s="18">
        <v>4</v>
      </c>
      <c r="I618" s="18" t="s">
        <v>1094</v>
      </c>
      <c r="J618" s="20" cm="1">
        <f t="array" ref="J618">INDEX('Pay Table DC 2025'!C$2:L$16,G618,H618)</f>
        <v>132638</v>
      </c>
      <c r="K618" s="51">
        <f>_xlfn.XLOOKUP(G618,'Pay Table DC 2025'!B:B,'Pay Table DC 2025'!L:L,"NA",0)</f>
        <v>156755</v>
      </c>
      <c r="L618" s="20" t="str" cm="1">
        <f t="array" ref="L618">IFERROR(_xlfn.IFS(C618="Achieved Excellence", J618*Parameters!B$13, C618="Exceeded Expectations", J618*Parameters!C$13,C618="Meets Expectations",J618*Parameters!D$13), "No Pay Due")</f>
        <v>No Pay Due</v>
      </c>
      <c r="M618" s="21">
        <f t="shared" si="28"/>
        <v>0.84614844821536794</v>
      </c>
      <c r="N618" s="49" t="str" cm="1">
        <f t="array" ref="N618">_xlfn.IFS(L618="No Pay Due", "No Pay Due", ISNUMBER(L618), CEILING(L618, 50))</f>
        <v>No Pay Due</v>
      </c>
      <c r="O618" s="50" t="str">
        <f t="shared" si="29"/>
        <v>No Pay Due</v>
      </c>
      <c r="P618" s="56"/>
      <c r="Q618" s="16" t="str" cm="1">
        <f t="array" ref="Q618">IFERROR(_xlfn.IFS(C618="Achieved Excellence","3,000",C618="Exceeded Expectations",2000,C618="Meets Expectations",1000), "No pay due")</f>
        <v>No pay due</v>
      </c>
    </row>
    <row r="619" spans="1:17" x14ac:dyDescent="0.3">
      <c r="A619" t="s">
        <v>674</v>
      </c>
      <c r="B619">
        <v>1</v>
      </c>
      <c r="C619" t="str">
        <f>_xlfn.XLOOKUP(B619,Setup!A:A,Setup!B:B,"Unknown",0)</f>
        <v>Did not meet Expectations</v>
      </c>
      <c r="D619" s="19">
        <v>45218</v>
      </c>
      <c r="E619" s="18">
        <f ca="1">Parameters!C$5 - D619</f>
        <v>488</v>
      </c>
      <c r="F619" s="17" t="str">
        <f t="shared" ca="1" si="27"/>
        <v>Eligible</v>
      </c>
      <c r="G619" s="18">
        <v>12</v>
      </c>
      <c r="H619" s="18">
        <v>4</v>
      </c>
      <c r="I619" s="18" t="s">
        <v>1091</v>
      </c>
      <c r="J619" s="20" cm="1">
        <f t="array" ref="J619">INDEX('Pay Table DC 2025'!C$2:L$16,G619,H619)</f>
        <v>111543</v>
      </c>
      <c r="K619" s="51">
        <f>_xlfn.XLOOKUP(G619,'Pay Table DC 2025'!B:B,'Pay Table DC 2025'!L:L,"NA",0)</f>
        <v>131826</v>
      </c>
      <c r="L619" s="20" t="str" cm="1">
        <f t="array" ref="L619">IFERROR(_xlfn.IFS(C619="Achieved Excellence", J619*Parameters!B$13, C619="Exceeded Expectations", J619*Parameters!C$13,C619="Meets Expectations",J619*Parameters!D$13), "No Pay Due")</f>
        <v>No Pay Due</v>
      </c>
      <c r="M619" s="21">
        <f t="shared" si="28"/>
        <v>0.84613809112011285</v>
      </c>
      <c r="N619" s="49" t="str" cm="1">
        <f t="array" ref="N619">_xlfn.IFS(L619="No Pay Due", "No Pay Due", ISNUMBER(L619), CEILING(L619, 50))</f>
        <v>No Pay Due</v>
      </c>
      <c r="O619" s="50" t="str">
        <f t="shared" si="29"/>
        <v>No Pay Due</v>
      </c>
      <c r="P619" s="56"/>
      <c r="Q619" s="16" t="str" cm="1">
        <f t="array" ref="Q619">IFERROR(_xlfn.IFS(C619="Achieved Excellence","3,000",C619="Exceeded Expectations",2000,C619="Meets Expectations",1000), "No pay due")</f>
        <v>No pay due</v>
      </c>
    </row>
    <row r="620" spans="1:17" x14ac:dyDescent="0.3">
      <c r="A620" t="s">
        <v>675</v>
      </c>
      <c r="B620">
        <v>2</v>
      </c>
      <c r="C620" t="str">
        <f>_xlfn.XLOOKUP(B620,Setup!A:A,Setup!B:B,"Unknown",0)</f>
        <v>Needs Improvement</v>
      </c>
      <c r="D620" s="19">
        <v>43887</v>
      </c>
      <c r="E620" s="18">
        <f ca="1">Parameters!C$5 - D620</f>
        <v>1819</v>
      </c>
      <c r="F620" s="17" t="str">
        <f t="shared" ca="1" si="27"/>
        <v>Eligible</v>
      </c>
      <c r="G620" s="18">
        <v>6</v>
      </c>
      <c r="H620" s="18">
        <v>5</v>
      </c>
      <c r="I620" s="18" t="s">
        <v>1091</v>
      </c>
      <c r="J620" s="20" cm="1">
        <f t="array" ref="J620">INDEX('Pay Table DC 2025'!C$2:L$16,G620,H620)</f>
        <v>58300</v>
      </c>
      <c r="K620" s="51">
        <f>_xlfn.XLOOKUP(G620,'Pay Table DC 2025'!B:B,'Pay Table DC 2025'!L:L,"NA",0)</f>
        <v>66872</v>
      </c>
      <c r="L620" s="20" t="str" cm="1">
        <f t="array" ref="L620">IFERROR(_xlfn.IFS(C620="Achieved Excellence", J620*Parameters!B$13, C620="Exceeded Expectations", J620*Parameters!C$13,C620="Meets Expectations",J620*Parameters!D$13), "No Pay Due")</f>
        <v>No Pay Due</v>
      </c>
      <c r="M620" s="21">
        <f t="shared" si="28"/>
        <v>0.8718148103840172</v>
      </c>
      <c r="N620" s="49" t="str" cm="1">
        <f t="array" ref="N620">_xlfn.IFS(L620="No Pay Due", "No Pay Due", ISNUMBER(L620), CEILING(L620, 50))</f>
        <v>No Pay Due</v>
      </c>
      <c r="O620" s="50" t="str">
        <f t="shared" si="29"/>
        <v>No Pay Due</v>
      </c>
      <c r="P620" s="56"/>
      <c r="Q620" s="16" t="str" cm="1">
        <f t="array" ref="Q620">IFERROR(_xlfn.IFS(C620="Achieved Excellence","3,000",C620="Exceeded Expectations",2000,C620="Meets Expectations",1000), "No pay due")</f>
        <v>No pay due</v>
      </c>
    </row>
    <row r="621" spans="1:17" x14ac:dyDescent="0.3">
      <c r="A621" t="s">
        <v>676</v>
      </c>
      <c r="B621">
        <v>4</v>
      </c>
      <c r="C621" t="str">
        <f>_xlfn.XLOOKUP(B621,Setup!A:A,Setup!B:B,"Unknown",0)</f>
        <v>Exceeded Expectations</v>
      </c>
      <c r="D621" s="19">
        <v>43873</v>
      </c>
      <c r="E621" s="18">
        <f ca="1">Parameters!C$5 - D621</f>
        <v>1833</v>
      </c>
      <c r="F621" s="17" t="str">
        <f t="shared" ca="1" si="27"/>
        <v>Eligible</v>
      </c>
      <c r="G621" s="18">
        <v>12</v>
      </c>
      <c r="H621" s="18">
        <v>1</v>
      </c>
      <c r="I621" s="18" t="s">
        <v>1091</v>
      </c>
      <c r="J621" s="20" cm="1">
        <f t="array" ref="J621">INDEX('Pay Table DC 2025'!C$2:L$16,G621,H621)</f>
        <v>101401</v>
      </c>
      <c r="K621" s="51">
        <f>_xlfn.XLOOKUP(G621,'Pay Table DC 2025'!B:B,'Pay Table DC 2025'!L:L,"NA",0)</f>
        <v>131826</v>
      </c>
      <c r="L621" s="20" cm="1">
        <f t="array" ref="L621">IFERROR(_xlfn.IFS(C621="Achieved Excellence", J621*Parameters!B$13, C621="Exceeded Expectations", J621*Parameters!C$13,C621="Meets Expectations",J621*Parameters!D$13), "No Pay Due")</f>
        <v>2028.02</v>
      </c>
      <c r="M621" s="21">
        <f t="shared" si="28"/>
        <v>0.76920334380167799</v>
      </c>
      <c r="N621" s="49" cm="1">
        <f t="array" ref="N621">_xlfn.IFS(L621="No Pay Due", "No Pay Due", ISNUMBER(L621), CEILING(L621, 50))</f>
        <v>2050</v>
      </c>
      <c r="O621" s="50">
        <f t="shared" si="29"/>
        <v>21.980000000000018</v>
      </c>
      <c r="P621" s="56"/>
      <c r="Q621" s="16" cm="1">
        <f t="array" ref="Q621">IFERROR(_xlfn.IFS(C621="Achieved Excellence","3,000",C621="Exceeded Expectations",2000,C621="Meets Expectations",1000), "No pay due")</f>
        <v>2000</v>
      </c>
    </row>
    <row r="622" spans="1:17" x14ac:dyDescent="0.3">
      <c r="A622" t="s">
        <v>677</v>
      </c>
      <c r="B622">
        <v>5</v>
      </c>
      <c r="C622" t="str">
        <f>_xlfn.XLOOKUP(B622,Setup!A:A,Setup!B:B,"Unknown",0)</f>
        <v>Achieved Excellence</v>
      </c>
      <c r="D622" s="19">
        <v>43932</v>
      </c>
      <c r="E622" s="18">
        <f ca="1">Parameters!C$5 - D622</f>
        <v>1774</v>
      </c>
      <c r="F622" s="17" t="str">
        <f t="shared" ca="1" si="27"/>
        <v>Eligible</v>
      </c>
      <c r="G622" s="18">
        <v>1</v>
      </c>
      <c r="H622" s="18">
        <v>3</v>
      </c>
      <c r="I622" s="18" t="s">
        <v>1092</v>
      </c>
      <c r="J622" s="20" cm="1">
        <f t="array" ref="J622">INDEX('Pay Table DC 2025'!C$2:L$16,G622,H622)</f>
        <v>31949</v>
      </c>
      <c r="K622" s="51">
        <f>_xlfn.XLOOKUP(G622,'Pay Table DC 2025'!B:B,'Pay Table DC 2025'!L:L,"NA",0)</f>
        <v>37463</v>
      </c>
      <c r="L622" s="20" cm="1">
        <f t="array" ref="L622">IFERROR(_xlfn.IFS(C622="Achieved Excellence", J622*Parameters!B$13, C622="Exceeded Expectations", J622*Parameters!C$13,C622="Meets Expectations",J622*Parameters!D$13), "No Pay Due")</f>
        <v>958.46999999999991</v>
      </c>
      <c r="M622" s="21">
        <f t="shared" si="28"/>
        <v>0.85281477724688359</v>
      </c>
      <c r="N622" s="49" cm="1">
        <f t="array" ref="N622">_xlfn.IFS(L622="No Pay Due", "No Pay Due", ISNUMBER(L622), CEILING(L622, 50))</f>
        <v>1000</v>
      </c>
      <c r="O622" s="50">
        <f t="shared" si="29"/>
        <v>41.530000000000086</v>
      </c>
      <c r="P622" s="56"/>
      <c r="Q622" s="16" t="str" cm="1">
        <f t="array" ref="Q622">IFERROR(_xlfn.IFS(C622="Achieved Excellence","3,000",C622="Exceeded Expectations",2000,C622="Meets Expectations",1000), "No pay due")</f>
        <v>3,000</v>
      </c>
    </row>
    <row r="623" spans="1:17" x14ac:dyDescent="0.3">
      <c r="A623" t="s">
        <v>678</v>
      </c>
      <c r="B623">
        <v>1</v>
      </c>
      <c r="C623" t="str">
        <f>_xlfn.XLOOKUP(B623,Setup!A:A,Setup!B:B,"Unknown",0)</f>
        <v>Did not meet Expectations</v>
      </c>
      <c r="D623" s="19">
        <v>44087</v>
      </c>
      <c r="E623" s="18">
        <f ca="1">Parameters!C$5 - D623</f>
        <v>1619</v>
      </c>
      <c r="F623" s="17" t="str">
        <f t="shared" ca="1" si="27"/>
        <v>Eligible</v>
      </c>
      <c r="G623" s="18">
        <v>6</v>
      </c>
      <c r="H623" s="18">
        <v>9</v>
      </c>
      <c r="I623" s="18" t="s">
        <v>1094</v>
      </c>
      <c r="J623" s="20" cm="1">
        <f t="array" ref="J623">INDEX('Pay Table DC 2025'!C$2:L$16,G623,H623)</f>
        <v>65158</v>
      </c>
      <c r="K623" s="51">
        <f>_xlfn.XLOOKUP(G623,'Pay Table DC 2025'!B:B,'Pay Table DC 2025'!L:L,"NA",0)</f>
        <v>66872</v>
      </c>
      <c r="L623" s="20" t="str" cm="1">
        <f t="array" ref="L623">IFERROR(_xlfn.IFS(C623="Achieved Excellence", J623*Parameters!B$13, C623="Exceeded Expectations", J623*Parameters!C$13,C623="Meets Expectations",J623*Parameters!D$13), "No Pay Due")</f>
        <v>No Pay Due</v>
      </c>
      <c r="M623" s="21">
        <f t="shared" si="28"/>
        <v>0.97436894365354709</v>
      </c>
      <c r="N623" s="49" t="str" cm="1">
        <f t="array" ref="N623">_xlfn.IFS(L623="No Pay Due", "No Pay Due", ISNUMBER(L623), CEILING(L623, 50))</f>
        <v>No Pay Due</v>
      </c>
      <c r="O623" s="50" t="str">
        <f t="shared" si="29"/>
        <v>No Pay Due</v>
      </c>
      <c r="P623" s="56"/>
      <c r="Q623" s="16" t="str" cm="1">
        <f t="array" ref="Q623">IFERROR(_xlfn.IFS(C623="Achieved Excellence","3,000",C623="Exceeded Expectations",2000,C623="Meets Expectations",1000), "No pay due")</f>
        <v>No pay due</v>
      </c>
    </row>
    <row r="624" spans="1:17" x14ac:dyDescent="0.3">
      <c r="A624" t="s">
        <v>679</v>
      </c>
      <c r="B624">
        <v>1</v>
      </c>
      <c r="C624" t="str">
        <f>_xlfn.XLOOKUP(B624,Setup!A:A,Setup!B:B,"Unknown",0)</f>
        <v>Did not meet Expectations</v>
      </c>
      <c r="D624" s="19">
        <v>45018</v>
      </c>
      <c r="E624" s="18">
        <f ca="1">Parameters!C$5 - D624</f>
        <v>688</v>
      </c>
      <c r="F624" s="17" t="str">
        <f t="shared" ca="1" si="27"/>
        <v>Eligible</v>
      </c>
      <c r="G624" s="18">
        <v>1</v>
      </c>
      <c r="H624" s="18">
        <v>6</v>
      </c>
      <c r="I624" s="18" t="s">
        <v>1091</v>
      </c>
      <c r="J624" s="20" cm="1">
        <f t="array" ref="J624">INDEX('Pay Table DC 2025'!C$2:L$16,G624,H624)</f>
        <v>34516</v>
      </c>
      <c r="K624" s="51">
        <f>_xlfn.XLOOKUP(G624,'Pay Table DC 2025'!B:B,'Pay Table DC 2025'!L:L,"NA",0)</f>
        <v>37463</v>
      </c>
      <c r="L624" s="20" t="str" cm="1">
        <f t="array" ref="L624">IFERROR(_xlfn.IFS(C624="Achieved Excellence", J624*Parameters!B$13, C624="Exceeded Expectations", J624*Parameters!C$13,C624="Meets Expectations",J624*Parameters!D$13), "No Pay Due")</f>
        <v>No Pay Due</v>
      </c>
      <c r="M624" s="21">
        <f t="shared" si="28"/>
        <v>0.92133571790833624</v>
      </c>
      <c r="N624" s="49" t="str" cm="1">
        <f t="array" ref="N624">_xlfn.IFS(L624="No Pay Due", "No Pay Due", ISNUMBER(L624), CEILING(L624, 50))</f>
        <v>No Pay Due</v>
      </c>
      <c r="O624" s="50" t="str">
        <f t="shared" si="29"/>
        <v>No Pay Due</v>
      </c>
      <c r="P624" s="56"/>
      <c r="Q624" s="16" t="str" cm="1">
        <f t="array" ref="Q624">IFERROR(_xlfn.IFS(C624="Achieved Excellence","3,000",C624="Exceeded Expectations",2000,C624="Meets Expectations",1000), "No pay due")</f>
        <v>No pay due</v>
      </c>
    </row>
    <row r="625" spans="1:17" x14ac:dyDescent="0.3">
      <c r="A625" t="s">
        <v>680</v>
      </c>
      <c r="B625">
        <v>4</v>
      </c>
      <c r="C625" t="str">
        <f>_xlfn.XLOOKUP(B625,Setup!A:A,Setup!B:B,"Unknown",0)</f>
        <v>Exceeded Expectations</v>
      </c>
      <c r="D625" s="19">
        <v>44893</v>
      </c>
      <c r="E625" s="18">
        <f ca="1">Parameters!C$5 - D625</f>
        <v>813</v>
      </c>
      <c r="F625" s="17" t="str">
        <f t="shared" ca="1" si="27"/>
        <v>Eligible</v>
      </c>
      <c r="G625" s="18">
        <v>6</v>
      </c>
      <c r="H625" s="18">
        <v>4</v>
      </c>
      <c r="I625" s="18" t="s">
        <v>1094</v>
      </c>
      <c r="J625" s="20" cm="1">
        <f t="array" ref="J625">INDEX('Pay Table DC 2025'!C$2:L$16,G625,H625)</f>
        <v>56586</v>
      </c>
      <c r="K625" s="51">
        <f>_xlfn.XLOOKUP(G625,'Pay Table DC 2025'!B:B,'Pay Table DC 2025'!L:L,"NA",0)</f>
        <v>66872</v>
      </c>
      <c r="L625" s="20" cm="1">
        <f t="array" ref="L625">IFERROR(_xlfn.IFS(C625="Achieved Excellence", J625*Parameters!B$13, C625="Exceeded Expectations", J625*Parameters!C$13,C625="Meets Expectations",J625*Parameters!D$13), "No Pay Due")</f>
        <v>1131.72</v>
      </c>
      <c r="M625" s="21">
        <f t="shared" si="28"/>
        <v>0.8461837540375643</v>
      </c>
      <c r="N625" s="49" cm="1">
        <f t="array" ref="N625">_xlfn.IFS(L625="No Pay Due", "No Pay Due", ISNUMBER(L625), CEILING(L625, 50))</f>
        <v>1150</v>
      </c>
      <c r="O625" s="50">
        <f t="shared" si="29"/>
        <v>18.279999999999973</v>
      </c>
      <c r="P625" s="56"/>
      <c r="Q625" s="16" cm="1">
        <f t="array" ref="Q625">IFERROR(_xlfn.IFS(C625="Achieved Excellence","3,000",C625="Exceeded Expectations",2000,C625="Meets Expectations",1000), "No pay due")</f>
        <v>2000</v>
      </c>
    </row>
    <row r="626" spans="1:17" x14ac:dyDescent="0.3">
      <c r="A626" t="s">
        <v>681</v>
      </c>
      <c r="B626">
        <v>2</v>
      </c>
      <c r="C626" t="str">
        <f>_xlfn.XLOOKUP(B626,Setup!A:A,Setup!B:B,"Unknown",0)</f>
        <v>Needs Improvement</v>
      </c>
      <c r="D626" s="19">
        <v>45531</v>
      </c>
      <c r="E626" s="18">
        <f ca="1">Parameters!C$5 - D626</f>
        <v>175</v>
      </c>
      <c r="F626" s="17" t="str">
        <f t="shared" ca="1" si="27"/>
        <v>Tenure Ineligible</v>
      </c>
      <c r="G626" s="18">
        <v>2</v>
      </c>
      <c r="H626" s="18">
        <v>5</v>
      </c>
      <c r="I626" s="18" t="s">
        <v>1093</v>
      </c>
      <c r="J626" s="20" cm="1">
        <f t="array" ref="J626">INDEX('Pay Table DC 2025'!C$2:L$16,G626,H626)</f>
        <v>36945</v>
      </c>
      <c r="K626" s="51">
        <f>_xlfn.XLOOKUP(G626,'Pay Table DC 2025'!B:B,'Pay Table DC 2025'!L:L,"NA",0)</f>
        <v>42376</v>
      </c>
      <c r="L626" s="20" t="str" cm="1">
        <f t="array" ref="L626">IFERROR(_xlfn.IFS(C626="Achieved Excellence", J626*Parameters!B$13, C626="Exceeded Expectations", J626*Parameters!C$13,C626="Meets Expectations",J626*Parameters!D$13), "No Pay Due")</f>
        <v>No Pay Due</v>
      </c>
      <c r="M626" s="21">
        <f t="shared" si="28"/>
        <v>0.87183783273551063</v>
      </c>
      <c r="N626" s="49" t="str" cm="1">
        <f t="array" ref="N626">_xlfn.IFS(L626="No Pay Due", "No Pay Due", ISNUMBER(L626), CEILING(L626, 50))</f>
        <v>No Pay Due</v>
      </c>
      <c r="O626" s="50" t="str">
        <f t="shared" si="29"/>
        <v>No Pay Due</v>
      </c>
      <c r="P626" s="56"/>
      <c r="Q626" s="16" t="str" cm="1">
        <f t="array" ref="Q626">IFERROR(_xlfn.IFS(C626="Achieved Excellence","3,000",C626="Exceeded Expectations",2000,C626="Meets Expectations",1000), "No pay due")</f>
        <v>No pay due</v>
      </c>
    </row>
    <row r="627" spans="1:17" x14ac:dyDescent="0.3">
      <c r="A627" t="s">
        <v>682</v>
      </c>
      <c r="B627">
        <v>3</v>
      </c>
      <c r="C627" t="str">
        <f>_xlfn.XLOOKUP(B627,Setup!A:A,Setup!B:B,"Unknown",0)</f>
        <v>Meets Expectations</v>
      </c>
      <c r="D627" s="19">
        <v>45026</v>
      </c>
      <c r="E627" s="18">
        <f ca="1">Parameters!C$5 - D627</f>
        <v>680</v>
      </c>
      <c r="F627" s="17" t="str">
        <f t="shared" ca="1" si="27"/>
        <v>Eligible</v>
      </c>
      <c r="G627" s="18">
        <v>1</v>
      </c>
      <c r="H627" s="18">
        <v>1</v>
      </c>
      <c r="I627" s="18" t="s">
        <v>1091</v>
      </c>
      <c r="J627" s="20" cm="1">
        <f t="array" ref="J627">INDEX('Pay Table DC 2025'!C$2:L$16,G627,H627)</f>
        <v>29949</v>
      </c>
      <c r="K627" s="51">
        <f>_xlfn.XLOOKUP(G627,'Pay Table DC 2025'!B:B,'Pay Table DC 2025'!L:L,"NA",0)</f>
        <v>37463</v>
      </c>
      <c r="L627" s="20" cm="1">
        <f t="array" ref="L627">IFERROR(_xlfn.IFS(C627="Achieved Excellence", J627*Parameters!B$13, C627="Exceeded Expectations", J627*Parameters!C$13,C627="Meets Expectations",J627*Parameters!D$13), "No Pay Due")</f>
        <v>299.49</v>
      </c>
      <c r="M627" s="21">
        <f t="shared" si="28"/>
        <v>0.79942876971945653</v>
      </c>
      <c r="N627" s="49" cm="1">
        <f t="array" ref="N627">_xlfn.IFS(L627="No Pay Due", "No Pay Due", ISNUMBER(L627), CEILING(L627, 50))</f>
        <v>300</v>
      </c>
      <c r="O627" s="50">
        <f t="shared" si="29"/>
        <v>0.50999999999999091</v>
      </c>
      <c r="P627" s="56"/>
      <c r="Q627" s="16" cm="1">
        <f t="array" ref="Q627">IFERROR(_xlfn.IFS(C627="Achieved Excellence","3,000",C627="Exceeded Expectations",2000,C627="Meets Expectations",1000), "No pay due")</f>
        <v>1000</v>
      </c>
    </row>
    <row r="628" spans="1:17" x14ac:dyDescent="0.3">
      <c r="A628" t="s">
        <v>683</v>
      </c>
      <c r="B628">
        <v>2</v>
      </c>
      <c r="C628" t="str">
        <f>_xlfn.XLOOKUP(B628,Setup!A:A,Setup!B:B,"Unknown",0)</f>
        <v>Needs Improvement</v>
      </c>
      <c r="D628" s="19">
        <v>44614</v>
      </c>
      <c r="E628" s="18">
        <f ca="1">Parameters!C$5 - D628</f>
        <v>1092</v>
      </c>
      <c r="F628" s="17" t="str">
        <f t="shared" ca="1" si="27"/>
        <v>Eligible</v>
      </c>
      <c r="G628" s="18">
        <v>12</v>
      </c>
      <c r="H628" s="18">
        <v>3</v>
      </c>
      <c r="I628" s="18" t="s">
        <v>1093</v>
      </c>
      <c r="J628" s="20" cm="1">
        <f t="array" ref="J628">INDEX('Pay Table DC 2025'!C$2:L$16,G628,H628)</f>
        <v>108162</v>
      </c>
      <c r="K628" s="51">
        <f>_xlfn.XLOOKUP(G628,'Pay Table DC 2025'!B:B,'Pay Table DC 2025'!L:L,"NA",0)</f>
        <v>131826</v>
      </c>
      <c r="L628" s="20" t="str" cm="1">
        <f t="array" ref="L628">IFERROR(_xlfn.IFS(C628="Achieved Excellence", J628*Parameters!B$13, C628="Exceeded Expectations", J628*Parameters!C$13,C628="Meets Expectations",J628*Parameters!D$13), "No Pay Due")</f>
        <v>No Pay Due</v>
      </c>
      <c r="M628" s="21">
        <f t="shared" si="28"/>
        <v>0.8204906467616403</v>
      </c>
      <c r="N628" s="49" t="str" cm="1">
        <f t="array" ref="N628">_xlfn.IFS(L628="No Pay Due", "No Pay Due", ISNUMBER(L628), CEILING(L628, 50))</f>
        <v>No Pay Due</v>
      </c>
      <c r="O628" s="50" t="str">
        <f t="shared" si="29"/>
        <v>No Pay Due</v>
      </c>
      <c r="P628" s="56"/>
      <c r="Q628" s="16" t="str" cm="1">
        <f t="array" ref="Q628">IFERROR(_xlfn.IFS(C628="Achieved Excellence","3,000",C628="Exceeded Expectations",2000,C628="Meets Expectations",1000), "No pay due")</f>
        <v>No pay due</v>
      </c>
    </row>
    <row r="629" spans="1:17" x14ac:dyDescent="0.3">
      <c r="A629" t="s">
        <v>684</v>
      </c>
      <c r="B629">
        <v>1</v>
      </c>
      <c r="C629" t="str">
        <f>_xlfn.XLOOKUP(B629,Setup!A:A,Setup!B:B,"Unknown",0)</f>
        <v>Did not meet Expectations</v>
      </c>
      <c r="D629" s="19">
        <v>45328</v>
      </c>
      <c r="E629" s="18">
        <f ca="1">Parameters!C$5 - D629</f>
        <v>378</v>
      </c>
      <c r="F629" s="17" t="str">
        <f t="shared" ca="1" si="27"/>
        <v>Eligible</v>
      </c>
      <c r="G629" s="18">
        <v>9</v>
      </c>
      <c r="H629" s="18">
        <v>4</v>
      </c>
      <c r="I629" s="18" t="s">
        <v>1093</v>
      </c>
      <c r="J629" s="20" cm="1">
        <f t="array" ref="J629">INDEX('Pay Table DC 2025'!C$2:L$16,G629,H629)</f>
        <v>76915</v>
      </c>
      <c r="K629" s="51">
        <f>_xlfn.XLOOKUP(G629,'Pay Table DC 2025'!B:B,'Pay Table DC 2025'!L:L,"NA",0)</f>
        <v>90898</v>
      </c>
      <c r="L629" s="20" t="str" cm="1">
        <f t="array" ref="L629">IFERROR(_xlfn.IFS(C629="Achieved Excellence", J629*Parameters!B$13, C629="Exceeded Expectations", J629*Parameters!C$13,C629="Meets Expectations",J629*Parameters!D$13), "No Pay Due")</f>
        <v>No Pay Due</v>
      </c>
      <c r="M629" s="21">
        <f t="shared" si="28"/>
        <v>0.84616823252436801</v>
      </c>
      <c r="N629" s="49" t="str" cm="1">
        <f t="array" ref="N629">_xlfn.IFS(L629="No Pay Due", "No Pay Due", ISNUMBER(L629), CEILING(L629, 50))</f>
        <v>No Pay Due</v>
      </c>
      <c r="O629" s="50" t="str">
        <f t="shared" si="29"/>
        <v>No Pay Due</v>
      </c>
      <c r="P629" s="56"/>
      <c r="Q629" s="16" t="str" cm="1">
        <f t="array" ref="Q629">IFERROR(_xlfn.IFS(C629="Achieved Excellence","3,000",C629="Exceeded Expectations",2000,C629="Meets Expectations",1000), "No pay due")</f>
        <v>No pay due</v>
      </c>
    </row>
    <row r="630" spans="1:17" x14ac:dyDescent="0.3">
      <c r="A630" t="s">
        <v>685</v>
      </c>
      <c r="B630">
        <v>2</v>
      </c>
      <c r="C630" t="str">
        <f>_xlfn.XLOOKUP(B630,Setup!A:A,Setup!B:B,"Unknown",0)</f>
        <v>Needs Improvement</v>
      </c>
      <c r="D630" s="19">
        <v>44167</v>
      </c>
      <c r="E630" s="18">
        <f ca="1">Parameters!C$5 - D630</f>
        <v>1539</v>
      </c>
      <c r="F630" s="17" t="str">
        <f t="shared" ca="1" si="27"/>
        <v>Eligible</v>
      </c>
      <c r="G630" s="18">
        <v>6</v>
      </c>
      <c r="H630" s="18">
        <v>6</v>
      </c>
      <c r="I630" s="18" t="s">
        <v>1092</v>
      </c>
      <c r="J630" s="20" cm="1">
        <f t="array" ref="J630">INDEX('Pay Table DC 2025'!C$2:L$16,G630,H630)</f>
        <v>60015</v>
      </c>
      <c r="K630" s="51">
        <f>_xlfn.XLOOKUP(G630,'Pay Table DC 2025'!B:B,'Pay Table DC 2025'!L:L,"NA",0)</f>
        <v>66872</v>
      </c>
      <c r="L630" s="20" t="str" cm="1">
        <f t="array" ref="L630">IFERROR(_xlfn.IFS(C630="Achieved Excellence", J630*Parameters!B$13, C630="Exceeded Expectations", J630*Parameters!C$13,C630="Meets Expectations",J630*Parameters!D$13), "No Pay Due")</f>
        <v>No Pay Due</v>
      </c>
      <c r="M630" s="21">
        <f t="shared" si="28"/>
        <v>0.89746082067232924</v>
      </c>
      <c r="N630" s="49" t="str" cm="1">
        <f t="array" ref="N630">_xlfn.IFS(L630="No Pay Due", "No Pay Due", ISNUMBER(L630), CEILING(L630, 50))</f>
        <v>No Pay Due</v>
      </c>
      <c r="O630" s="50" t="str">
        <f t="shared" si="29"/>
        <v>No Pay Due</v>
      </c>
      <c r="P630" s="56"/>
      <c r="Q630" s="16" t="str" cm="1">
        <f t="array" ref="Q630">IFERROR(_xlfn.IFS(C630="Achieved Excellence","3,000",C630="Exceeded Expectations",2000,C630="Meets Expectations",1000), "No pay due")</f>
        <v>No pay due</v>
      </c>
    </row>
    <row r="631" spans="1:17" x14ac:dyDescent="0.3">
      <c r="A631" t="s">
        <v>686</v>
      </c>
      <c r="B631">
        <v>5</v>
      </c>
      <c r="C631" t="str">
        <f>_xlfn.XLOOKUP(B631,Setup!A:A,Setup!B:B,"Unknown",0)</f>
        <v>Achieved Excellence</v>
      </c>
      <c r="D631" s="19">
        <v>45324</v>
      </c>
      <c r="E631" s="18">
        <f ca="1">Parameters!C$5 - D631</f>
        <v>382</v>
      </c>
      <c r="F631" s="17" t="str">
        <f t="shared" ca="1" si="27"/>
        <v>Eligible</v>
      </c>
      <c r="G631" s="18">
        <v>3</v>
      </c>
      <c r="H631" s="18">
        <v>1</v>
      </c>
      <c r="I631" s="18" t="s">
        <v>1094</v>
      </c>
      <c r="J631" s="20" cm="1">
        <f t="array" ref="J631">INDEX('Pay Table DC 2025'!C$2:L$16,G631,H631)</f>
        <v>36745</v>
      </c>
      <c r="K631" s="51">
        <f>_xlfn.XLOOKUP(G631,'Pay Table DC 2025'!B:B,'Pay Table DC 2025'!L:L,"NA",0)</f>
        <v>47763</v>
      </c>
      <c r="L631" s="20" cm="1">
        <f t="array" ref="L631">IFERROR(_xlfn.IFS(C631="Achieved Excellence", J631*Parameters!B$13, C631="Exceeded Expectations", J631*Parameters!C$13,C631="Meets Expectations",J631*Parameters!D$13), "No Pay Due")</f>
        <v>1102.3499999999999</v>
      </c>
      <c r="M631" s="21">
        <f t="shared" si="28"/>
        <v>0.76931934761216847</v>
      </c>
      <c r="N631" s="49" cm="1">
        <f t="array" ref="N631">_xlfn.IFS(L631="No Pay Due", "No Pay Due", ISNUMBER(L631), CEILING(L631, 50))</f>
        <v>1150</v>
      </c>
      <c r="O631" s="50">
        <f t="shared" si="29"/>
        <v>47.650000000000091</v>
      </c>
      <c r="P631" s="56"/>
      <c r="Q631" s="16" t="str" cm="1">
        <f t="array" ref="Q631">IFERROR(_xlfn.IFS(C631="Achieved Excellence","3,000",C631="Exceeded Expectations",2000,C631="Meets Expectations",1000), "No pay due")</f>
        <v>3,000</v>
      </c>
    </row>
    <row r="632" spans="1:17" x14ac:dyDescent="0.3">
      <c r="A632" t="s">
        <v>687</v>
      </c>
      <c r="B632">
        <v>5</v>
      </c>
      <c r="C632" t="str">
        <f>_xlfn.XLOOKUP(B632,Setup!A:A,Setup!B:B,"Unknown",0)</f>
        <v>Achieved Excellence</v>
      </c>
      <c r="D632" s="19">
        <v>44418</v>
      </c>
      <c r="E632" s="18">
        <f ca="1">Parameters!C$5 - D632</f>
        <v>1288</v>
      </c>
      <c r="F632" s="17" t="str">
        <f t="shared" ca="1" si="27"/>
        <v>Eligible</v>
      </c>
      <c r="G632" s="18">
        <v>1</v>
      </c>
      <c r="H632" s="18">
        <v>3</v>
      </c>
      <c r="I632" s="18" t="s">
        <v>1093</v>
      </c>
      <c r="J632" s="20" cm="1">
        <f t="array" ref="J632">INDEX('Pay Table DC 2025'!C$2:L$16,G632,H632)</f>
        <v>31949</v>
      </c>
      <c r="K632" s="51">
        <f>_xlfn.XLOOKUP(G632,'Pay Table DC 2025'!B:B,'Pay Table DC 2025'!L:L,"NA",0)</f>
        <v>37463</v>
      </c>
      <c r="L632" s="20" cm="1">
        <f t="array" ref="L632">IFERROR(_xlfn.IFS(C632="Achieved Excellence", J632*Parameters!B$13, C632="Exceeded Expectations", J632*Parameters!C$13,C632="Meets Expectations",J632*Parameters!D$13), "No Pay Due")</f>
        <v>958.46999999999991</v>
      </c>
      <c r="M632" s="21">
        <f t="shared" si="28"/>
        <v>0.85281477724688359</v>
      </c>
      <c r="N632" s="49" cm="1">
        <f t="array" ref="N632">_xlfn.IFS(L632="No Pay Due", "No Pay Due", ISNUMBER(L632), CEILING(L632, 50))</f>
        <v>1000</v>
      </c>
      <c r="O632" s="50">
        <f t="shared" si="29"/>
        <v>41.530000000000086</v>
      </c>
      <c r="P632" s="56"/>
      <c r="Q632" s="16" t="str" cm="1">
        <f t="array" ref="Q632">IFERROR(_xlfn.IFS(C632="Achieved Excellence","3,000",C632="Exceeded Expectations",2000,C632="Meets Expectations",1000), "No pay due")</f>
        <v>3,000</v>
      </c>
    </row>
    <row r="633" spans="1:17" x14ac:dyDescent="0.3">
      <c r="A633" t="s">
        <v>688</v>
      </c>
      <c r="B633">
        <v>3</v>
      </c>
      <c r="C633" t="str">
        <f>_xlfn.XLOOKUP(B633,Setup!A:A,Setup!B:B,"Unknown",0)</f>
        <v>Meets Expectations</v>
      </c>
      <c r="D633" s="19">
        <v>45570</v>
      </c>
      <c r="E633" s="18">
        <f ca="1">Parameters!C$5 - D633</f>
        <v>136</v>
      </c>
      <c r="F633" s="17" t="str">
        <f t="shared" ca="1" si="27"/>
        <v>Tenure Ineligible</v>
      </c>
      <c r="G633" s="18">
        <v>9</v>
      </c>
      <c r="H633" s="18">
        <v>5</v>
      </c>
      <c r="I633" s="18" t="s">
        <v>1092</v>
      </c>
      <c r="J633" s="20" cm="1">
        <f t="array" ref="J633">INDEX('Pay Table DC 2025'!C$2:L$16,G633,H633)</f>
        <v>79246</v>
      </c>
      <c r="K633" s="51">
        <f>_xlfn.XLOOKUP(G633,'Pay Table DC 2025'!B:B,'Pay Table DC 2025'!L:L,"NA",0)</f>
        <v>90898</v>
      </c>
      <c r="L633" s="20" cm="1">
        <f t="array" ref="L633">IFERROR(_xlfn.IFS(C633="Achieved Excellence", J633*Parameters!B$13, C633="Exceeded Expectations", J633*Parameters!C$13,C633="Meets Expectations",J633*Parameters!D$13), "No Pay Due")</f>
        <v>792.46</v>
      </c>
      <c r="M633" s="21">
        <f t="shared" si="28"/>
        <v>0.87181236110805516</v>
      </c>
      <c r="N633" s="49" cm="1">
        <f t="array" ref="N633">_xlfn.IFS(L633="No Pay Due", "No Pay Due", ISNUMBER(L633), CEILING(L633, 50))</f>
        <v>800</v>
      </c>
      <c r="O633" s="50">
        <f t="shared" si="29"/>
        <v>7.5399999999999636</v>
      </c>
      <c r="P633" s="56"/>
      <c r="Q633" s="16" cm="1">
        <f t="array" ref="Q633">IFERROR(_xlfn.IFS(C633="Achieved Excellence","3,000",C633="Exceeded Expectations",2000,C633="Meets Expectations",1000), "No pay due")</f>
        <v>1000</v>
      </c>
    </row>
    <row r="634" spans="1:17" x14ac:dyDescent="0.3">
      <c r="A634" t="s">
        <v>689</v>
      </c>
      <c r="B634">
        <v>4</v>
      </c>
      <c r="C634" t="str">
        <f>_xlfn.XLOOKUP(B634,Setup!A:A,Setup!B:B,"Unknown",0)</f>
        <v>Exceeded Expectations</v>
      </c>
      <c r="D634" s="19">
        <v>44671</v>
      </c>
      <c r="E634" s="18">
        <f ca="1">Parameters!C$5 - D634</f>
        <v>1035</v>
      </c>
      <c r="F634" s="17" t="str">
        <f t="shared" ca="1" si="27"/>
        <v>Eligible</v>
      </c>
      <c r="G634" s="18">
        <v>10</v>
      </c>
      <c r="H634" s="18">
        <v>4</v>
      </c>
      <c r="I634" s="18" t="s">
        <v>1091</v>
      </c>
      <c r="J634" s="20" cm="1">
        <f t="array" ref="J634">INDEX('Pay Table DC 2025'!C$2:L$16,G634,H634)</f>
        <v>84700</v>
      </c>
      <c r="K634" s="51">
        <f>_xlfn.XLOOKUP(G634,'Pay Table DC 2025'!B:B,'Pay Table DC 2025'!L:L,"NA",0)</f>
        <v>100097</v>
      </c>
      <c r="L634" s="20" cm="1">
        <f t="array" ref="L634">IFERROR(_xlfn.IFS(C634="Achieved Excellence", J634*Parameters!B$13, C634="Exceeded Expectations", J634*Parameters!C$13,C634="Meets Expectations",J634*Parameters!D$13), "No Pay Due")</f>
        <v>1694</v>
      </c>
      <c r="M634" s="21">
        <f t="shared" si="28"/>
        <v>0.84617920617001507</v>
      </c>
      <c r="N634" s="49" cm="1">
        <f t="array" ref="N634">_xlfn.IFS(L634="No Pay Due", "No Pay Due", ISNUMBER(L634), CEILING(L634, 50))</f>
        <v>1700</v>
      </c>
      <c r="O634" s="50">
        <f t="shared" si="29"/>
        <v>6</v>
      </c>
      <c r="P634" s="56"/>
      <c r="Q634" s="16" cm="1">
        <f t="array" ref="Q634">IFERROR(_xlfn.IFS(C634="Achieved Excellence","3,000",C634="Exceeded Expectations",2000,C634="Meets Expectations",1000), "No pay due")</f>
        <v>2000</v>
      </c>
    </row>
    <row r="635" spans="1:17" x14ac:dyDescent="0.3">
      <c r="A635" t="s">
        <v>690</v>
      </c>
      <c r="B635">
        <v>3</v>
      </c>
      <c r="C635" t="str">
        <f>_xlfn.XLOOKUP(B635,Setup!A:A,Setup!B:B,"Unknown",0)</f>
        <v>Meets Expectations</v>
      </c>
      <c r="D635" s="19">
        <v>44424</v>
      </c>
      <c r="E635" s="18">
        <f ca="1">Parameters!C$5 - D635</f>
        <v>1282</v>
      </c>
      <c r="F635" s="17" t="str">
        <f t="shared" ca="1" si="27"/>
        <v>Eligible</v>
      </c>
      <c r="G635" s="18">
        <v>12</v>
      </c>
      <c r="H635" s="18">
        <v>9</v>
      </c>
      <c r="I635" s="18" t="s">
        <v>1095</v>
      </c>
      <c r="J635" s="20" cm="1">
        <f t="array" ref="J635">INDEX('Pay Table DC 2025'!C$2:L$16,G635,H635)</f>
        <v>128446</v>
      </c>
      <c r="K635" s="51">
        <f>_xlfn.XLOOKUP(G635,'Pay Table DC 2025'!B:B,'Pay Table DC 2025'!L:L,"NA",0)</f>
        <v>131826</v>
      </c>
      <c r="L635" s="20" cm="1">
        <f t="array" ref="L635">IFERROR(_xlfn.IFS(C635="Achieved Excellence", J635*Parameters!B$13, C635="Exceeded Expectations", J635*Parameters!C$13,C635="Meets Expectations",J635*Parameters!D$13), "No Pay Due")</f>
        <v>1284.46</v>
      </c>
      <c r="M635" s="21">
        <f t="shared" si="28"/>
        <v>0.97436014139851013</v>
      </c>
      <c r="N635" s="49" cm="1">
        <f t="array" ref="N635">_xlfn.IFS(L635="No Pay Due", "No Pay Due", ISNUMBER(L635), CEILING(L635, 50))</f>
        <v>1300</v>
      </c>
      <c r="O635" s="50">
        <f t="shared" si="29"/>
        <v>15.539999999999964</v>
      </c>
      <c r="P635" s="56"/>
      <c r="Q635" s="16" cm="1">
        <f t="array" ref="Q635">IFERROR(_xlfn.IFS(C635="Achieved Excellence","3,000",C635="Exceeded Expectations",2000,C635="Meets Expectations",1000), "No pay due")</f>
        <v>1000</v>
      </c>
    </row>
    <row r="636" spans="1:17" x14ac:dyDescent="0.3">
      <c r="A636" t="s">
        <v>691</v>
      </c>
      <c r="B636">
        <v>3</v>
      </c>
      <c r="C636" t="str">
        <f>_xlfn.XLOOKUP(B636,Setup!A:A,Setup!B:B,"Unknown",0)</f>
        <v>Meets Expectations</v>
      </c>
      <c r="D636" s="19">
        <v>44598</v>
      </c>
      <c r="E636" s="18">
        <f ca="1">Parameters!C$5 - D636</f>
        <v>1108</v>
      </c>
      <c r="F636" s="17" t="str">
        <f t="shared" ca="1" si="27"/>
        <v>Eligible</v>
      </c>
      <c r="G636" s="18">
        <v>10</v>
      </c>
      <c r="H636" s="18">
        <v>10</v>
      </c>
      <c r="I636" s="18" t="s">
        <v>1093</v>
      </c>
      <c r="J636" s="20" cm="1">
        <f t="array" ref="J636">INDEX('Pay Table DC 2025'!C$2:L$16,G636,H636)</f>
        <v>100097</v>
      </c>
      <c r="K636" s="51">
        <f>_xlfn.XLOOKUP(G636,'Pay Table DC 2025'!B:B,'Pay Table DC 2025'!L:L,"NA",0)</f>
        <v>100097</v>
      </c>
      <c r="L636" s="20" cm="1">
        <f t="array" ref="L636">IFERROR(_xlfn.IFS(C636="Achieved Excellence", J636*Parameters!B$13, C636="Exceeded Expectations", J636*Parameters!C$13,C636="Meets Expectations",J636*Parameters!D$13), "No Pay Due")</f>
        <v>1000.97</v>
      </c>
      <c r="M636" s="21">
        <f t="shared" si="28"/>
        <v>1</v>
      </c>
      <c r="N636" s="49" cm="1">
        <f t="array" ref="N636">_xlfn.IFS(L636="No Pay Due", "No Pay Due", ISNUMBER(L636), CEILING(L636, 50))</f>
        <v>1050</v>
      </c>
      <c r="O636" s="50">
        <f t="shared" si="29"/>
        <v>49.029999999999973</v>
      </c>
      <c r="P636" s="56"/>
      <c r="Q636" s="16" cm="1">
        <f t="array" ref="Q636">IFERROR(_xlfn.IFS(C636="Achieved Excellence","3,000",C636="Exceeded Expectations",2000,C636="Meets Expectations",1000), "No pay due")</f>
        <v>1000</v>
      </c>
    </row>
    <row r="637" spans="1:17" x14ac:dyDescent="0.3">
      <c r="A637" t="s">
        <v>692</v>
      </c>
      <c r="B637">
        <v>5</v>
      </c>
      <c r="C637" t="str">
        <f>_xlfn.XLOOKUP(B637,Setup!A:A,Setup!B:B,"Unknown",0)</f>
        <v>Achieved Excellence</v>
      </c>
      <c r="D637" s="19">
        <v>44592</v>
      </c>
      <c r="E637" s="18">
        <f ca="1">Parameters!C$5 - D637</f>
        <v>1114</v>
      </c>
      <c r="F637" s="17" t="str">
        <f t="shared" ca="1" si="27"/>
        <v>Eligible</v>
      </c>
      <c r="G637" s="18">
        <v>1</v>
      </c>
      <c r="H637" s="18">
        <v>9</v>
      </c>
      <c r="I637" s="18" t="s">
        <v>1091</v>
      </c>
      <c r="J637" s="20" cm="1">
        <f t="array" ref="J637">INDEX('Pay Table DC 2025'!C$2:L$16,G637,H637)</f>
        <v>36535</v>
      </c>
      <c r="K637" s="51">
        <f>_xlfn.XLOOKUP(G637,'Pay Table DC 2025'!B:B,'Pay Table DC 2025'!L:L,"NA",0)</f>
        <v>37463</v>
      </c>
      <c r="L637" s="20" cm="1">
        <f t="array" ref="L637">IFERROR(_xlfn.IFS(C637="Achieved Excellence", J637*Parameters!B$13, C637="Exceeded Expectations", J637*Parameters!C$13,C637="Meets Expectations",J637*Parameters!D$13), "No Pay Due")</f>
        <v>1096.05</v>
      </c>
      <c r="M637" s="21">
        <f t="shared" si="28"/>
        <v>0.97522889250727385</v>
      </c>
      <c r="N637" s="49" cm="1">
        <f t="array" ref="N637">_xlfn.IFS(L637="No Pay Due", "No Pay Due", ISNUMBER(L637), CEILING(L637, 50))</f>
        <v>1100</v>
      </c>
      <c r="O637" s="50">
        <f t="shared" si="29"/>
        <v>3.9500000000000455</v>
      </c>
      <c r="P637" s="56"/>
      <c r="Q637" s="16" t="str" cm="1">
        <f t="array" ref="Q637">IFERROR(_xlfn.IFS(C637="Achieved Excellence","3,000",C637="Exceeded Expectations",2000,C637="Meets Expectations",1000), "No pay due")</f>
        <v>3,000</v>
      </c>
    </row>
    <row r="638" spans="1:17" x14ac:dyDescent="0.3">
      <c r="A638" t="s">
        <v>693</v>
      </c>
      <c r="B638">
        <v>2</v>
      </c>
      <c r="C638" t="str">
        <f>_xlfn.XLOOKUP(B638,Setup!A:A,Setup!B:B,"Unknown",0)</f>
        <v>Needs Improvement</v>
      </c>
      <c r="D638" s="19">
        <v>44811</v>
      </c>
      <c r="E638" s="18">
        <f ca="1">Parameters!C$5 - D638</f>
        <v>895</v>
      </c>
      <c r="F638" s="17" t="str">
        <f t="shared" ca="1" si="27"/>
        <v>Eligible</v>
      </c>
      <c r="G638" s="18">
        <v>11</v>
      </c>
      <c r="H638" s="18">
        <v>8</v>
      </c>
      <c r="I638" s="18" t="s">
        <v>1094</v>
      </c>
      <c r="J638" s="20" cm="1">
        <f t="array" ref="J638">INDEX('Pay Table DC 2025'!C$2:L$16,G638,H638)</f>
        <v>104337</v>
      </c>
      <c r="K638" s="51">
        <f>_xlfn.XLOOKUP(G638,'Pay Table DC 2025'!B:B,'Pay Table DC 2025'!L:L,"NA",0)</f>
        <v>109975</v>
      </c>
      <c r="L638" s="20" t="str" cm="1">
        <f t="array" ref="L638">IFERROR(_xlfn.IFS(C638="Achieved Excellence", J638*Parameters!B$13, C638="Exceeded Expectations", J638*Parameters!C$13,C638="Meets Expectations",J638*Parameters!D$13), "No Pay Due")</f>
        <v>No Pay Due</v>
      </c>
      <c r="M638" s="21">
        <f t="shared" si="28"/>
        <v>0.94873380313707656</v>
      </c>
      <c r="N638" s="49" t="str" cm="1">
        <f t="array" ref="N638">_xlfn.IFS(L638="No Pay Due", "No Pay Due", ISNUMBER(L638), CEILING(L638, 50))</f>
        <v>No Pay Due</v>
      </c>
      <c r="O638" s="50" t="str">
        <f t="shared" si="29"/>
        <v>No Pay Due</v>
      </c>
      <c r="P638" s="56"/>
      <c r="Q638" s="16" t="str" cm="1">
        <f t="array" ref="Q638">IFERROR(_xlfn.IFS(C638="Achieved Excellence","3,000",C638="Exceeded Expectations",2000,C638="Meets Expectations",1000), "No pay due")</f>
        <v>No pay due</v>
      </c>
    </row>
    <row r="639" spans="1:17" x14ac:dyDescent="0.3">
      <c r="A639" t="s">
        <v>694</v>
      </c>
      <c r="B639">
        <v>4</v>
      </c>
      <c r="C639" t="str">
        <f>_xlfn.XLOOKUP(B639,Setup!A:A,Setup!B:B,"Unknown",0)</f>
        <v>Exceeded Expectations</v>
      </c>
      <c r="D639" s="19">
        <v>44141</v>
      </c>
      <c r="E639" s="18">
        <f ca="1">Parameters!C$5 - D639</f>
        <v>1565</v>
      </c>
      <c r="F639" s="17" t="str">
        <f t="shared" ca="1" si="27"/>
        <v>Eligible</v>
      </c>
      <c r="G639" s="18">
        <v>14</v>
      </c>
      <c r="H639" s="18">
        <v>3</v>
      </c>
      <c r="I639" s="18" t="s">
        <v>1095</v>
      </c>
      <c r="J639" s="20" cm="1">
        <f t="array" ref="J639">INDEX('Pay Table DC 2025'!C$2:L$16,G639,H639)</f>
        <v>151987</v>
      </c>
      <c r="K639" s="51">
        <f>_xlfn.XLOOKUP(G639,'Pay Table DC 2025'!B:B,'Pay Table DC 2025'!L:L,"NA",0)</f>
        <v>185234</v>
      </c>
      <c r="L639" s="20" cm="1">
        <f t="array" ref="L639">IFERROR(_xlfn.IFS(C639="Achieved Excellence", J639*Parameters!B$13, C639="Exceeded Expectations", J639*Parameters!C$13,C639="Meets Expectations",J639*Parameters!D$13), "No Pay Due")</f>
        <v>3039.7400000000002</v>
      </c>
      <c r="M639" s="21">
        <f t="shared" si="28"/>
        <v>0.8205135126380686</v>
      </c>
      <c r="N639" s="49" cm="1">
        <f t="array" ref="N639">_xlfn.IFS(L639="No Pay Due", "No Pay Due", ISNUMBER(L639), CEILING(L639, 50))</f>
        <v>3050</v>
      </c>
      <c r="O639" s="50">
        <f t="shared" si="29"/>
        <v>10.259999999999764</v>
      </c>
      <c r="P639" s="56"/>
      <c r="Q639" s="16" cm="1">
        <f t="array" ref="Q639">IFERROR(_xlfn.IFS(C639="Achieved Excellence","3,000",C639="Exceeded Expectations",2000,C639="Meets Expectations",1000), "No pay due")</f>
        <v>2000</v>
      </c>
    </row>
    <row r="640" spans="1:17" x14ac:dyDescent="0.3">
      <c r="A640" t="s">
        <v>695</v>
      </c>
      <c r="B640">
        <v>1</v>
      </c>
      <c r="C640" t="str">
        <f>_xlfn.XLOOKUP(B640,Setup!A:A,Setup!B:B,"Unknown",0)</f>
        <v>Did not meet Expectations</v>
      </c>
      <c r="D640" s="19">
        <v>44785</v>
      </c>
      <c r="E640" s="18">
        <f ca="1">Parameters!C$5 - D640</f>
        <v>921</v>
      </c>
      <c r="F640" s="17" t="str">
        <f t="shared" ca="1" si="27"/>
        <v>Eligible</v>
      </c>
      <c r="G640" s="18">
        <v>2</v>
      </c>
      <c r="H640" s="18">
        <v>5</v>
      </c>
      <c r="I640" s="18" t="s">
        <v>1091</v>
      </c>
      <c r="J640" s="20" cm="1">
        <f t="array" ref="J640">INDEX('Pay Table DC 2025'!C$2:L$16,G640,H640)</f>
        <v>36945</v>
      </c>
      <c r="K640" s="51">
        <f>_xlfn.XLOOKUP(G640,'Pay Table DC 2025'!B:B,'Pay Table DC 2025'!L:L,"NA",0)</f>
        <v>42376</v>
      </c>
      <c r="L640" s="20" t="str" cm="1">
        <f t="array" ref="L640">IFERROR(_xlfn.IFS(C640="Achieved Excellence", J640*Parameters!B$13, C640="Exceeded Expectations", J640*Parameters!C$13,C640="Meets Expectations",J640*Parameters!D$13), "No Pay Due")</f>
        <v>No Pay Due</v>
      </c>
      <c r="M640" s="21">
        <f t="shared" si="28"/>
        <v>0.87183783273551063</v>
      </c>
      <c r="N640" s="49" t="str" cm="1">
        <f t="array" ref="N640">_xlfn.IFS(L640="No Pay Due", "No Pay Due", ISNUMBER(L640), CEILING(L640, 50))</f>
        <v>No Pay Due</v>
      </c>
      <c r="O640" s="50" t="str">
        <f t="shared" si="29"/>
        <v>No Pay Due</v>
      </c>
      <c r="P640" s="56"/>
      <c r="Q640" s="16" t="str" cm="1">
        <f t="array" ref="Q640">IFERROR(_xlfn.IFS(C640="Achieved Excellence","3,000",C640="Exceeded Expectations",2000,C640="Meets Expectations",1000), "No pay due")</f>
        <v>No pay due</v>
      </c>
    </row>
    <row r="641" spans="1:17" x14ac:dyDescent="0.3">
      <c r="A641" t="s">
        <v>696</v>
      </c>
      <c r="B641">
        <v>3</v>
      </c>
      <c r="C641" t="str">
        <f>_xlfn.XLOOKUP(B641,Setup!A:A,Setup!B:B,"Unknown",0)</f>
        <v>Meets Expectations</v>
      </c>
      <c r="D641" s="19">
        <v>43881</v>
      </c>
      <c r="E641" s="18">
        <f ca="1">Parameters!C$5 - D641</f>
        <v>1825</v>
      </c>
      <c r="F641" s="17" t="str">
        <f t="shared" ca="1" si="27"/>
        <v>Eligible</v>
      </c>
      <c r="G641" s="18">
        <v>4</v>
      </c>
      <c r="H641" s="18">
        <v>3</v>
      </c>
      <c r="I641" s="18" t="s">
        <v>1094</v>
      </c>
      <c r="J641" s="20" cm="1">
        <f t="array" ref="J641">INDEX('Pay Table DC 2025'!C$2:L$16,G641,H641)</f>
        <v>43998</v>
      </c>
      <c r="K641" s="51">
        <f>_xlfn.XLOOKUP(G641,'Pay Table DC 2025'!B:B,'Pay Table DC 2025'!L:L,"NA",0)</f>
        <v>53627</v>
      </c>
      <c r="L641" s="20" cm="1">
        <f t="array" ref="L641">IFERROR(_xlfn.IFS(C641="Achieved Excellence", J641*Parameters!B$13, C641="Exceeded Expectations", J641*Parameters!C$13,C641="Meets Expectations",J641*Parameters!D$13), "No Pay Due")</f>
        <v>439.98</v>
      </c>
      <c r="M641" s="21">
        <f t="shared" si="28"/>
        <v>0.82044492513099743</v>
      </c>
      <c r="N641" s="49" cm="1">
        <f t="array" ref="N641">_xlfn.IFS(L641="No Pay Due", "No Pay Due", ISNUMBER(L641), CEILING(L641, 50))</f>
        <v>450</v>
      </c>
      <c r="O641" s="50">
        <f t="shared" si="29"/>
        <v>10.019999999999982</v>
      </c>
      <c r="P641" s="56"/>
      <c r="Q641" s="16" cm="1">
        <f t="array" ref="Q641">IFERROR(_xlfn.IFS(C641="Achieved Excellence","3,000",C641="Exceeded Expectations",2000,C641="Meets Expectations",1000), "No pay due")</f>
        <v>1000</v>
      </c>
    </row>
    <row r="642" spans="1:17" x14ac:dyDescent="0.3">
      <c r="A642" t="s">
        <v>697</v>
      </c>
      <c r="B642">
        <v>4</v>
      </c>
      <c r="C642" t="str">
        <f>_xlfn.XLOOKUP(B642,Setup!A:A,Setup!B:B,"Unknown",0)</f>
        <v>Exceeded Expectations</v>
      </c>
      <c r="D642" s="19">
        <v>44925</v>
      </c>
      <c r="E642" s="18">
        <f ca="1">Parameters!C$5 - D642</f>
        <v>781</v>
      </c>
      <c r="F642" s="17" t="str">
        <f t="shared" ref="F642:F705" ca="1" si="30">IF(E642&lt;180,"Tenure Ineligible","Eligible")</f>
        <v>Eligible</v>
      </c>
      <c r="G642" s="18">
        <v>14</v>
      </c>
      <c r="H642" s="18">
        <v>7</v>
      </c>
      <c r="I642" s="18" t="s">
        <v>1094</v>
      </c>
      <c r="J642" s="20" cm="1">
        <f t="array" ref="J642">INDEX('Pay Table DC 2025'!C$2:L$16,G642,H642)</f>
        <v>170985</v>
      </c>
      <c r="K642" s="51">
        <f>_xlfn.XLOOKUP(G642,'Pay Table DC 2025'!B:B,'Pay Table DC 2025'!L:L,"NA",0)</f>
        <v>185234</v>
      </c>
      <c r="L642" s="20" cm="1">
        <f t="array" ref="L642">IFERROR(_xlfn.IFS(C642="Achieved Excellence", J642*Parameters!B$13, C642="Exceeded Expectations", J642*Parameters!C$13,C642="Meets Expectations",J642*Parameters!D$13), "No Pay Due")</f>
        <v>3419.7000000000003</v>
      </c>
      <c r="M642" s="21">
        <f t="shared" ref="M642:M705" si="31">J642/K642</f>
        <v>0.92307567725147655</v>
      </c>
      <c r="N642" s="49" cm="1">
        <f t="array" ref="N642">_xlfn.IFS(L642="No Pay Due", "No Pay Due", ISNUMBER(L642), CEILING(L642, 50))</f>
        <v>3450</v>
      </c>
      <c r="O642" s="50">
        <f t="shared" si="29"/>
        <v>30.299999999999727</v>
      </c>
      <c r="P642" s="56"/>
      <c r="Q642" s="16" cm="1">
        <f t="array" ref="Q642">IFERROR(_xlfn.IFS(C642="Achieved Excellence","3,000",C642="Exceeded Expectations",2000,C642="Meets Expectations",1000), "No pay due")</f>
        <v>2000</v>
      </c>
    </row>
    <row r="643" spans="1:17" x14ac:dyDescent="0.3">
      <c r="A643" t="s">
        <v>698</v>
      </c>
      <c r="B643">
        <v>1</v>
      </c>
      <c r="C643" t="str">
        <f>_xlfn.XLOOKUP(B643,Setup!A:A,Setup!B:B,"Unknown",0)</f>
        <v>Did not meet Expectations</v>
      </c>
      <c r="D643" s="19">
        <v>45097</v>
      </c>
      <c r="E643" s="18">
        <f ca="1">Parameters!C$5 - D643</f>
        <v>609</v>
      </c>
      <c r="F643" s="17" t="str">
        <f t="shared" ca="1" si="30"/>
        <v>Eligible</v>
      </c>
      <c r="G643" s="18">
        <v>13</v>
      </c>
      <c r="H643" s="18">
        <v>10</v>
      </c>
      <c r="I643" s="18" t="s">
        <v>1094</v>
      </c>
      <c r="J643" s="20" cm="1">
        <f t="array" ref="J643">INDEX('Pay Table DC 2025'!C$2:L$16,G643,H643)</f>
        <v>156755</v>
      </c>
      <c r="K643" s="51">
        <f>_xlfn.XLOOKUP(G643,'Pay Table DC 2025'!B:B,'Pay Table DC 2025'!L:L,"NA",0)</f>
        <v>156755</v>
      </c>
      <c r="L643" s="20" t="str" cm="1">
        <f t="array" ref="L643">IFERROR(_xlfn.IFS(C643="Achieved Excellence", J643*Parameters!B$13, C643="Exceeded Expectations", J643*Parameters!C$13,C643="Meets Expectations",J643*Parameters!D$13), "No Pay Due")</f>
        <v>No Pay Due</v>
      </c>
      <c r="M643" s="21">
        <f t="shared" si="31"/>
        <v>1</v>
      </c>
      <c r="N643" s="49" t="str" cm="1">
        <f t="array" ref="N643">_xlfn.IFS(L643="No Pay Due", "No Pay Due", ISNUMBER(L643), CEILING(L643, 50))</f>
        <v>No Pay Due</v>
      </c>
      <c r="O643" s="50" t="str">
        <f t="shared" ref="O643:O706" si="32">IF(ISNUMBER(N643), N643 - L643, "No Pay Due")</f>
        <v>No Pay Due</v>
      </c>
      <c r="P643" s="56"/>
      <c r="Q643" s="16" t="str" cm="1">
        <f t="array" ref="Q643">IFERROR(_xlfn.IFS(C643="Achieved Excellence","3,000",C643="Exceeded Expectations",2000,C643="Meets Expectations",1000), "No pay due")</f>
        <v>No pay due</v>
      </c>
    </row>
    <row r="644" spans="1:17" x14ac:dyDescent="0.3">
      <c r="A644" t="s">
        <v>699</v>
      </c>
      <c r="B644">
        <v>4</v>
      </c>
      <c r="C644" t="str">
        <f>_xlfn.XLOOKUP(B644,Setup!A:A,Setup!B:B,"Unknown",0)</f>
        <v>Exceeded Expectations</v>
      </c>
      <c r="D644" s="19">
        <v>44020</v>
      </c>
      <c r="E644" s="18">
        <f ca="1">Parameters!C$5 - D644</f>
        <v>1686</v>
      </c>
      <c r="F644" s="17" t="str">
        <f t="shared" ca="1" si="30"/>
        <v>Eligible</v>
      </c>
      <c r="G644" s="18">
        <v>7</v>
      </c>
      <c r="H644" s="18">
        <v>2</v>
      </c>
      <c r="I644" s="18" t="s">
        <v>1093</v>
      </c>
      <c r="J644" s="20" cm="1">
        <f t="array" ref="J644">INDEX('Pay Table DC 2025'!C$2:L$16,G644,H644)</f>
        <v>59070</v>
      </c>
      <c r="K644" s="51">
        <f>_xlfn.XLOOKUP(G644,'Pay Table DC 2025'!B:B,'Pay Table DC 2025'!L:L,"NA",0)</f>
        <v>74318</v>
      </c>
      <c r="L644" s="20" cm="1">
        <f t="array" ref="L644">IFERROR(_xlfn.IFS(C644="Achieved Excellence", J644*Parameters!B$13, C644="Exceeded Expectations", J644*Parameters!C$13,C644="Meets Expectations",J644*Parameters!D$13), "No Pay Due")</f>
        <v>1181.4000000000001</v>
      </c>
      <c r="M644" s="21">
        <f t="shared" si="31"/>
        <v>0.794827632605829</v>
      </c>
      <c r="N644" s="49" cm="1">
        <f t="array" ref="N644">_xlfn.IFS(L644="No Pay Due", "No Pay Due", ISNUMBER(L644), CEILING(L644, 50))</f>
        <v>1200</v>
      </c>
      <c r="O644" s="50">
        <f t="shared" si="32"/>
        <v>18.599999999999909</v>
      </c>
      <c r="P644" s="56"/>
      <c r="Q644" s="16" cm="1">
        <f t="array" ref="Q644">IFERROR(_xlfn.IFS(C644="Achieved Excellence","3,000",C644="Exceeded Expectations",2000,C644="Meets Expectations",1000), "No pay due")</f>
        <v>2000</v>
      </c>
    </row>
    <row r="645" spans="1:17" x14ac:dyDescent="0.3">
      <c r="A645" t="s">
        <v>700</v>
      </c>
      <c r="B645">
        <v>4</v>
      </c>
      <c r="C645" t="str">
        <f>_xlfn.XLOOKUP(B645,Setup!A:A,Setup!B:B,"Unknown",0)</f>
        <v>Exceeded Expectations</v>
      </c>
      <c r="D645" s="19">
        <v>45616</v>
      </c>
      <c r="E645" s="18">
        <f ca="1">Parameters!C$5 - D645</f>
        <v>90</v>
      </c>
      <c r="F645" s="17" t="str">
        <f t="shared" ca="1" si="30"/>
        <v>Tenure Ineligible</v>
      </c>
      <c r="G645" s="18">
        <v>14</v>
      </c>
      <c r="H645" s="18">
        <v>1</v>
      </c>
      <c r="I645" s="18" t="s">
        <v>1091</v>
      </c>
      <c r="J645" s="20" cm="1">
        <f t="array" ref="J645">INDEX('Pay Table DC 2025'!C$2:L$16,G645,H645)</f>
        <v>142488</v>
      </c>
      <c r="K645" s="51">
        <f>_xlfn.XLOOKUP(G645,'Pay Table DC 2025'!B:B,'Pay Table DC 2025'!L:L,"NA",0)</f>
        <v>185234</v>
      </c>
      <c r="L645" s="20" cm="1">
        <f t="array" ref="L645">IFERROR(_xlfn.IFS(C645="Achieved Excellence", J645*Parameters!B$13, C645="Exceeded Expectations", J645*Parameters!C$13,C645="Meets Expectations",J645*Parameters!D$13), "No Pay Due")</f>
        <v>2849.76</v>
      </c>
      <c r="M645" s="21">
        <f t="shared" si="31"/>
        <v>0.76923243033136468</v>
      </c>
      <c r="N645" s="49" cm="1">
        <f t="array" ref="N645">_xlfn.IFS(L645="No Pay Due", "No Pay Due", ISNUMBER(L645), CEILING(L645, 50))</f>
        <v>2850</v>
      </c>
      <c r="O645" s="50">
        <f t="shared" si="32"/>
        <v>0.23999999999978172</v>
      </c>
      <c r="P645" s="56"/>
      <c r="Q645" s="16" cm="1">
        <f t="array" ref="Q645">IFERROR(_xlfn.IFS(C645="Achieved Excellence","3,000",C645="Exceeded Expectations",2000,C645="Meets Expectations",1000), "No pay due")</f>
        <v>2000</v>
      </c>
    </row>
    <row r="646" spans="1:17" x14ac:dyDescent="0.3">
      <c r="A646" t="s">
        <v>701</v>
      </c>
      <c r="B646">
        <v>4</v>
      </c>
      <c r="C646" t="str">
        <f>_xlfn.XLOOKUP(B646,Setup!A:A,Setup!B:B,"Unknown",0)</f>
        <v>Exceeded Expectations</v>
      </c>
      <c r="D646" s="19">
        <v>45440</v>
      </c>
      <c r="E646" s="18">
        <f ca="1">Parameters!C$5 - D646</f>
        <v>266</v>
      </c>
      <c r="F646" s="17" t="str">
        <f t="shared" ca="1" si="30"/>
        <v>Eligible</v>
      </c>
      <c r="G646" s="18">
        <v>6</v>
      </c>
      <c r="H646" s="18">
        <v>3</v>
      </c>
      <c r="I646" s="18" t="s">
        <v>1095</v>
      </c>
      <c r="J646" s="20" cm="1">
        <f t="array" ref="J646">INDEX('Pay Table DC 2025'!C$2:L$16,G646,H646)</f>
        <v>54871</v>
      </c>
      <c r="K646" s="51">
        <f>_xlfn.XLOOKUP(G646,'Pay Table DC 2025'!B:B,'Pay Table DC 2025'!L:L,"NA",0)</f>
        <v>66872</v>
      </c>
      <c r="L646" s="20" cm="1">
        <f t="array" ref="L646">IFERROR(_xlfn.IFS(C646="Achieved Excellence", J646*Parameters!B$13, C646="Exceeded Expectations", J646*Parameters!C$13,C646="Meets Expectations",J646*Parameters!D$13), "No Pay Due")</f>
        <v>1097.42</v>
      </c>
      <c r="M646" s="21">
        <f t="shared" si="31"/>
        <v>0.82053774374925226</v>
      </c>
      <c r="N646" s="49" cm="1">
        <f t="array" ref="N646">_xlfn.IFS(L646="No Pay Due", "No Pay Due", ISNUMBER(L646), CEILING(L646, 50))</f>
        <v>1100</v>
      </c>
      <c r="O646" s="50">
        <f t="shared" si="32"/>
        <v>2.5799999999999272</v>
      </c>
      <c r="P646" s="56"/>
      <c r="Q646" s="16" cm="1">
        <f t="array" ref="Q646">IFERROR(_xlfn.IFS(C646="Achieved Excellence","3,000",C646="Exceeded Expectations",2000,C646="Meets Expectations",1000), "No pay due")</f>
        <v>2000</v>
      </c>
    </row>
    <row r="647" spans="1:17" x14ac:dyDescent="0.3">
      <c r="A647" t="s">
        <v>702</v>
      </c>
      <c r="B647">
        <v>5</v>
      </c>
      <c r="C647" t="str">
        <f>_xlfn.XLOOKUP(B647,Setup!A:A,Setup!B:B,"Unknown",0)</f>
        <v>Achieved Excellence</v>
      </c>
      <c r="D647" s="19">
        <v>44050</v>
      </c>
      <c r="E647" s="18">
        <f ca="1">Parameters!C$5 - D647</f>
        <v>1656</v>
      </c>
      <c r="F647" s="17" t="str">
        <f t="shared" ca="1" si="30"/>
        <v>Eligible</v>
      </c>
      <c r="G647" s="18">
        <v>1</v>
      </c>
      <c r="H647" s="18">
        <v>1</v>
      </c>
      <c r="I647" s="18" t="s">
        <v>1093</v>
      </c>
      <c r="J647" s="20" cm="1">
        <f t="array" ref="J647">INDEX('Pay Table DC 2025'!C$2:L$16,G647,H647)</f>
        <v>29949</v>
      </c>
      <c r="K647" s="51">
        <f>_xlfn.XLOOKUP(G647,'Pay Table DC 2025'!B:B,'Pay Table DC 2025'!L:L,"NA",0)</f>
        <v>37463</v>
      </c>
      <c r="L647" s="20" cm="1">
        <f t="array" ref="L647">IFERROR(_xlfn.IFS(C647="Achieved Excellence", J647*Parameters!B$13, C647="Exceeded Expectations", J647*Parameters!C$13,C647="Meets Expectations",J647*Parameters!D$13), "No Pay Due")</f>
        <v>898.46999999999991</v>
      </c>
      <c r="M647" s="21">
        <f t="shared" si="31"/>
        <v>0.79942876971945653</v>
      </c>
      <c r="N647" s="49" cm="1">
        <f t="array" ref="N647">_xlfn.IFS(L647="No Pay Due", "No Pay Due", ISNUMBER(L647), CEILING(L647, 50))</f>
        <v>900</v>
      </c>
      <c r="O647" s="50">
        <f t="shared" si="32"/>
        <v>1.5300000000000864</v>
      </c>
      <c r="P647" s="56"/>
      <c r="Q647" s="16" t="str" cm="1">
        <f t="array" ref="Q647">IFERROR(_xlfn.IFS(C647="Achieved Excellence","3,000",C647="Exceeded Expectations",2000,C647="Meets Expectations",1000), "No pay due")</f>
        <v>3,000</v>
      </c>
    </row>
    <row r="648" spans="1:17" x14ac:dyDescent="0.3">
      <c r="A648" t="s">
        <v>703</v>
      </c>
      <c r="B648">
        <v>2</v>
      </c>
      <c r="C648" t="str">
        <f>_xlfn.XLOOKUP(B648,Setup!A:A,Setup!B:B,"Unknown",0)</f>
        <v>Needs Improvement</v>
      </c>
      <c r="D648" s="19">
        <v>44387</v>
      </c>
      <c r="E648" s="18">
        <f ca="1">Parameters!C$5 - D648</f>
        <v>1319</v>
      </c>
      <c r="F648" s="17" t="str">
        <f t="shared" ca="1" si="30"/>
        <v>Eligible</v>
      </c>
      <c r="G648" s="18">
        <v>5</v>
      </c>
      <c r="H648" s="18">
        <v>3</v>
      </c>
      <c r="I648" s="18" t="s">
        <v>1093</v>
      </c>
      <c r="J648" s="20" cm="1">
        <f t="array" ref="J648">INDEX('Pay Table DC 2025'!C$2:L$16,G648,H648)</f>
        <v>49223</v>
      </c>
      <c r="K648" s="51">
        <f>_xlfn.XLOOKUP(G648,'Pay Table DC 2025'!B:B,'Pay Table DC 2025'!L:L,"NA",0)</f>
        <v>59986</v>
      </c>
      <c r="L648" s="20" t="str" cm="1">
        <f t="array" ref="L648">IFERROR(_xlfn.IFS(C648="Achieved Excellence", J648*Parameters!B$13, C648="Exceeded Expectations", J648*Parameters!C$13,C648="Meets Expectations",J648*Parameters!D$13), "No Pay Due")</f>
        <v>No Pay Due</v>
      </c>
      <c r="M648" s="21">
        <f t="shared" si="31"/>
        <v>0.8205748007868503</v>
      </c>
      <c r="N648" s="49" t="str" cm="1">
        <f t="array" ref="N648">_xlfn.IFS(L648="No Pay Due", "No Pay Due", ISNUMBER(L648), CEILING(L648, 50))</f>
        <v>No Pay Due</v>
      </c>
      <c r="O648" s="50" t="str">
        <f t="shared" si="32"/>
        <v>No Pay Due</v>
      </c>
      <c r="P648" s="56"/>
      <c r="Q648" s="16" t="str" cm="1">
        <f t="array" ref="Q648">IFERROR(_xlfn.IFS(C648="Achieved Excellence","3,000",C648="Exceeded Expectations",2000,C648="Meets Expectations",1000), "No pay due")</f>
        <v>No pay due</v>
      </c>
    </row>
    <row r="649" spans="1:17" x14ac:dyDescent="0.3">
      <c r="A649" t="s">
        <v>704</v>
      </c>
      <c r="B649">
        <v>3</v>
      </c>
      <c r="C649" t="str">
        <f>_xlfn.XLOOKUP(B649,Setup!A:A,Setup!B:B,"Unknown",0)</f>
        <v>Meets Expectations</v>
      </c>
      <c r="D649" s="19">
        <v>45231</v>
      </c>
      <c r="E649" s="18">
        <f ca="1">Parameters!C$5 - D649</f>
        <v>475</v>
      </c>
      <c r="F649" s="17" t="str">
        <f t="shared" ca="1" si="30"/>
        <v>Eligible</v>
      </c>
      <c r="G649" s="18">
        <v>2</v>
      </c>
      <c r="H649" s="18">
        <v>4</v>
      </c>
      <c r="I649" s="18" t="s">
        <v>1095</v>
      </c>
      <c r="J649" s="20" cm="1">
        <f t="array" ref="J649">INDEX('Pay Table DC 2025'!C$2:L$16,G649,H649)</f>
        <v>36535</v>
      </c>
      <c r="K649" s="51">
        <f>_xlfn.XLOOKUP(G649,'Pay Table DC 2025'!B:B,'Pay Table DC 2025'!L:L,"NA",0)</f>
        <v>42376</v>
      </c>
      <c r="L649" s="20" cm="1">
        <f t="array" ref="L649">IFERROR(_xlfn.IFS(C649="Achieved Excellence", J649*Parameters!B$13, C649="Exceeded Expectations", J649*Parameters!C$13,C649="Meets Expectations",J649*Parameters!D$13), "No Pay Due")</f>
        <v>365.35</v>
      </c>
      <c r="M649" s="21">
        <f t="shared" si="31"/>
        <v>0.86216254483670007</v>
      </c>
      <c r="N649" s="49" cm="1">
        <f t="array" ref="N649">_xlfn.IFS(L649="No Pay Due", "No Pay Due", ISNUMBER(L649), CEILING(L649, 50))</f>
        <v>400</v>
      </c>
      <c r="O649" s="50">
        <f t="shared" si="32"/>
        <v>34.649999999999977</v>
      </c>
      <c r="P649" s="56"/>
      <c r="Q649" s="16" cm="1">
        <f t="array" ref="Q649">IFERROR(_xlfn.IFS(C649="Achieved Excellence","3,000",C649="Exceeded Expectations",2000,C649="Meets Expectations",1000), "No pay due")</f>
        <v>1000</v>
      </c>
    </row>
    <row r="650" spans="1:17" x14ac:dyDescent="0.3">
      <c r="A650" t="s">
        <v>705</v>
      </c>
      <c r="B650">
        <v>2</v>
      </c>
      <c r="C650" t="str">
        <f>_xlfn.XLOOKUP(B650,Setup!A:A,Setup!B:B,"Unknown",0)</f>
        <v>Needs Improvement</v>
      </c>
      <c r="D650" s="19">
        <v>45190</v>
      </c>
      <c r="E650" s="18">
        <f ca="1">Parameters!C$5 - D650</f>
        <v>516</v>
      </c>
      <c r="F650" s="17" t="str">
        <f t="shared" ca="1" si="30"/>
        <v>Eligible</v>
      </c>
      <c r="G650" s="18">
        <v>7</v>
      </c>
      <c r="H650" s="18">
        <v>1</v>
      </c>
      <c r="I650" s="18" t="s">
        <v>1095</v>
      </c>
      <c r="J650" s="20" cm="1">
        <f t="array" ref="J650">INDEX('Pay Table DC 2025'!C$2:L$16,G650,H650)</f>
        <v>57164</v>
      </c>
      <c r="K650" s="51">
        <f>_xlfn.XLOOKUP(G650,'Pay Table DC 2025'!B:B,'Pay Table DC 2025'!L:L,"NA",0)</f>
        <v>74318</v>
      </c>
      <c r="L650" s="20" t="str" cm="1">
        <f t="array" ref="L650">IFERROR(_xlfn.IFS(C650="Achieved Excellence", J650*Parameters!B$13, C650="Exceeded Expectations", J650*Parameters!C$13,C650="Meets Expectations",J650*Parameters!D$13), "No Pay Due")</f>
        <v>No Pay Due</v>
      </c>
      <c r="M650" s="21">
        <f t="shared" si="31"/>
        <v>0.7691810866815576</v>
      </c>
      <c r="N650" s="49" t="str" cm="1">
        <f t="array" ref="N650">_xlfn.IFS(L650="No Pay Due", "No Pay Due", ISNUMBER(L650), CEILING(L650, 50))</f>
        <v>No Pay Due</v>
      </c>
      <c r="O650" s="50" t="str">
        <f t="shared" si="32"/>
        <v>No Pay Due</v>
      </c>
      <c r="P650" s="56"/>
      <c r="Q650" s="16" t="str" cm="1">
        <f t="array" ref="Q650">IFERROR(_xlfn.IFS(C650="Achieved Excellence","3,000",C650="Exceeded Expectations",2000,C650="Meets Expectations",1000), "No pay due")</f>
        <v>No pay due</v>
      </c>
    </row>
    <row r="651" spans="1:17" x14ac:dyDescent="0.3">
      <c r="A651" t="s">
        <v>706</v>
      </c>
      <c r="B651">
        <v>3</v>
      </c>
      <c r="C651" t="str">
        <f>_xlfn.XLOOKUP(B651,Setup!A:A,Setup!B:B,"Unknown",0)</f>
        <v>Meets Expectations</v>
      </c>
      <c r="D651" s="19">
        <v>43882</v>
      </c>
      <c r="E651" s="18">
        <f ca="1">Parameters!C$5 - D651</f>
        <v>1824</v>
      </c>
      <c r="F651" s="17" t="str">
        <f t="shared" ca="1" si="30"/>
        <v>Eligible</v>
      </c>
      <c r="G651" s="18">
        <v>1</v>
      </c>
      <c r="H651" s="18">
        <v>7</v>
      </c>
      <c r="I651" s="18" t="s">
        <v>1095</v>
      </c>
      <c r="J651" s="20" cm="1">
        <f t="array" ref="J651">INDEX('Pay Table DC 2025'!C$2:L$16,G651,H651)</f>
        <v>35502</v>
      </c>
      <c r="K651" s="51">
        <f>_xlfn.XLOOKUP(G651,'Pay Table DC 2025'!B:B,'Pay Table DC 2025'!L:L,"NA",0)</f>
        <v>37463</v>
      </c>
      <c r="L651" s="20" cm="1">
        <f t="array" ref="L651">IFERROR(_xlfn.IFS(C651="Achieved Excellence", J651*Parameters!B$13, C651="Exceeded Expectations", J651*Parameters!C$13,C651="Meets Expectations",J651*Parameters!D$13), "No Pay Due")</f>
        <v>355.02</v>
      </c>
      <c r="M651" s="21">
        <f t="shared" si="31"/>
        <v>0.94765501961935772</v>
      </c>
      <c r="N651" s="49" cm="1">
        <f t="array" ref="N651">_xlfn.IFS(L651="No Pay Due", "No Pay Due", ISNUMBER(L651), CEILING(L651, 50))</f>
        <v>400</v>
      </c>
      <c r="O651" s="50">
        <f t="shared" si="32"/>
        <v>44.980000000000018</v>
      </c>
      <c r="P651" s="56"/>
      <c r="Q651" s="16" cm="1">
        <f t="array" ref="Q651">IFERROR(_xlfn.IFS(C651="Achieved Excellence","3,000",C651="Exceeded Expectations",2000,C651="Meets Expectations",1000), "No pay due")</f>
        <v>1000</v>
      </c>
    </row>
    <row r="652" spans="1:17" x14ac:dyDescent="0.3">
      <c r="A652" t="s">
        <v>707</v>
      </c>
      <c r="B652">
        <v>3</v>
      </c>
      <c r="C652" t="str">
        <f>_xlfn.XLOOKUP(B652,Setup!A:A,Setup!B:B,"Unknown",0)</f>
        <v>Meets Expectations</v>
      </c>
      <c r="D652" s="19">
        <v>44993</v>
      </c>
      <c r="E652" s="18">
        <f ca="1">Parameters!C$5 - D652</f>
        <v>713</v>
      </c>
      <c r="F652" s="17" t="str">
        <f t="shared" ca="1" si="30"/>
        <v>Eligible</v>
      </c>
      <c r="G652" s="18">
        <v>7</v>
      </c>
      <c r="H652" s="18">
        <v>3</v>
      </c>
      <c r="I652" s="18" t="s">
        <v>1093</v>
      </c>
      <c r="J652" s="20" cm="1">
        <f t="array" ref="J652">INDEX('Pay Table DC 2025'!C$2:L$16,G652,H652)</f>
        <v>60976</v>
      </c>
      <c r="K652" s="51">
        <f>_xlfn.XLOOKUP(G652,'Pay Table DC 2025'!B:B,'Pay Table DC 2025'!L:L,"NA",0)</f>
        <v>74318</v>
      </c>
      <c r="L652" s="20" cm="1">
        <f t="array" ref="L652">IFERROR(_xlfn.IFS(C652="Achieved Excellence", J652*Parameters!B$13, C652="Exceeded Expectations", J652*Parameters!C$13,C652="Meets Expectations",J652*Parameters!D$13), "No Pay Due")</f>
        <v>609.76</v>
      </c>
      <c r="M652" s="21">
        <f t="shared" si="31"/>
        <v>0.82047417853010041</v>
      </c>
      <c r="N652" s="49" cm="1">
        <f t="array" ref="N652">_xlfn.IFS(L652="No Pay Due", "No Pay Due", ISNUMBER(L652), CEILING(L652, 50))</f>
        <v>650</v>
      </c>
      <c r="O652" s="50">
        <f t="shared" si="32"/>
        <v>40.240000000000009</v>
      </c>
      <c r="P652" s="56"/>
      <c r="Q652" s="16" cm="1">
        <f t="array" ref="Q652">IFERROR(_xlfn.IFS(C652="Achieved Excellence","3,000",C652="Exceeded Expectations",2000,C652="Meets Expectations",1000), "No pay due")</f>
        <v>1000</v>
      </c>
    </row>
    <row r="653" spans="1:17" x14ac:dyDescent="0.3">
      <c r="A653" t="s">
        <v>708</v>
      </c>
      <c r="B653">
        <v>5</v>
      </c>
      <c r="C653" t="str">
        <f>_xlfn.XLOOKUP(B653,Setup!A:A,Setup!B:B,"Unknown",0)</f>
        <v>Achieved Excellence</v>
      </c>
      <c r="D653" s="19">
        <v>45429</v>
      </c>
      <c r="E653" s="18">
        <f ca="1">Parameters!C$5 - D653</f>
        <v>277</v>
      </c>
      <c r="F653" s="17" t="str">
        <f t="shared" ca="1" si="30"/>
        <v>Eligible</v>
      </c>
      <c r="G653" s="18">
        <v>11</v>
      </c>
      <c r="H653" s="18">
        <v>10</v>
      </c>
      <c r="I653" s="18" t="s">
        <v>1092</v>
      </c>
      <c r="J653" s="20" cm="1">
        <f t="array" ref="J653">INDEX('Pay Table DC 2025'!C$2:L$16,G653,H653)</f>
        <v>109975</v>
      </c>
      <c r="K653" s="51">
        <f>_xlfn.XLOOKUP(G653,'Pay Table DC 2025'!B:B,'Pay Table DC 2025'!L:L,"NA",0)</f>
        <v>109975</v>
      </c>
      <c r="L653" s="20" cm="1">
        <f t="array" ref="L653">IFERROR(_xlfn.IFS(C653="Achieved Excellence", J653*Parameters!B$13, C653="Exceeded Expectations", J653*Parameters!C$13,C653="Meets Expectations",J653*Parameters!D$13), "No Pay Due")</f>
        <v>3299.25</v>
      </c>
      <c r="M653" s="21">
        <f t="shared" si="31"/>
        <v>1</v>
      </c>
      <c r="N653" s="49" cm="1">
        <f t="array" ref="N653">_xlfn.IFS(L653="No Pay Due", "No Pay Due", ISNUMBER(L653), CEILING(L653, 50))</f>
        <v>3300</v>
      </c>
      <c r="O653" s="50">
        <f t="shared" si="32"/>
        <v>0.75</v>
      </c>
      <c r="P653" s="56"/>
      <c r="Q653" s="16" t="str" cm="1">
        <f t="array" ref="Q653">IFERROR(_xlfn.IFS(C653="Achieved Excellence","3,000",C653="Exceeded Expectations",2000,C653="Meets Expectations",1000), "No pay due")</f>
        <v>3,000</v>
      </c>
    </row>
    <row r="654" spans="1:17" x14ac:dyDescent="0.3">
      <c r="A654" t="s">
        <v>709</v>
      </c>
      <c r="B654">
        <v>4</v>
      </c>
      <c r="C654" t="str">
        <f>_xlfn.XLOOKUP(B654,Setup!A:A,Setup!B:B,"Unknown",0)</f>
        <v>Exceeded Expectations</v>
      </c>
      <c r="D654" s="19">
        <v>44903</v>
      </c>
      <c r="E654" s="18">
        <f ca="1">Parameters!C$5 - D654</f>
        <v>803</v>
      </c>
      <c r="F654" s="17" t="str">
        <f t="shared" ca="1" si="30"/>
        <v>Eligible</v>
      </c>
      <c r="G654" s="18">
        <v>1</v>
      </c>
      <c r="H654" s="18">
        <v>2</v>
      </c>
      <c r="I654" s="18" t="s">
        <v>1094</v>
      </c>
      <c r="J654" s="20" cm="1">
        <f t="array" ref="J654">INDEX('Pay Table DC 2025'!C$2:L$16,G654,H654)</f>
        <v>30954</v>
      </c>
      <c r="K654" s="51">
        <f>_xlfn.XLOOKUP(G654,'Pay Table DC 2025'!B:B,'Pay Table DC 2025'!L:L,"NA",0)</f>
        <v>37463</v>
      </c>
      <c r="L654" s="20" cm="1">
        <f t="array" ref="L654">IFERROR(_xlfn.IFS(C654="Achieved Excellence", J654*Parameters!B$13, C654="Exceeded Expectations", J654*Parameters!C$13,C654="Meets Expectations",J654*Parameters!D$13), "No Pay Due")</f>
        <v>619.08000000000004</v>
      </c>
      <c r="M654" s="21">
        <f t="shared" si="31"/>
        <v>0.82625523850198868</v>
      </c>
      <c r="N654" s="49" cm="1">
        <f t="array" ref="N654">_xlfn.IFS(L654="No Pay Due", "No Pay Due", ISNUMBER(L654), CEILING(L654, 50))</f>
        <v>650</v>
      </c>
      <c r="O654" s="50">
        <f t="shared" si="32"/>
        <v>30.919999999999959</v>
      </c>
      <c r="P654" s="56"/>
      <c r="Q654" s="16" cm="1">
        <f t="array" ref="Q654">IFERROR(_xlfn.IFS(C654="Achieved Excellence","3,000",C654="Exceeded Expectations",2000,C654="Meets Expectations",1000), "No pay due")</f>
        <v>2000</v>
      </c>
    </row>
    <row r="655" spans="1:17" x14ac:dyDescent="0.3">
      <c r="A655" t="s">
        <v>710</v>
      </c>
      <c r="B655">
        <v>2</v>
      </c>
      <c r="C655" t="str">
        <f>_xlfn.XLOOKUP(B655,Setup!A:A,Setup!B:B,"Unknown",0)</f>
        <v>Needs Improvement</v>
      </c>
      <c r="D655" s="19">
        <v>44461</v>
      </c>
      <c r="E655" s="18">
        <f ca="1">Parameters!C$5 - D655</f>
        <v>1245</v>
      </c>
      <c r="F655" s="17" t="str">
        <f t="shared" ca="1" si="30"/>
        <v>Eligible</v>
      </c>
      <c r="G655" s="18">
        <v>15</v>
      </c>
      <c r="H655" s="18">
        <v>3</v>
      </c>
      <c r="I655" s="18" t="s">
        <v>1092</v>
      </c>
      <c r="J655" s="20" cm="1">
        <f t="array" ref="J655">INDEX('Pay Table DC 2025'!C$2:L$16,G655,H655)</f>
        <v>178776</v>
      </c>
      <c r="K655" s="51">
        <f>_xlfn.XLOOKUP(G655,'Pay Table DC 2025'!B:B,'Pay Table DC 2025'!L:L,"NA",0)</f>
        <v>195200</v>
      </c>
      <c r="L655" s="20" t="str" cm="1">
        <f t="array" ref="L655">IFERROR(_xlfn.IFS(C655="Achieved Excellence", J655*Parameters!B$13, C655="Exceeded Expectations", J655*Parameters!C$13,C655="Meets Expectations",J655*Parameters!D$13), "No Pay Due")</f>
        <v>No Pay Due</v>
      </c>
      <c r="M655" s="21">
        <f t="shared" si="31"/>
        <v>0.91586065573770492</v>
      </c>
      <c r="N655" s="49" t="str" cm="1">
        <f t="array" ref="N655">_xlfn.IFS(L655="No Pay Due", "No Pay Due", ISNUMBER(L655), CEILING(L655, 50))</f>
        <v>No Pay Due</v>
      </c>
      <c r="O655" s="50" t="str">
        <f t="shared" si="32"/>
        <v>No Pay Due</v>
      </c>
      <c r="P655" s="56"/>
      <c r="Q655" s="16" t="str" cm="1">
        <f t="array" ref="Q655">IFERROR(_xlfn.IFS(C655="Achieved Excellence","3,000",C655="Exceeded Expectations",2000,C655="Meets Expectations",1000), "No pay due")</f>
        <v>No pay due</v>
      </c>
    </row>
    <row r="656" spans="1:17" x14ac:dyDescent="0.3">
      <c r="A656" t="s">
        <v>711</v>
      </c>
      <c r="B656">
        <v>5</v>
      </c>
      <c r="C656" t="str">
        <f>_xlfn.XLOOKUP(B656,Setup!A:A,Setup!B:B,"Unknown",0)</f>
        <v>Achieved Excellence</v>
      </c>
      <c r="D656" s="19">
        <v>43833</v>
      </c>
      <c r="E656" s="18">
        <f ca="1">Parameters!C$5 - D656</f>
        <v>1873</v>
      </c>
      <c r="F656" s="17" t="str">
        <f t="shared" ca="1" si="30"/>
        <v>Eligible</v>
      </c>
      <c r="G656" s="18">
        <v>8</v>
      </c>
      <c r="H656" s="18">
        <v>7</v>
      </c>
      <c r="I656" s="18" t="s">
        <v>1091</v>
      </c>
      <c r="J656" s="20" cm="1">
        <f t="array" ref="J656">INDEX('Pay Table DC 2025'!C$2:L$16,G656,H656)</f>
        <v>75972</v>
      </c>
      <c r="K656" s="51">
        <f>_xlfn.XLOOKUP(G656,'Pay Table DC 2025'!B:B,'Pay Table DC 2025'!L:L,"NA",0)</f>
        <v>82305</v>
      </c>
      <c r="L656" s="20" cm="1">
        <f t="array" ref="L656">IFERROR(_xlfn.IFS(C656="Achieved Excellence", J656*Parameters!B$13, C656="Exceeded Expectations", J656*Parameters!C$13,C656="Meets Expectations",J656*Parameters!D$13), "No Pay Due")</f>
        <v>2279.16</v>
      </c>
      <c r="M656" s="21">
        <f t="shared" si="31"/>
        <v>0.92305449243666848</v>
      </c>
      <c r="N656" s="49" cm="1">
        <f t="array" ref="N656">_xlfn.IFS(L656="No Pay Due", "No Pay Due", ISNUMBER(L656), CEILING(L656, 50))</f>
        <v>2300</v>
      </c>
      <c r="O656" s="50">
        <f t="shared" si="32"/>
        <v>20.840000000000146</v>
      </c>
      <c r="P656" s="56"/>
      <c r="Q656" s="16" t="str" cm="1">
        <f t="array" ref="Q656">IFERROR(_xlfn.IFS(C656="Achieved Excellence","3,000",C656="Exceeded Expectations",2000,C656="Meets Expectations",1000), "No pay due")</f>
        <v>3,000</v>
      </c>
    </row>
    <row r="657" spans="1:17" x14ac:dyDescent="0.3">
      <c r="A657" t="s">
        <v>712</v>
      </c>
      <c r="B657">
        <v>2</v>
      </c>
      <c r="C657" t="str">
        <f>_xlfn.XLOOKUP(B657,Setup!A:A,Setup!B:B,"Unknown",0)</f>
        <v>Needs Improvement</v>
      </c>
      <c r="D657" s="19">
        <v>45353</v>
      </c>
      <c r="E657" s="18">
        <f ca="1">Parameters!C$5 - D657</f>
        <v>353</v>
      </c>
      <c r="F657" s="17" t="str">
        <f t="shared" ca="1" si="30"/>
        <v>Eligible</v>
      </c>
      <c r="G657" s="18">
        <v>8</v>
      </c>
      <c r="H657" s="18">
        <v>3</v>
      </c>
      <c r="I657" s="18" t="s">
        <v>1094</v>
      </c>
      <c r="J657" s="20" cm="1">
        <f t="array" ref="J657">INDEX('Pay Table DC 2025'!C$2:L$16,G657,H657)</f>
        <v>67529</v>
      </c>
      <c r="K657" s="51">
        <f>_xlfn.XLOOKUP(G657,'Pay Table DC 2025'!B:B,'Pay Table DC 2025'!L:L,"NA",0)</f>
        <v>82305</v>
      </c>
      <c r="L657" s="20" t="str" cm="1">
        <f t="array" ref="L657">IFERROR(_xlfn.IFS(C657="Achieved Excellence", J657*Parameters!B$13, C657="Exceeded Expectations", J657*Parameters!C$13,C657="Meets Expectations",J657*Parameters!D$13), "No Pay Due")</f>
        <v>No Pay Due</v>
      </c>
      <c r="M657" s="21">
        <f t="shared" si="31"/>
        <v>0.82047263228236433</v>
      </c>
      <c r="N657" s="49" t="str" cm="1">
        <f t="array" ref="N657">_xlfn.IFS(L657="No Pay Due", "No Pay Due", ISNUMBER(L657), CEILING(L657, 50))</f>
        <v>No Pay Due</v>
      </c>
      <c r="O657" s="50" t="str">
        <f t="shared" si="32"/>
        <v>No Pay Due</v>
      </c>
      <c r="P657" s="56"/>
      <c r="Q657" s="16" t="str" cm="1">
        <f t="array" ref="Q657">IFERROR(_xlfn.IFS(C657="Achieved Excellence","3,000",C657="Exceeded Expectations",2000,C657="Meets Expectations",1000), "No pay due")</f>
        <v>No pay due</v>
      </c>
    </row>
    <row r="658" spans="1:17" x14ac:dyDescent="0.3">
      <c r="A658" t="s">
        <v>713</v>
      </c>
      <c r="B658">
        <v>4</v>
      </c>
      <c r="C658" t="str">
        <f>_xlfn.XLOOKUP(B658,Setup!A:A,Setup!B:B,"Unknown",0)</f>
        <v>Exceeded Expectations</v>
      </c>
      <c r="D658" s="19">
        <v>45750</v>
      </c>
      <c r="E658" s="18">
        <f ca="1">Parameters!C$5 - D658</f>
        <v>-44</v>
      </c>
      <c r="F658" s="17" t="str">
        <f t="shared" ca="1" si="30"/>
        <v>Tenure Ineligible</v>
      </c>
      <c r="G658" s="18">
        <v>11</v>
      </c>
      <c r="H658" s="18">
        <v>7</v>
      </c>
      <c r="I658" s="18" t="s">
        <v>1094</v>
      </c>
      <c r="J658" s="20" cm="1">
        <f t="array" ref="J658">INDEX('Pay Table DC 2025'!C$2:L$16,G658,H658)</f>
        <v>101517</v>
      </c>
      <c r="K658" s="51">
        <f>_xlfn.XLOOKUP(G658,'Pay Table DC 2025'!B:B,'Pay Table DC 2025'!L:L,"NA",0)</f>
        <v>109975</v>
      </c>
      <c r="L658" s="20" cm="1">
        <f t="array" ref="L658">IFERROR(_xlfn.IFS(C658="Achieved Excellence", J658*Parameters!B$13, C658="Exceeded Expectations", J658*Parameters!C$13,C658="Meets Expectations",J658*Parameters!D$13), "No Pay Due")</f>
        <v>2030.3400000000001</v>
      </c>
      <c r="M658" s="21">
        <f t="shared" si="31"/>
        <v>0.92309161172993859</v>
      </c>
      <c r="N658" s="49" cm="1">
        <f t="array" ref="N658">_xlfn.IFS(L658="No Pay Due", "No Pay Due", ISNUMBER(L658), CEILING(L658, 50))</f>
        <v>2050</v>
      </c>
      <c r="O658" s="50">
        <f t="shared" si="32"/>
        <v>19.659999999999854</v>
      </c>
      <c r="P658" s="56"/>
      <c r="Q658" s="16" cm="1">
        <f t="array" ref="Q658">IFERROR(_xlfn.IFS(C658="Achieved Excellence","3,000",C658="Exceeded Expectations",2000,C658="Meets Expectations",1000), "No pay due")</f>
        <v>2000</v>
      </c>
    </row>
    <row r="659" spans="1:17" x14ac:dyDescent="0.3">
      <c r="A659" t="s">
        <v>714</v>
      </c>
      <c r="B659">
        <v>3</v>
      </c>
      <c r="C659" t="str">
        <f>_xlfn.XLOOKUP(B659,Setup!A:A,Setup!B:B,"Unknown",0)</f>
        <v>Meets Expectations</v>
      </c>
      <c r="D659" s="19">
        <v>45382</v>
      </c>
      <c r="E659" s="18">
        <f ca="1">Parameters!C$5 - D659</f>
        <v>324</v>
      </c>
      <c r="F659" s="17" t="str">
        <f t="shared" ca="1" si="30"/>
        <v>Eligible</v>
      </c>
      <c r="G659" s="18">
        <v>6</v>
      </c>
      <c r="H659" s="18">
        <v>5</v>
      </c>
      <c r="I659" s="18" t="s">
        <v>1094</v>
      </c>
      <c r="J659" s="20" cm="1">
        <f t="array" ref="J659">INDEX('Pay Table DC 2025'!C$2:L$16,G659,H659)</f>
        <v>58300</v>
      </c>
      <c r="K659" s="51">
        <f>_xlfn.XLOOKUP(G659,'Pay Table DC 2025'!B:B,'Pay Table DC 2025'!L:L,"NA",0)</f>
        <v>66872</v>
      </c>
      <c r="L659" s="20" cm="1">
        <f t="array" ref="L659">IFERROR(_xlfn.IFS(C659="Achieved Excellence", J659*Parameters!B$13, C659="Exceeded Expectations", J659*Parameters!C$13,C659="Meets Expectations",J659*Parameters!D$13), "No Pay Due")</f>
        <v>583</v>
      </c>
      <c r="M659" s="21">
        <f t="shared" si="31"/>
        <v>0.8718148103840172</v>
      </c>
      <c r="N659" s="49" cm="1">
        <f t="array" ref="N659">_xlfn.IFS(L659="No Pay Due", "No Pay Due", ISNUMBER(L659), CEILING(L659, 50))</f>
        <v>600</v>
      </c>
      <c r="O659" s="50">
        <f t="shared" si="32"/>
        <v>17</v>
      </c>
      <c r="P659" s="56"/>
      <c r="Q659" s="16" cm="1">
        <f t="array" ref="Q659">IFERROR(_xlfn.IFS(C659="Achieved Excellence","3,000",C659="Exceeded Expectations",2000,C659="Meets Expectations",1000), "No pay due")</f>
        <v>1000</v>
      </c>
    </row>
    <row r="660" spans="1:17" x14ac:dyDescent="0.3">
      <c r="A660" t="s">
        <v>715</v>
      </c>
      <c r="B660">
        <v>5</v>
      </c>
      <c r="C660" t="str">
        <f>_xlfn.XLOOKUP(B660,Setup!A:A,Setup!B:B,"Unknown",0)</f>
        <v>Achieved Excellence</v>
      </c>
      <c r="D660" s="19">
        <v>43908</v>
      </c>
      <c r="E660" s="18">
        <f ca="1">Parameters!C$5 - D660</f>
        <v>1798</v>
      </c>
      <c r="F660" s="17" t="str">
        <f t="shared" ca="1" si="30"/>
        <v>Eligible</v>
      </c>
      <c r="G660" s="18">
        <v>4</v>
      </c>
      <c r="H660" s="18">
        <v>1</v>
      </c>
      <c r="I660" s="18" t="s">
        <v>1091</v>
      </c>
      <c r="J660" s="20" cm="1">
        <f t="array" ref="J660">INDEX('Pay Table DC 2025'!C$2:L$16,G660,H660)</f>
        <v>41247</v>
      </c>
      <c r="K660" s="51">
        <f>_xlfn.XLOOKUP(G660,'Pay Table DC 2025'!B:B,'Pay Table DC 2025'!L:L,"NA",0)</f>
        <v>53627</v>
      </c>
      <c r="L660" s="20" cm="1">
        <f t="array" ref="L660">IFERROR(_xlfn.IFS(C660="Achieved Excellence", J660*Parameters!B$13, C660="Exceeded Expectations", J660*Parameters!C$13,C660="Meets Expectations",J660*Parameters!D$13), "No Pay Due")</f>
        <v>1237.4099999999999</v>
      </c>
      <c r="M660" s="21">
        <f t="shared" si="31"/>
        <v>0.76914613907173623</v>
      </c>
      <c r="N660" s="49" cm="1">
        <f t="array" ref="N660">_xlfn.IFS(L660="No Pay Due", "No Pay Due", ISNUMBER(L660), CEILING(L660, 50))</f>
        <v>1250</v>
      </c>
      <c r="O660" s="50">
        <f t="shared" si="32"/>
        <v>12.590000000000146</v>
      </c>
      <c r="P660" s="56"/>
      <c r="Q660" s="16" t="str" cm="1">
        <f t="array" ref="Q660">IFERROR(_xlfn.IFS(C660="Achieved Excellence","3,000",C660="Exceeded Expectations",2000,C660="Meets Expectations",1000), "No pay due")</f>
        <v>3,000</v>
      </c>
    </row>
    <row r="661" spans="1:17" x14ac:dyDescent="0.3">
      <c r="A661" t="s">
        <v>716</v>
      </c>
      <c r="B661">
        <v>2</v>
      </c>
      <c r="C661" t="str">
        <f>_xlfn.XLOOKUP(B661,Setup!A:A,Setup!B:B,"Unknown",0)</f>
        <v>Needs Improvement</v>
      </c>
      <c r="D661" s="19">
        <v>45551</v>
      </c>
      <c r="E661" s="18">
        <f ca="1">Parameters!C$5 - D661</f>
        <v>155</v>
      </c>
      <c r="F661" s="17" t="str">
        <f t="shared" ca="1" si="30"/>
        <v>Tenure Ineligible</v>
      </c>
      <c r="G661" s="18">
        <v>15</v>
      </c>
      <c r="H661" s="18">
        <v>7</v>
      </c>
      <c r="I661" s="18" t="s">
        <v>1091</v>
      </c>
      <c r="J661" s="20" cm="1">
        <f t="array" ref="J661">INDEX('Pay Table DC 2025'!C$2:L$16,G661,H661)</f>
        <v>195200</v>
      </c>
      <c r="K661" s="51">
        <f>_xlfn.XLOOKUP(G661,'Pay Table DC 2025'!B:B,'Pay Table DC 2025'!L:L,"NA",0)</f>
        <v>195200</v>
      </c>
      <c r="L661" s="20" t="str" cm="1">
        <f t="array" ref="L661">IFERROR(_xlfn.IFS(C661="Achieved Excellence", J661*Parameters!B$13, C661="Exceeded Expectations", J661*Parameters!C$13,C661="Meets Expectations",J661*Parameters!D$13), "No Pay Due")</f>
        <v>No Pay Due</v>
      </c>
      <c r="M661" s="21">
        <f t="shared" si="31"/>
        <v>1</v>
      </c>
      <c r="N661" s="49" t="str" cm="1">
        <f t="array" ref="N661">_xlfn.IFS(L661="No Pay Due", "No Pay Due", ISNUMBER(L661), CEILING(L661, 50))</f>
        <v>No Pay Due</v>
      </c>
      <c r="O661" s="50" t="str">
        <f t="shared" si="32"/>
        <v>No Pay Due</v>
      </c>
      <c r="P661" s="56"/>
      <c r="Q661" s="16" t="str" cm="1">
        <f t="array" ref="Q661">IFERROR(_xlfn.IFS(C661="Achieved Excellence","3,000",C661="Exceeded Expectations",2000,C661="Meets Expectations",1000), "No pay due")</f>
        <v>No pay due</v>
      </c>
    </row>
    <row r="662" spans="1:17" x14ac:dyDescent="0.3">
      <c r="A662" t="s">
        <v>717</v>
      </c>
      <c r="B662">
        <v>1</v>
      </c>
      <c r="C662" t="str">
        <f>_xlfn.XLOOKUP(B662,Setup!A:A,Setup!B:B,"Unknown",0)</f>
        <v>Did not meet Expectations</v>
      </c>
      <c r="D662" s="19">
        <v>45060</v>
      </c>
      <c r="E662" s="18">
        <f ca="1">Parameters!C$5 - D662</f>
        <v>646</v>
      </c>
      <c r="F662" s="17" t="str">
        <f t="shared" ca="1" si="30"/>
        <v>Eligible</v>
      </c>
      <c r="G662" s="18">
        <v>12</v>
      </c>
      <c r="H662" s="18">
        <v>4</v>
      </c>
      <c r="I662" s="18" t="s">
        <v>1092</v>
      </c>
      <c r="J662" s="20" cm="1">
        <f t="array" ref="J662">INDEX('Pay Table DC 2025'!C$2:L$16,G662,H662)</f>
        <v>111543</v>
      </c>
      <c r="K662" s="51">
        <f>_xlfn.XLOOKUP(G662,'Pay Table DC 2025'!B:B,'Pay Table DC 2025'!L:L,"NA",0)</f>
        <v>131826</v>
      </c>
      <c r="L662" s="20" t="str" cm="1">
        <f t="array" ref="L662">IFERROR(_xlfn.IFS(C662="Achieved Excellence", J662*Parameters!B$13, C662="Exceeded Expectations", J662*Parameters!C$13,C662="Meets Expectations",J662*Parameters!D$13), "No Pay Due")</f>
        <v>No Pay Due</v>
      </c>
      <c r="M662" s="21">
        <f t="shared" si="31"/>
        <v>0.84613809112011285</v>
      </c>
      <c r="N662" s="49" t="str" cm="1">
        <f t="array" ref="N662">_xlfn.IFS(L662="No Pay Due", "No Pay Due", ISNUMBER(L662), CEILING(L662, 50))</f>
        <v>No Pay Due</v>
      </c>
      <c r="O662" s="50" t="str">
        <f t="shared" si="32"/>
        <v>No Pay Due</v>
      </c>
      <c r="P662" s="56"/>
      <c r="Q662" s="16" t="str" cm="1">
        <f t="array" ref="Q662">IFERROR(_xlfn.IFS(C662="Achieved Excellence","3,000",C662="Exceeded Expectations",2000,C662="Meets Expectations",1000), "No pay due")</f>
        <v>No pay due</v>
      </c>
    </row>
    <row r="663" spans="1:17" x14ac:dyDescent="0.3">
      <c r="A663" t="s">
        <v>718</v>
      </c>
      <c r="B663">
        <v>1</v>
      </c>
      <c r="C663" t="str">
        <f>_xlfn.XLOOKUP(B663,Setup!A:A,Setup!B:B,"Unknown",0)</f>
        <v>Did not meet Expectations</v>
      </c>
      <c r="D663" s="19">
        <v>45470</v>
      </c>
      <c r="E663" s="18">
        <f ca="1">Parameters!C$5 - D663</f>
        <v>236</v>
      </c>
      <c r="F663" s="17" t="str">
        <f t="shared" ca="1" si="30"/>
        <v>Eligible</v>
      </c>
      <c r="G663" s="18">
        <v>14</v>
      </c>
      <c r="H663" s="18">
        <v>10</v>
      </c>
      <c r="I663" s="18" t="s">
        <v>1091</v>
      </c>
      <c r="J663" s="20" cm="1">
        <f t="array" ref="J663">INDEX('Pay Table DC 2025'!C$2:L$16,G663,H663)</f>
        <v>185234</v>
      </c>
      <c r="K663" s="51">
        <f>_xlfn.XLOOKUP(G663,'Pay Table DC 2025'!B:B,'Pay Table DC 2025'!L:L,"NA",0)</f>
        <v>185234</v>
      </c>
      <c r="L663" s="20" t="str" cm="1">
        <f t="array" ref="L663">IFERROR(_xlfn.IFS(C663="Achieved Excellence", J663*Parameters!B$13, C663="Exceeded Expectations", J663*Parameters!C$13,C663="Meets Expectations",J663*Parameters!D$13), "No Pay Due")</f>
        <v>No Pay Due</v>
      </c>
      <c r="M663" s="21">
        <f t="shared" si="31"/>
        <v>1</v>
      </c>
      <c r="N663" s="49" t="str" cm="1">
        <f t="array" ref="N663">_xlfn.IFS(L663="No Pay Due", "No Pay Due", ISNUMBER(L663), CEILING(L663, 50))</f>
        <v>No Pay Due</v>
      </c>
      <c r="O663" s="50" t="str">
        <f t="shared" si="32"/>
        <v>No Pay Due</v>
      </c>
      <c r="P663" s="56"/>
      <c r="Q663" s="16" t="str" cm="1">
        <f t="array" ref="Q663">IFERROR(_xlfn.IFS(C663="Achieved Excellence","3,000",C663="Exceeded Expectations",2000,C663="Meets Expectations",1000), "No pay due")</f>
        <v>No pay due</v>
      </c>
    </row>
    <row r="664" spans="1:17" x14ac:dyDescent="0.3">
      <c r="A664" t="s">
        <v>719</v>
      </c>
      <c r="B664">
        <v>5</v>
      </c>
      <c r="C664" t="str">
        <f>_xlfn.XLOOKUP(B664,Setup!A:A,Setup!B:B,"Unknown",0)</f>
        <v>Achieved Excellence</v>
      </c>
      <c r="D664" s="19">
        <v>45483</v>
      </c>
      <c r="E664" s="18">
        <f ca="1">Parameters!C$5 - D664</f>
        <v>223</v>
      </c>
      <c r="F664" s="17" t="str">
        <f t="shared" ca="1" si="30"/>
        <v>Eligible</v>
      </c>
      <c r="G664" s="18">
        <v>8</v>
      </c>
      <c r="H664" s="18">
        <v>6</v>
      </c>
      <c r="I664" s="18" t="s">
        <v>1091</v>
      </c>
      <c r="J664" s="20" cm="1">
        <f t="array" ref="J664">INDEX('Pay Table DC 2025'!C$2:L$16,G664,H664)</f>
        <v>73861</v>
      </c>
      <c r="K664" s="51">
        <f>_xlfn.XLOOKUP(G664,'Pay Table DC 2025'!B:B,'Pay Table DC 2025'!L:L,"NA",0)</f>
        <v>82305</v>
      </c>
      <c r="L664" s="20" cm="1">
        <f t="array" ref="L664">IFERROR(_xlfn.IFS(C664="Achieved Excellence", J664*Parameters!B$13, C664="Exceeded Expectations", J664*Parameters!C$13,C664="Meets Expectations",J664*Parameters!D$13), "No Pay Due")</f>
        <v>2215.83</v>
      </c>
      <c r="M664" s="21">
        <f t="shared" si="31"/>
        <v>0.89740598991555798</v>
      </c>
      <c r="N664" s="49" cm="1">
        <f t="array" ref="N664">_xlfn.IFS(L664="No Pay Due", "No Pay Due", ISNUMBER(L664), CEILING(L664, 50))</f>
        <v>2250</v>
      </c>
      <c r="O664" s="50">
        <f t="shared" si="32"/>
        <v>34.170000000000073</v>
      </c>
      <c r="P664" s="56"/>
      <c r="Q664" s="16" t="str" cm="1">
        <f t="array" ref="Q664">IFERROR(_xlfn.IFS(C664="Achieved Excellence","3,000",C664="Exceeded Expectations",2000,C664="Meets Expectations",1000), "No pay due")</f>
        <v>3,000</v>
      </c>
    </row>
    <row r="665" spans="1:17" x14ac:dyDescent="0.3">
      <c r="A665" t="s">
        <v>720</v>
      </c>
      <c r="B665">
        <v>1</v>
      </c>
      <c r="C665" t="str">
        <f>_xlfn.XLOOKUP(B665,Setup!A:A,Setup!B:B,"Unknown",0)</f>
        <v>Did not meet Expectations</v>
      </c>
      <c r="D665" s="19">
        <v>44412</v>
      </c>
      <c r="E665" s="18">
        <f ca="1">Parameters!C$5 - D665</f>
        <v>1294</v>
      </c>
      <c r="F665" s="17" t="str">
        <f t="shared" ca="1" si="30"/>
        <v>Eligible</v>
      </c>
      <c r="G665" s="18">
        <v>5</v>
      </c>
      <c r="H665" s="18">
        <v>6</v>
      </c>
      <c r="I665" s="18" t="s">
        <v>1091</v>
      </c>
      <c r="J665" s="20" cm="1">
        <f t="array" ref="J665">INDEX('Pay Table DC 2025'!C$2:L$16,G665,H665)</f>
        <v>53836</v>
      </c>
      <c r="K665" s="51">
        <f>_xlfn.XLOOKUP(G665,'Pay Table DC 2025'!B:B,'Pay Table DC 2025'!L:L,"NA",0)</f>
        <v>59986</v>
      </c>
      <c r="L665" s="20" t="str" cm="1">
        <f t="array" ref="L665">IFERROR(_xlfn.IFS(C665="Achieved Excellence", J665*Parameters!B$13, C665="Exceeded Expectations", J665*Parameters!C$13,C665="Meets Expectations",J665*Parameters!D$13), "No Pay Due")</f>
        <v>No Pay Due</v>
      </c>
      <c r="M665" s="21">
        <f t="shared" si="31"/>
        <v>0.89747607775147531</v>
      </c>
      <c r="N665" s="49" t="str" cm="1">
        <f t="array" ref="N665">_xlfn.IFS(L665="No Pay Due", "No Pay Due", ISNUMBER(L665), CEILING(L665, 50))</f>
        <v>No Pay Due</v>
      </c>
      <c r="O665" s="50" t="str">
        <f t="shared" si="32"/>
        <v>No Pay Due</v>
      </c>
      <c r="P665" s="56"/>
      <c r="Q665" s="16" t="str" cm="1">
        <f t="array" ref="Q665">IFERROR(_xlfn.IFS(C665="Achieved Excellence","3,000",C665="Exceeded Expectations",2000,C665="Meets Expectations",1000), "No pay due")</f>
        <v>No pay due</v>
      </c>
    </row>
    <row r="666" spans="1:17" x14ac:dyDescent="0.3">
      <c r="A666" t="s">
        <v>721</v>
      </c>
      <c r="B666">
        <v>5</v>
      </c>
      <c r="C666" t="str">
        <f>_xlfn.XLOOKUP(B666,Setup!A:A,Setup!B:B,"Unknown",0)</f>
        <v>Achieved Excellence</v>
      </c>
      <c r="D666" s="19">
        <v>44112</v>
      </c>
      <c r="E666" s="18">
        <f ca="1">Parameters!C$5 - D666</f>
        <v>1594</v>
      </c>
      <c r="F666" s="17" t="str">
        <f t="shared" ca="1" si="30"/>
        <v>Eligible</v>
      </c>
      <c r="G666" s="18">
        <v>1</v>
      </c>
      <c r="H666" s="18">
        <v>2</v>
      </c>
      <c r="I666" s="18" t="s">
        <v>1094</v>
      </c>
      <c r="J666" s="20" cm="1">
        <f t="array" ref="J666">INDEX('Pay Table DC 2025'!C$2:L$16,G666,H666)</f>
        <v>30954</v>
      </c>
      <c r="K666" s="51">
        <f>_xlfn.XLOOKUP(G666,'Pay Table DC 2025'!B:B,'Pay Table DC 2025'!L:L,"NA",0)</f>
        <v>37463</v>
      </c>
      <c r="L666" s="20" cm="1">
        <f t="array" ref="L666">IFERROR(_xlfn.IFS(C666="Achieved Excellence", J666*Parameters!B$13, C666="Exceeded Expectations", J666*Parameters!C$13,C666="Meets Expectations",J666*Parameters!D$13), "No Pay Due")</f>
        <v>928.62</v>
      </c>
      <c r="M666" s="21">
        <f t="shared" si="31"/>
        <v>0.82625523850198868</v>
      </c>
      <c r="N666" s="49" cm="1">
        <f t="array" ref="N666">_xlfn.IFS(L666="No Pay Due", "No Pay Due", ISNUMBER(L666), CEILING(L666, 50))</f>
        <v>950</v>
      </c>
      <c r="O666" s="50">
        <f t="shared" si="32"/>
        <v>21.379999999999995</v>
      </c>
      <c r="P666" s="56"/>
      <c r="Q666" s="16" t="str" cm="1">
        <f t="array" ref="Q666">IFERROR(_xlfn.IFS(C666="Achieved Excellence","3,000",C666="Exceeded Expectations",2000,C666="Meets Expectations",1000), "No pay due")</f>
        <v>3,000</v>
      </c>
    </row>
    <row r="667" spans="1:17" x14ac:dyDescent="0.3">
      <c r="A667" t="s">
        <v>722</v>
      </c>
      <c r="B667">
        <v>1</v>
      </c>
      <c r="C667" t="str">
        <f>_xlfn.XLOOKUP(B667,Setup!A:A,Setup!B:B,"Unknown",0)</f>
        <v>Did not meet Expectations</v>
      </c>
      <c r="D667" s="19">
        <v>44528</v>
      </c>
      <c r="E667" s="18">
        <f ca="1">Parameters!C$5 - D667</f>
        <v>1178</v>
      </c>
      <c r="F667" s="17" t="str">
        <f t="shared" ca="1" si="30"/>
        <v>Eligible</v>
      </c>
      <c r="G667" s="18">
        <v>15</v>
      </c>
      <c r="H667" s="18">
        <v>2</v>
      </c>
      <c r="I667" s="18" t="s">
        <v>1095</v>
      </c>
      <c r="J667" s="20" cm="1">
        <f t="array" ref="J667">INDEX('Pay Table DC 2025'!C$2:L$16,G667,H667)</f>
        <v>173190</v>
      </c>
      <c r="K667" s="51">
        <f>_xlfn.XLOOKUP(G667,'Pay Table DC 2025'!B:B,'Pay Table DC 2025'!L:L,"NA",0)</f>
        <v>195200</v>
      </c>
      <c r="L667" s="20" t="str" cm="1">
        <f t="array" ref="L667">IFERROR(_xlfn.IFS(C667="Achieved Excellence", J667*Parameters!B$13, C667="Exceeded Expectations", J667*Parameters!C$13,C667="Meets Expectations",J667*Parameters!D$13), "No Pay Due")</f>
        <v>No Pay Due</v>
      </c>
      <c r="M667" s="21">
        <f t="shared" si="31"/>
        <v>0.88724385245901638</v>
      </c>
      <c r="N667" s="49" t="str" cm="1">
        <f t="array" ref="N667">_xlfn.IFS(L667="No Pay Due", "No Pay Due", ISNUMBER(L667), CEILING(L667, 50))</f>
        <v>No Pay Due</v>
      </c>
      <c r="O667" s="50" t="str">
        <f t="shared" si="32"/>
        <v>No Pay Due</v>
      </c>
      <c r="P667" s="56"/>
      <c r="Q667" s="16" t="str" cm="1">
        <f t="array" ref="Q667">IFERROR(_xlfn.IFS(C667="Achieved Excellence","3,000",C667="Exceeded Expectations",2000,C667="Meets Expectations",1000), "No pay due")</f>
        <v>No pay due</v>
      </c>
    </row>
    <row r="668" spans="1:17" x14ac:dyDescent="0.3">
      <c r="A668" t="s">
        <v>723</v>
      </c>
      <c r="B668">
        <v>1</v>
      </c>
      <c r="C668" t="str">
        <f>_xlfn.XLOOKUP(B668,Setup!A:A,Setup!B:B,"Unknown",0)</f>
        <v>Did not meet Expectations</v>
      </c>
      <c r="D668" s="19">
        <v>44154</v>
      </c>
      <c r="E668" s="18">
        <f ca="1">Parameters!C$5 - D668</f>
        <v>1552</v>
      </c>
      <c r="F668" s="17" t="str">
        <f t="shared" ca="1" si="30"/>
        <v>Eligible</v>
      </c>
      <c r="G668" s="18">
        <v>1</v>
      </c>
      <c r="H668" s="18">
        <v>1</v>
      </c>
      <c r="I668" s="18" t="s">
        <v>1091</v>
      </c>
      <c r="J668" s="20" cm="1">
        <f t="array" ref="J668">INDEX('Pay Table DC 2025'!C$2:L$16,G668,H668)</f>
        <v>29949</v>
      </c>
      <c r="K668" s="51">
        <f>_xlfn.XLOOKUP(G668,'Pay Table DC 2025'!B:B,'Pay Table DC 2025'!L:L,"NA",0)</f>
        <v>37463</v>
      </c>
      <c r="L668" s="20" t="str" cm="1">
        <f t="array" ref="L668">IFERROR(_xlfn.IFS(C668="Achieved Excellence", J668*Parameters!B$13, C668="Exceeded Expectations", J668*Parameters!C$13,C668="Meets Expectations",J668*Parameters!D$13), "No Pay Due")</f>
        <v>No Pay Due</v>
      </c>
      <c r="M668" s="21">
        <f t="shared" si="31"/>
        <v>0.79942876971945653</v>
      </c>
      <c r="N668" s="49" t="str" cm="1">
        <f t="array" ref="N668">_xlfn.IFS(L668="No Pay Due", "No Pay Due", ISNUMBER(L668), CEILING(L668, 50))</f>
        <v>No Pay Due</v>
      </c>
      <c r="O668" s="50" t="str">
        <f t="shared" si="32"/>
        <v>No Pay Due</v>
      </c>
      <c r="P668" s="56"/>
      <c r="Q668" s="16" t="str" cm="1">
        <f t="array" ref="Q668">IFERROR(_xlfn.IFS(C668="Achieved Excellence","3,000",C668="Exceeded Expectations",2000,C668="Meets Expectations",1000), "No pay due")</f>
        <v>No pay due</v>
      </c>
    </row>
    <row r="669" spans="1:17" x14ac:dyDescent="0.3">
      <c r="A669" t="s">
        <v>724</v>
      </c>
      <c r="B669">
        <v>3</v>
      </c>
      <c r="C669" t="str">
        <f>_xlfn.XLOOKUP(B669,Setup!A:A,Setup!B:B,"Unknown",0)</f>
        <v>Meets Expectations</v>
      </c>
      <c r="D669" s="19">
        <v>44853</v>
      </c>
      <c r="E669" s="18">
        <f ca="1">Parameters!C$5 - D669</f>
        <v>853</v>
      </c>
      <c r="F669" s="17" t="str">
        <f t="shared" ca="1" si="30"/>
        <v>Eligible</v>
      </c>
      <c r="G669" s="18">
        <v>15</v>
      </c>
      <c r="H669" s="18">
        <v>6</v>
      </c>
      <c r="I669" s="18" t="s">
        <v>1094</v>
      </c>
      <c r="J669" s="20" cm="1">
        <f t="array" ref="J669">INDEX('Pay Table DC 2025'!C$2:L$16,G669,H669)</f>
        <v>195200</v>
      </c>
      <c r="K669" s="51">
        <f>_xlfn.XLOOKUP(G669,'Pay Table DC 2025'!B:B,'Pay Table DC 2025'!L:L,"NA",0)</f>
        <v>195200</v>
      </c>
      <c r="L669" s="20" cm="1">
        <f t="array" ref="L669">IFERROR(_xlfn.IFS(C669="Achieved Excellence", J669*Parameters!B$13, C669="Exceeded Expectations", J669*Parameters!C$13,C669="Meets Expectations",J669*Parameters!D$13), "No Pay Due")</f>
        <v>1952</v>
      </c>
      <c r="M669" s="21">
        <f t="shared" si="31"/>
        <v>1</v>
      </c>
      <c r="N669" s="49" cm="1">
        <f t="array" ref="N669">_xlfn.IFS(L669="No Pay Due", "No Pay Due", ISNUMBER(L669), CEILING(L669, 50))</f>
        <v>2000</v>
      </c>
      <c r="O669" s="50">
        <f t="shared" si="32"/>
        <v>48</v>
      </c>
      <c r="P669" s="56"/>
      <c r="Q669" s="16" cm="1">
        <f t="array" ref="Q669">IFERROR(_xlfn.IFS(C669="Achieved Excellence","3,000",C669="Exceeded Expectations",2000,C669="Meets Expectations",1000), "No pay due")</f>
        <v>1000</v>
      </c>
    </row>
    <row r="670" spans="1:17" x14ac:dyDescent="0.3">
      <c r="A670" t="s">
        <v>725</v>
      </c>
      <c r="B670">
        <v>1</v>
      </c>
      <c r="C670" t="str">
        <f>_xlfn.XLOOKUP(B670,Setup!A:A,Setup!B:B,"Unknown",0)</f>
        <v>Did not meet Expectations</v>
      </c>
      <c r="D670" s="19">
        <v>44368</v>
      </c>
      <c r="E670" s="18">
        <f ca="1">Parameters!C$5 - D670</f>
        <v>1338</v>
      </c>
      <c r="F670" s="17" t="str">
        <f t="shared" ca="1" si="30"/>
        <v>Eligible</v>
      </c>
      <c r="G670" s="18">
        <v>14</v>
      </c>
      <c r="H670" s="18">
        <v>9</v>
      </c>
      <c r="I670" s="18" t="s">
        <v>1092</v>
      </c>
      <c r="J670" s="20" cm="1">
        <f t="array" ref="J670">INDEX('Pay Table DC 2025'!C$2:L$16,G670,H670)</f>
        <v>180484</v>
      </c>
      <c r="K670" s="51">
        <f>_xlfn.XLOOKUP(G670,'Pay Table DC 2025'!B:B,'Pay Table DC 2025'!L:L,"NA",0)</f>
        <v>185234</v>
      </c>
      <c r="L670" s="20" t="str" cm="1">
        <f t="array" ref="L670">IFERROR(_xlfn.IFS(C670="Achieved Excellence", J670*Parameters!B$13, C670="Exceeded Expectations", J670*Parameters!C$13,C670="Meets Expectations",J670*Parameters!D$13), "No Pay Due")</f>
        <v>No Pay Due</v>
      </c>
      <c r="M670" s="21">
        <f t="shared" si="31"/>
        <v>0.97435675955818046</v>
      </c>
      <c r="N670" s="49" t="str" cm="1">
        <f t="array" ref="N670">_xlfn.IFS(L670="No Pay Due", "No Pay Due", ISNUMBER(L670), CEILING(L670, 50))</f>
        <v>No Pay Due</v>
      </c>
      <c r="O670" s="50" t="str">
        <f t="shared" si="32"/>
        <v>No Pay Due</v>
      </c>
      <c r="P670" s="56"/>
      <c r="Q670" s="16" t="str" cm="1">
        <f t="array" ref="Q670">IFERROR(_xlfn.IFS(C670="Achieved Excellence","3,000",C670="Exceeded Expectations",2000,C670="Meets Expectations",1000), "No pay due")</f>
        <v>No pay due</v>
      </c>
    </row>
    <row r="671" spans="1:17" x14ac:dyDescent="0.3">
      <c r="A671" t="s">
        <v>726</v>
      </c>
      <c r="B671">
        <v>2</v>
      </c>
      <c r="C671" t="str">
        <f>_xlfn.XLOOKUP(B671,Setup!A:A,Setup!B:B,"Unknown",0)</f>
        <v>Needs Improvement</v>
      </c>
      <c r="D671" s="19">
        <v>44842</v>
      </c>
      <c r="E671" s="18">
        <f ca="1">Parameters!C$5 - D671</f>
        <v>864</v>
      </c>
      <c r="F671" s="17" t="str">
        <f t="shared" ca="1" si="30"/>
        <v>Eligible</v>
      </c>
      <c r="G671" s="18">
        <v>15</v>
      </c>
      <c r="H671" s="18">
        <v>9</v>
      </c>
      <c r="I671" s="18" t="s">
        <v>1091</v>
      </c>
      <c r="J671" s="20" cm="1">
        <f t="array" ref="J671">INDEX('Pay Table DC 2025'!C$2:L$16,G671,H671)</f>
        <v>195200</v>
      </c>
      <c r="K671" s="51">
        <f>_xlfn.XLOOKUP(G671,'Pay Table DC 2025'!B:B,'Pay Table DC 2025'!L:L,"NA",0)</f>
        <v>195200</v>
      </c>
      <c r="L671" s="20" t="str" cm="1">
        <f t="array" ref="L671">IFERROR(_xlfn.IFS(C671="Achieved Excellence", J671*Parameters!B$13, C671="Exceeded Expectations", J671*Parameters!C$13,C671="Meets Expectations",J671*Parameters!D$13), "No Pay Due")</f>
        <v>No Pay Due</v>
      </c>
      <c r="M671" s="21">
        <f t="shared" si="31"/>
        <v>1</v>
      </c>
      <c r="N671" s="49" t="str" cm="1">
        <f t="array" ref="N671">_xlfn.IFS(L671="No Pay Due", "No Pay Due", ISNUMBER(L671), CEILING(L671, 50))</f>
        <v>No Pay Due</v>
      </c>
      <c r="O671" s="50" t="str">
        <f t="shared" si="32"/>
        <v>No Pay Due</v>
      </c>
      <c r="P671" s="56"/>
      <c r="Q671" s="16" t="str" cm="1">
        <f t="array" ref="Q671">IFERROR(_xlfn.IFS(C671="Achieved Excellence","3,000",C671="Exceeded Expectations",2000,C671="Meets Expectations",1000), "No pay due")</f>
        <v>No pay due</v>
      </c>
    </row>
    <row r="672" spans="1:17" x14ac:dyDescent="0.3">
      <c r="A672" t="s">
        <v>727</v>
      </c>
      <c r="B672">
        <v>1</v>
      </c>
      <c r="C672" t="str">
        <f>_xlfn.XLOOKUP(B672,Setup!A:A,Setup!B:B,"Unknown",0)</f>
        <v>Did not meet Expectations</v>
      </c>
      <c r="D672" s="19">
        <v>44662</v>
      </c>
      <c r="E672" s="18">
        <f ca="1">Parameters!C$5 - D672</f>
        <v>1044</v>
      </c>
      <c r="F672" s="17" t="str">
        <f t="shared" ca="1" si="30"/>
        <v>Eligible</v>
      </c>
      <c r="G672" s="18">
        <v>13</v>
      </c>
      <c r="H672" s="18">
        <v>4</v>
      </c>
      <c r="I672" s="18" t="s">
        <v>1091</v>
      </c>
      <c r="J672" s="20" cm="1">
        <f t="array" ref="J672">INDEX('Pay Table DC 2025'!C$2:L$16,G672,H672)</f>
        <v>132638</v>
      </c>
      <c r="K672" s="51">
        <f>_xlfn.XLOOKUP(G672,'Pay Table DC 2025'!B:B,'Pay Table DC 2025'!L:L,"NA",0)</f>
        <v>156755</v>
      </c>
      <c r="L672" s="20" t="str" cm="1">
        <f t="array" ref="L672">IFERROR(_xlfn.IFS(C672="Achieved Excellence", J672*Parameters!B$13, C672="Exceeded Expectations", J672*Parameters!C$13,C672="Meets Expectations",J672*Parameters!D$13), "No Pay Due")</f>
        <v>No Pay Due</v>
      </c>
      <c r="M672" s="21">
        <f t="shared" si="31"/>
        <v>0.84614844821536794</v>
      </c>
      <c r="N672" s="49" t="str" cm="1">
        <f t="array" ref="N672">_xlfn.IFS(L672="No Pay Due", "No Pay Due", ISNUMBER(L672), CEILING(L672, 50))</f>
        <v>No Pay Due</v>
      </c>
      <c r="O672" s="50" t="str">
        <f t="shared" si="32"/>
        <v>No Pay Due</v>
      </c>
      <c r="P672" s="56"/>
      <c r="Q672" s="16" t="str" cm="1">
        <f t="array" ref="Q672">IFERROR(_xlfn.IFS(C672="Achieved Excellence","3,000",C672="Exceeded Expectations",2000,C672="Meets Expectations",1000), "No pay due")</f>
        <v>No pay due</v>
      </c>
    </row>
    <row r="673" spans="1:17" x14ac:dyDescent="0.3">
      <c r="A673" t="s">
        <v>728</v>
      </c>
      <c r="B673">
        <v>3</v>
      </c>
      <c r="C673" t="str">
        <f>_xlfn.XLOOKUP(B673,Setup!A:A,Setup!B:B,"Unknown",0)</f>
        <v>Meets Expectations</v>
      </c>
      <c r="D673" s="19">
        <v>44657</v>
      </c>
      <c r="E673" s="18">
        <f ca="1">Parameters!C$5 - D673</f>
        <v>1049</v>
      </c>
      <c r="F673" s="17" t="str">
        <f t="shared" ca="1" si="30"/>
        <v>Eligible</v>
      </c>
      <c r="G673" s="18">
        <v>12</v>
      </c>
      <c r="H673" s="18">
        <v>1</v>
      </c>
      <c r="I673" s="18" t="s">
        <v>1094</v>
      </c>
      <c r="J673" s="20" cm="1">
        <f t="array" ref="J673">INDEX('Pay Table DC 2025'!C$2:L$16,G673,H673)</f>
        <v>101401</v>
      </c>
      <c r="K673" s="51">
        <f>_xlfn.XLOOKUP(G673,'Pay Table DC 2025'!B:B,'Pay Table DC 2025'!L:L,"NA",0)</f>
        <v>131826</v>
      </c>
      <c r="L673" s="20" cm="1">
        <f t="array" ref="L673">IFERROR(_xlfn.IFS(C673="Achieved Excellence", J673*Parameters!B$13, C673="Exceeded Expectations", J673*Parameters!C$13,C673="Meets Expectations",J673*Parameters!D$13), "No Pay Due")</f>
        <v>1014.01</v>
      </c>
      <c r="M673" s="21">
        <f t="shared" si="31"/>
        <v>0.76920334380167799</v>
      </c>
      <c r="N673" s="49" cm="1">
        <f t="array" ref="N673">_xlfn.IFS(L673="No Pay Due", "No Pay Due", ISNUMBER(L673), CEILING(L673, 50))</f>
        <v>1050</v>
      </c>
      <c r="O673" s="50">
        <f t="shared" si="32"/>
        <v>35.990000000000009</v>
      </c>
      <c r="P673" s="56"/>
      <c r="Q673" s="16" cm="1">
        <f t="array" ref="Q673">IFERROR(_xlfn.IFS(C673="Achieved Excellence","3,000",C673="Exceeded Expectations",2000,C673="Meets Expectations",1000), "No pay due")</f>
        <v>1000</v>
      </c>
    </row>
    <row r="674" spans="1:17" x14ac:dyDescent="0.3">
      <c r="A674" t="s">
        <v>729</v>
      </c>
      <c r="B674">
        <v>3</v>
      </c>
      <c r="C674" t="str">
        <f>_xlfn.XLOOKUP(B674,Setup!A:A,Setup!B:B,"Unknown",0)</f>
        <v>Meets Expectations</v>
      </c>
      <c r="D674" s="19">
        <v>44951</v>
      </c>
      <c r="E674" s="18">
        <f ca="1">Parameters!C$5 - D674</f>
        <v>755</v>
      </c>
      <c r="F674" s="17" t="str">
        <f t="shared" ca="1" si="30"/>
        <v>Eligible</v>
      </c>
      <c r="G674" s="18">
        <v>10</v>
      </c>
      <c r="H674" s="18">
        <v>7</v>
      </c>
      <c r="I674" s="18" t="s">
        <v>1095</v>
      </c>
      <c r="J674" s="20" cm="1">
        <f t="array" ref="J674">INDEX('Pay Table DC 2025'!C$2:L$16,G674,H674)</f>
        <v>92399</v>
      </c>
      <c r="K674" s="51">
        <f>_xlfn.XLOOKUP(G674,'Pay Table DC 2025'!B:B,'Pay Table DC 2025'!L:L,"NA",0)</f>
        <v>100097</v>
      </c>
      <c r="L674" s="20" cm="1">
        <f t="array" ref="L674">IFERROR(_xlfn.IFS(C674="Achieved Excellence", J674*Parameters!B$13, C674="Exceeded Expectations", J674*Parameters!C$13,C674="Meets Expectations",J674*Parameters!D$13), "No Pay Due")</f>
        <v>923.99</v>
      </c>
      <c r="M674" s="21">
        <f t="shared" si="31"/>
        <v>0.92309459823970752</v>
      </c>
      <c r="N674" s="49" cm="1">
        <f t="array" ref="N674">_xlfn.IFS(L674="No Pay Due", "No Pay Due", ISNUMBER(L674), CEILING(L674, 50))</f>
        <v>950</v>
      </c>
      <c r="O674" s="50">
        <f t="shared" si="32"/>
        <v>26.009999999999991</v>
      </c>
      <c r="P674" s="56"/>
      <c r="Q674" s="16" cm="1">
        <f t="array" ref="Q674">IFERROR(_xlfn.IFS(C674="Achieved Excellence","3,000",C674="Exceeded Expectations",2000,C674="Meets Expectations",1000), "No pay due")</f>
        <v>1000</v>
      </c>
    </row>
    <row r="675" spans="1:17" x14ac:dyDescent="0.3">
      <c r="A675" t="s">
        <v>730</v>
      </c>
      <c r="B675">
        <v>4</v>
      </c>
      <c r="C675" t="str">
        <f>_xlfn.XLOOKUP(B675,Setup!A:A,Setup!B:B,"Unknown",0)</f>
        <v>Exceeded Expectations</v>
      </c>
      <c r="D675" s="19">
        <v>44285</v>
      </c>
      <c r="E675" s="18">
        <f ca="1">Parameters!C$5 - D675</f>
        <v>1421</v>
      </c>
      <c r="F675" s="17" t="str">
        <f t="shared" ca="1" si="30"/>
        <v>Eligible</v>
      </c>
      <c r="G675" s="18">
        <v>3</v>
      </c>
      <c r="H675" s="18">
        <v>6</v>
      </c>
      <c r="I675" s="18" t="s">
        <v>1093</v>
      </c>
      <c r="J675" s="20" cm="1">
        <f t="array" ref="J675">INDEX('Pay Table DC 2025'!C$2:L$16,G675,H675)</f>
        <v>42866</v>
      </c>
      <c r="K675" s="51">
        <f>_xlfn.XLOOKUP(G675,'Pay Table DC 2025'!B:B,'Pay Table DC 2025'!L:L,"NA",0)</f>
        <v>47763</v>
      </c>
      <c r="L675" s="20" cm="1">
        <f t="array" ref="L675">IFERROR(_xlfn.IFS(C675="Achieved Excellence", J675*Parameters!B$13, C675="Exceeded Expectations", J675*Parameters!C$13,C675="Meets Expectations",J675*Parameters!D$13), "No Pay Due")</f>
        <v>857.32</v>
      </c>
      <c r="M675" s="21">
        <f t="shared" si="31"/>
        <v>0.89747293930448258</v>
      </c>
      <c r="N675" s="49" cm="1">
        <f t="array" ref="N675">_xlfn.IFS(L675="No Pay Due", "No Pay Due", ISNUMBER(L675), CEILING(L675, 50))</f>
        <v>900</v>
      </c>
      <c r="O675" s="50">
        <f t="shared" si="32"/>
        <v>42.67999999999995</v>
      </c>
      <c r="P675" s="56"/>
      <c r="Q675" s="16" cm="1">
        <f t="array" ref="Q675">IFERROR(_xlfn.IFS(C675="Achieved Excellence","3,000",C675="Exceeded Expectations",2000,C675="Meets Expectations",1000), "No pay due")</f>
        <v>2000</v>
      </c>
    </row>
    <row r="676" spans="1:17" x14ac:dyDescent="0.3">
      <c r="A676" t="s">
        <v>731</v>
      </c>
      <c r="B676">
        <v>4</v>
      </c>
      <c r="C676" t="str">
        <f>_xlfn.XLOOKUP(B676,Setup!A:A,Setup!B:B,"Unknown",0)</f>
        <v>Exceeded Expectations</v>
      </c>
      <c r="D676" s="19">
        <v>44624</v>
      </c>
      <c r="E676" s="18">
        <f ca="1">Parameters!C$5 - D676</f>
        <v>1082</v>
      </c>
      <c r="F676" s="17" t="str">
        <f t="shared" ca="1" si="30"/>
        <v>Eligible</v>
      </c>
      <c r="G676" s="18">
        <v>8</v>
      </c>
      <c r="H676" s="18">
        <v>8</v>
      </c>
      <c r="I676" s="18" t="s">
        <v>1095</v>
      </c>
      <c r="J676" s="20" cm="1">
        <f t="array" ref="J676">INDEX('Pay Table DC 2025'!C$2:L$16,G676,H676)</f>
        <v>78083</v>
      </c>
      <c r="K676" s="51">
        <f>_xlfn.XLOOKUP(G676,'Pay Table DC 2025'!B:B,'Pay Table DC 2025'!L:L,"NA",0)</f>
        <v>82305</v>
      </c>
      <c r="L676" s="20" cm="1">
        <f t="array" ref="L676">IFERROR(_xlfn.IFS(C676="Achieved Excellence", J676*Parameters!B$13, C676="Exceeded Expectations", J676*Parameters!C$13,C676="Meets Expectations",J676*Parameters!D$13), "No Pay Due")</f>
        <v>1561.66</v>
      </c>
      <c r="M676" s="21">
        <f t="shared" si="31"/>
        <v>0.94870299495777899</v>
      </c>
      <c r="N676" s="49" cm="1">
        <f t="array" ref="N676">_xlfn.IFS(L676="No Pay Due", "No Pay Due", ISNUMBER(L676), CEILING(L676, 50))</f>
        <v>1600</v>
      </c>
      <c r="O676" s="50">
        <f t="shared" si="32"/>
        <v>38.339999999999918</v>
      </c>
      <c r="P676" s="56"/>
      <c r="Q676" s="16" cm="1">
        <f t="array" ref="Q676">IFERROR(_xlfn.IFS(C676="Achieved Excellence","3,000",C676="Exceeded Expectations",2000,C676="Meets Expectations",1000), "No pay due")</f>
        <v>2000</v>
      </c>
    </row>
    <row r="677" spans="1:17" x14ac:dyDescent="0.3">
      <c r="A677" t="s">
        <v>732</v>
      </c>
      <c r="B677">
        <v>1</v>
      </c>
      <c r="C677" t="str">
        <f>_xlfn.XLOOKUP(B677,Setup!A:A,Setup!B:B,"Unknown",0)</f>
        <v>Did not meet Expectations</v>
      </c>
      <c r="D677" s="19">
        <v>44215</v>
      </c>
      <c r="E677" s="18">
        <f ca="1">Parameters!C$5 - D677</f>
        <v>1491</v>
      </c>
      <c r="F677" s="17" t="str">
        <f t="shared" ca="1" si="30"/>
        <v>Eligible</v>
      </c>
      <c r="G677" s="18">
        <v>15</v>
      </c>
      <c r="H677" s="18">
        <v>2</v>
      </c>
      <c r="I677" s="18" t="s">
        <v>1091</v>
      </c>
      <c r="J677" s="20" cm="1">
        <f t="array" ref="J677">INDEX('Pay Table DC 2025'!C$2:L$16,G677,H677)</f>
        <v>173190</v>
      </c>
      <c r="K677" s="51">
        <f>_xlfn.XLOOKUP(G677,'Pay Table DC 2025'!B:B,'Pay Table DC 2025'!L:L,"NA",0)</f>
        <v>195200</v>
      </c>
      <c r="L677" s="20" t="str" cm="1">
        <f t="array" ref="L677">IFERROR(_xlfn.IFS(C677="Achieved Excellence", J677*Parameters!B$13, C677="Exceeded Expectations", J677*Parameters!C$13,C677="Meets Expectations",J677*Parameters!D$13), "No Pay Due")</f>
        <v>No Pay Due</v>
      </c>
      <c r="M677" s="21">
        <f t="shared" si="31"/>
        <v>0.88724385245901638</v>
      </c>
      <c r="N677" s="49" t="str" cm="1">
        <f t="array" ref="N677">_xlfn.IFS(L677="No Pay Due", "No Pay Due", ISNUMBER(L677), CEILING(L677, 50))</f>
        <v>No Pay Due</v>
      </c>
      <c r="O677" s="50" t="str">
        <f t="shared" si="32"/>
        <v>No Pay Due</v>
      </c>
      <c r="P677" s="56"/>
      <c r="Q677" s="16" t="str" cm="1">
        <f t="array" ref="Q677">IFERROR(_xlfn.IFS(C677="Achieved Excellence","3,000",C677="Exceeded Expectations",2000,C677="Meets Expectations",1000), "No pay due")</f>
        <v>No pay due</v>
      </c>
    </row>
    <row r="678" spans="1:17" x14ac:dyDescent="0.3">
      <c r="A678" t="s">
        <v>733</v>
      </c>
      <c r="B678">
        <v>2</v>
      </c>
      <c r="C678" t="str">
        <f>_xlfn.XLOOKUP(B678,Setup!A:A,Setup!B:B,"Unknown",0)</f>
        <v>Needs Improvement</v>
      </c>
      <c r="D678" s="19">
        <v>44942</v>
      </c>
      <c r="E678" s="18">
        <f ca="1">Parameters!C$5 - D678</f>
        <v>764</v>
      </c>
      <c r="F678" s="17" t="str">
        <f t="shared" ca="1" si="30"/>
        <v>Eligible</v>
      </c>
      <c r="G678" s="18">
        <v>11</v>
      </c>
      <c r="H678" s="18">
        <v>1</v>
      </c>
      <c r="I678" s="18" t="s">
        <v>1091</v>
      </c>
      <c r="J678" s="20" cm="1">
        <f t="array" ref="J678">INDEX('Pay Table DC 2025'!C$2:L$16,G678,H678)</f>
        <v>84601</v>
      </c>
      <c r="K678" s="51">
        <f>_xlfn.XLOOKUP(G678,'Pay Table DC 2025'!B:B,'Pay Table DC 2025'!L:L,"NA",0)</f>
        <v>109975</v>
      </c>
      <c r="L678" s="20" t="str" cm="1">
        <f t="array" ref="L678">IFERROR(_xlfn.IFS(C678="Achieved Excellence", J678*Parameters!B$13, C678="Exceeded Expectations", J678*Parameters!C$13,C678="Meets Expectations",J678*Parameters!D$13), "No Pay Due")</f>
        <v>No Pay Due</v>
      </c>
      <c r="M678" s="21">
        <f t="shared" si="31"/>
        <v>0.76927483518981588</v>
      </c>
      <c r="N678" s="49" t="str" cm="1">
        <f t="array" ref="N678">_xlfn.IFS(L678="No Pay Due", "No Pay Due", ISNUMBER(L678), CEILING(L678, 50))</f>
        <v>No Pay Due</v>
      </c>
      <c r="O678" s="50" t="str">
        <f t="shared" si="32"/>
        <v>No Pay Due</v>
      </c>
      <c r="P678" s="56"/>
      <c r="Q678" s="16" t="str" cm="1">
        <f t="array" ref="Q678">IFERROR(_xlfn.IFS(C678="Achieved Excellence","3,000",C678="Exceeded Expectations",2000,C678="Meets Expectations",1000), "No pay due")</f>
        <v>No pay due</v>
      </c>
    </row>
    <row r="679" spans="1:17" x14ac:dyDescent="0.3">
      <c r="A679" t="s">
        <v>734</v>
      </c>
      <c r="B679">
        <v>4</v>
      </c>
      <c r="C679" t="str">
        <f>_xlfn.XLOOKUP(B679,Setup!A:A,Setup!B:B,"Unknown",0)</f>
        <v>Exceeded Expectations</v>
      </c>
      <c r="D679" s="19">
        <v>44358</v>
      </c>
      <c r="E679" s="18">
        <f ca="1">Parameters!C$5 - D679</f>
        <v>1348</v>
      </c>
      <c r="F679" s="17" t="str">
        <f t="shared" ca="1" si="30"/>
        <v>Eligible</v>
      </c>
      <c r="G679" s="18">
        <v>15</v>
      </c>
      <c r="H679" s="18">
        <v>8</v>
      </c>
      <c r="I679" s="18" t="s">
        <v>1093</v>
      </c>
      <c r="J679" s="20" cm="1">
        <f t="array" ref="J679">INDEX('Pay Table DC 2025'!C$2:L$16,G679,H679)</f>
        <v>195200</v>
      </c>
      <c r="K679" s="51">
        <f>_xlfn.XLOOKUP(G679,'Pay Table DC 2025'!B:B,'Pay Table DC 2025'!L:L,"NA",0)</f>
        <v>195200</v>
      </c>
      <c r="L679" s="20" cm="1">
        <f t="array" ref="L679">IFERROR(_xlfn.IFS(C679="Achieved Excellence", J679*Parameters!B$13, C679="Exceeded Expectations", J679*Parameters!C$13,C679="Meets Expectations",J679*Parameters!D$13), "No Pay Due")</f>
        <v>3904</v>
      </c>
      <c r="M679" s="21">
        <f t="shared" si="31"/>
        <v>1</v>
      </c>
      <c r="N679" s="49" cm="1">
        <f t="array" ref="N679">_xlfn.IFS(L679="No Pay Due", "No Pay Due", ISNUMBER(L679), CEILING(L679, 50))</f>
        <v>3950</v>
      </c>
      <c r="O679" s="50">
        <f t="shared" si="32"/>
        <v>46</v>
      </c>
      <c r="P679" s="56"/>
      <c r="Q679" s="16" cm="1">
        <f t="array" ref="Q679">IFERROR(_xlfn.IFS(C679="Achieved Excellence","3,000",C679="Exceeded Expectations",2000,C679="Meets Expectations",1000), "No pay due")</f>
        <v>2000</v>
      </c>
    </row>
    <row r="680" spans="1:17" x14ac:dyDescent="0.3">
      <c r="A680" t="s">
        <v>735</v>
      </c>
      <c r="B680">
        <v>1</v>
      </c>
      <c r="C680" t="str">
        <f>_xlfn.XLOOKUP(B680,Setup!A:A,Setup!B:B,"Unknown",0)</f>
        <v>Did not meet Expectations</v>
      </c>
      <c r="D680" s="19">
        <v>45790</v>
      </c>
      <c r="E680" s="18">
        <f ca="1">Parameters!C$5 - D680</f>
        <v>-84</v>
      </c>
      <c r="F680" s="17" t="str">
        <f t="shared" ca="1" si="30"/>
        <v>Tenure Ineligible</v>
      </c>
      <c r="G680" s="18">
        <v>4</v>
      </c>
      <c r="H680" s="18">
        <v>6</v>
      </c>
      <c r="I680" s="18" t="s">
        <v>1093</v>
      </c>
      <c r="J680" s="20" cm="1">
        <f t="array" ref="J680">INDEX('Pay Table DC 2025'!C$2:L$16,G680,H680)</f>
        <v>48125</v>
      </c>
      <c r="K680" s="51">
        <f>_xlfn.XLOOKUP(G680,'Pay Table DC 2025'!B:B,'Pay Table DC 2025'!L:L,"NA",0)</f>
        <v>53627</v>
      </c>
      <c r="L680" s="20" t="str" cm="1">
        <f t="array" ref="L680">IFERROR(_xlfn.IFS(C680="Achieved Excellence", J680*Parameters!B$13, C680="Exceeded Expectations", J680*Parameters!C$13,C680="Meets Expectations",J680*Parameters!D$13), "No Pay Due")</f>
        <v>No Pay Due</v>
      </c>
      <c r="M680" s="21">
        <f t="shared" si="31"/>
        <v>0.89740242788147762</v>
      </c>
      <c r="N680" s="49" t="str" cm="1">
        <f t="array" ref="N680">_xlfn.IFS(L680="No Pay Due", "No Pay Due", ISNUMBER(L680), CEILING(L680, 50))</f>
        <v>No Pay Due</v>
      </c>
      <c r="O680" s="50" t="str">
        <f t="shared" si="32"/>
        <v>No Pay Due</v>
      </c>
      <c r="P680" s="56"/>
      <c r="Q680" s="16" t="str" cm="1">
        <f t="array" ref="Q680">IFERROR(_xlfn.IFS(C680="Achieved Excellence","3,000",C680="Exceeded Expectations",2000,C680="Meets Expectations",1000), "No pay due")</f>
        <v>No pay due</v>
      </c>
    </row>
    <row r="681" spans="1:17" x14ac:dyDescent="0.3">
      <c r="A681" t="s">
        <v>736</v>
      </c>
      <c r="B681">
        <v>1</v>
      </c>
      <c r="C681" t="str">
        <f>_xlfn.XLOOKUP(B681,Setup!A:A,Setup!B:B,"Unknown",0)</f>
        <v>Did not meet Expectations</v>
      </c>
      <c r="D681" s="19">
        <v>45181</v>
      </c>
      <c r="E681" s="18">
        <f ca="1">Parameters!C$5 - D681</f>
        <v>525</v>
      </c>
      <c r="F681" s="17" t="str">
        <f t="shared" ca="1" si="30"/>
        <v>Eligible</v>
      </c>
      <c r="G681" s="18">
        <v>8</v>
      </c>
      <c r="H681" s="18">
        <v>4</v>
      </c>
      <c r="I681" s="18" t="s">
        <v>1095</v>
      </c>
      <c r="J681" s="20" cm="1">
        <f t="array" ref="J681">INDEX('Pay Table DC 2025'!C$2:L$16,G681,H681)</f>
        <v>69639</v>
      </c>
      <c r="K681" s="51">
        <f>_xlfn.XLOOKUP(G681,'Pay Table DC 2025'!B:B,'Pay Table DC 2025'!L:L,"NA",0)</f>
        <v>82305</v>
      </c>
      <c r="L681" s="20" t="str" cm="1">
        <f t="array" ref="L681">IFERROR(_xlfn.IFS(C681="Achieved Excellence", J681*Parameters!B$13, C681="Exceeded Expectations", J681*Parameters!C$13,C681="Meets Expectations",J681*Parameters!D$13), "No Pay Due")</f>
        <v>No Pay Due</v>
      </c>
      <c r="M681" s="21">
        <f t="shared" si="31"/>
        <v>0.84610898487333697</v>
      </c>
      <c r="N681" s="49" t="str" cm="1">
        <f t="array" ref="N681">_xlfn.IFS(L681="No Pay Due", "No Pay Due", ISNUMBER(L681), CEILING(L681, 50))</f>
        <v>No Pay Due</v>
      </c>
      <c r="O681" s="50" t="str">
        <f t="shared" si="32"/>
        <v>No Pay Due</v>
      </c>
      <c r="P681" s="56"/>
      <c r="Q681" s="16" t="str" cm="1">
        <f t="array" ref="Q681">IFERROR(_xlfn.IFS(C681="Achieved Excellence","3,000",C681="Exceeded Expectations",2000,C681="Meets Expectations",1000), "No pay due")</f>
        <v>No pay due</v>
      </c>
    </row>
    <row r="682" spans="1:17" x14ac:dyDescent="0.3">
      <c r="A682" t="s">
        <v>737</v>
      </c>
      <c r="B682">
        <v>3</v>
      </c>
      <c r="C682" t="str">
        <f>_xlfn.XLOOKUP(B682,Setup!A:A,Setup!B:B,"Unknown",0)</f>
        <v>Meets Expectations</v>
      </c>
      <c r="D682" s="19">
        <v>44187</v>
      </c>
      <c r="E682" s="18">
        <f ca="1">Parameters!C$5 - D682</f>
        <v>1519</v>
      </c>
      <c r="F682" s="17" t="str">
        <f t="shared" ca="1" si="30"/>
        <v>Eligible</v>
      </c>
      <c r="G682" s="18">
        <v>10</v>
      </c>
      <c r="H682" s="18">
        <v>4</v>
      </c>
      <c r="I682" s="18" t="s">
        <v>1094</v>
      </c>
      <c r="J682" s="20" cm="1">
        <f t="array" ref="J682">INDEX('Pay Table DC 2025'!C$2:L$16,G682,H682)</f>
        <v>84700</v>
      </c>
      <c r="K682" s="51">
        <f>_xlfn.XLOOKUP(G682,'Pay Table DC 2025'!B:B,'Pay Table DC 2025'!L:L,"NA",0)</f>
        <v>100097</v>
      </c>
      <c r="L682" s="20" cm="1">
        <f t="array" ref="L682">IFERROR(_xlfn.IFS(C682="Achieved Excellence", J682*Parameters!B$13, C682="Exceeded Expectations", J682*Parameters!C$13,C682="Meets Expectations",J682*Parameters!D$13), "No Pay Due")</f>
        <v>847</v>
      </c>
      <c r="M682" s="21">
        <f t="shared" si="31"/>
        <v>0.84617920617001507</v>
      </c>
      <c r="N682" s="49" cm="1">
        <f t="array" ref="N682">_xlfn.IFS(L682="No Pay Due", "No Pay Due", ISNUMBER(L682), CEILING(L682, 50))</f>
        <v>850</v>
      </c>
      <c r="O682" s="50">
        <f t="shared" si="32"/>
        <v>3</v>
      </c>
      <c r="P682" s="56"/>
      <c r="Q682" s="16" cm="1">
        <f t="array" ref="Q682">IFERROR(_xlfn.IFS(C682="Achieved Excellence","3,000",C682="Exceeded Expectations",2000,C682="Meets Expectations",1000), "No pay due")</f>
        <v>1000</v>
      </c>
    </row>
    <row r="683" spans="1:17" x14ac:dyDescent="0.3">
      <c r="A683" t="s">
        <v>738</v>
      </c>
      <c r="B683">
        <v>4</v>
      </c>
      <c r="C683" t="str">
        <f>_xlfn.XLOOKUP(B683,Setup!A:A,Setup!B:B,"Unknown",0)</f>
        <v>Exceeded Expectations</v>
      </c>
      <c r="D683" s="19">
        <v>44656</v>
      </c>
      <c r="E683" s="18">
        <f ca="1">Parameters!C$5 - D683</f>
        <v>1050</v>
      </c>
      <c r="F683" s="17" t="str">
        <f t="shared" ca="1" si="30"/>
        <v>Eligible</v>
      </c>
      <c r="G683" s="18">
        <v>2</v>
      </c>
      <c r="H683" s="18">
        <v>5</v>
      </c>
      <c r="I683" s="18" t="s">
        <v>1092</v>
      </c>
      <c r="J683" s="20" cm="1">
        <f t="array" ref="J683">INDEX('Pay Table DC 2025'!C$2:L$16,G683,H683)</f>
        <v>36945</v>
      </c>
      <c r="K683" s="51">
        <f>_xlfn.XLOOKUP(G683,'Pay Table DC 2025'!B:B,'Pay Table DC 2025'!L:L,"NA",0)</f>
        <v>42376</v>
      </c>
      <c r="L683" s="20" cm="1">
        <f t="array" ref="L683">IFERROR(_xlfn.IFS(C683="Achieved Excellence", J683*Parameters!B$13, C683="Exceeded Expectations", J683*Parameters!C$13,C683="Meets Expectations",J683*Parameters!D$13), "No Pay Due")</f>
        <v>738.9</v>
      </c>
      <c r="M683" s="21">
        <f t="shared" si="31"/>
        <v>0.87183783273551063</v>
      </c>
      <c r="N683" s="49" cm="1">
        <f t="array" ref="N683">_xlfn.IFS(L683="No Pay Due", "No Pay Due", ISNUMBER(L683), CEILING(L683, 50))</f>
        <v>750</v>
      </c>
      <c r="O683" s="50">
        <f t="shared" si="32"/>
        <v>11.100000000000023</v>
      </c>
      <c r="P683" s="56"/>
      <c r="Q683" s="16" cm="1">
        <f t="array" ref="Q683">IFERROR(_xlfn.IFS(C683="Achieved Excellence","3,000",C683="Exceeded Expectations",2000,C683="Meets Expectations",1000), "No pay due")</f>
        <v>2000</v>
      </c>
    </row>
    <row r="684" spans="1:17" x14ac:dyDescent="0.3">
      <c r="A684" t="s">
        <v>739</v>
      </c>
      <c r="B684">
        <v>1</v>
      </c>
      <c r="C684" t="str">
        <f>_xlfn.XLOOKUP(B684,Setup!A:A,Setup!B:B,"Unknown",0)</f>
        <v>Did not meet Expectations</v>
      </c>
      <c r="D684" s="19">
        <v>44570</v>
      </c>
      <c r="E684" s="18">
        <f ca="1">Parameters!C$5 - D684</f>
        <v>1136</v>
      </c>
      <c r="F684" s="17" t="str">
        <f t="shared" ca="1" si="30"/>
        <v>Eligible</v>
      </c>
      <c r="G684" s="18">
        <v>6</v>
      </c>
      <c r="H684" s="18">
        <v>9</v>
      </c>
      <c r="I684" s="18" t="s">
        <v>1094</v>
      </c>
      <c r="J684" s="20" cm="1">
        <f t="array" ref="J684">INDEX('Pay Table DC 2025'!C$2:L$16,G684,H684)</f>
        <v>65158</v>
      </c>
      <c r="K684" s="51">
        <f>_xlfn.XLOOKUP(G684,'Pay Table DC 2025'!B:B,'Pay Table DC 2025'!L:L,"NA",0)</f>
        <v>66872</v>
      </c>
      <c r="L684" s="20" t="str" cm="1">
        <f t="array" ref="L684">IFERROR(_xlfn.IFS(C684="Achieved Excellence", J684*Parameters!B$13, C684="Exceeded Expectations", J684*Parameters!C$13,C684="Meets Expectations",J684*Parameters!D$13), "No Pay Due")</f>
        <v>No Pay Due</v>
      </c>
      <c r="M684" s="21">
        <f t="shared" si="31"/>
        <v>0.97436894365354709</v>
      </c>
      <c r="N684" s="49" t="str" cm="1">
        <f t="array" ref="N684">_xlfn.IFS(L684="No Pay Due", "No Pay Due", ISNUMBER(L684), CEILING(L684, 50))</f>
        <v>No Pay Due</v>
      </c>
      <c r="O684" s="50" t="str">
        <f t="shared" si="32"/>
        <v>No Pay Due</v>
      </c>
      <c r="P684" s="56"/>
      <c r="Q684" s="16" t="str" cm="1">
        <f t="array" ref="Q684">IFERROR(_xlfn.IFS(C684="Achieved Excellence","3,000",C684="Exceeded Expectations",2000,C684="Meets Expectations",1000), "No pay due")</f>
        <v>No pay due</v>
      </c>
    </row>
    <row r="685" spans="1:17" x14ac:dyDescent="0.3">
      <c r="A685" t="s">
        <v>740</v>
      </c>
      <c r="B685">
        <v>3</v>
      </c>
      <c r="C685" t="str">
        <f>_xlfn.XLOOKUP(B685,Setup!A:A,Setup!B:B,"Unknown",0)</f>
        <v>Meets Expectations</v>
      </c>
      <c r="D685" s="19">
        <v>45682</v>
      </c>
      <c r="E685" s="18">
        <f ca="1">Parameters!C$5 - D685</f>
        <v>24</v>
      </c>
      <c r="F685" s="17" t="str">
        <f t="shared" ca="1" si="30"/>
        <v>Tenure Ineligible</v>
      </c>
      <c r="G685" s="18">
        <v>10</v>
      </c>
      <c r="H685" s="18">
        <v>7</v>
      </c>
      <c r="I685" s="18" t="s">
        <v>1095</v>
      </c>
      <c r="J685" s="20" cm="1">
        <f t="array" ref="J685">INDEX('Pay Table DC 2025'!C$2:L$16,G685,H685)</f>
        <v>92399</v>
      </c>
      <c r="K685" s="51">
        <f>_xlfn.XLOOKUP(G685,'Pay Table DC 2025'!B:B,'Pay Table DC 2025'!L:L,"NA",0)</f>
        <v>100097</v>
      </c>
      <c r="L685" s="20" cm="1">
        <f t="array" ref="L685">IFERROR(_xlfn.IFS(C685="Achieved Excellence", J685*Parameters!B$13, C685="Exceeded Expectations", J685*Parameters!C$13,C685="Meets Expectations",J685*Parameters!D$13), "No Pay Due")</f>
        <v>923.99</v>
      </c>
      <c r="M685" s="21">
        <f t="shared" si="31"/>
        <v>0.92309459823970752</v>
      </c>
      <c r="N685" s="49" cm="1">
        <f t="array" ref="N685">_xlfn.IFS(L685="No Pay Due", "No Pay Due", ISNUMBER(L685), CEILING(L685, 50))</f>
        <v>950</v>
      </c>
      <c r="O685" s="50">
        <f t="shared" si="32"/>
        <v>26.009999999999991</v>
      </c>
      <c r="P685" s="56"/>
      <c r="Q685" s="16" cm="1">
        <f t="array" ref="Q685">IFERROR(_xlfn.IFS(C685="Achieved Excellence","3,000",C685="Exceeded Expectations",2000,C685="Meets Expectations",1000), "No pay due")</f>
        <v>1000</v>
      </c>
    </row>
    <row r="686" spans="1:17" x14ac:dyDescent="0.3">
      <c r="A686" t="s">
        <v>741</v>
      </c>
      <c r="B686">
        <v>3</v>
      </c>
      <c r="C686" t="str">
        <f>_xlfn.XLOOKUP(B686,Setup!A:A,Setup!B:B,"Unknown",0)</f>
        <v>Meets Expectations</v>
      </c>
      <c r="D686" s="19">
        <v>44705</v>
      </c>
      <c r="E686" s="18">
        <f ca="1">Parameters!C$5 - D686</f>
        <v>1001</v>
      </c>
      <c r="F686" s="17" t="str">
        <f t="shared" ca="1" si="30"/>
        <v>Eligible</v>
      </c>
      <c r="G686" s="18">
        <v>8</v>
      </c>
      <c r="H686" s="18">
        <v>2</v>
      </c>
      <c r="I686" s="18" t="s">
        <v>1091</v>
      </c>
      <c r="J686" s="20" cm="1">
        <f t="array" ref="J686">INDEX('Pay Table DC 2025'!C$2:L$16,G686,H686)</f>
        <v>65418</v>
      </c>
      <c r="K686" s="51">
        <f>_xlfn.XLOOKUP(G686,'Pay Table DC 2025'!B:B,'Pay Table DC 2025'!L:L,"NA",0)</f>
        <v>82305</v>
      </c>
      <c r="L686" s="20" cm="1">
        <f t="array" ref="L686">IFERROR(_xlfn.IFS(C686="Achieved Excellence", J686*Parameters!B$13, C686="Exceeded Expectations", J686*Parameters!C$13,C686="Meets Expectations",J686*Parameters!D$13), "No Pay Due")</f>
        <v>654.18000000000006</v>
      </c>
      <c r="M686" s="21">
        <f t="shared" si="31"/>
        <v>0.79482412976125383</v>
      </c>
      <c r="N686" s="49" cm="1">
        <f t="array" ref="N686">_xlfn.IFS(L686="No Pay Due", "No Pay Due", ISNUMBER(L686), CEILING(L686, 50))</f>
        <v>700</v>
      </c>
      <c r="O686" s="50">
        <f t="shared" si="32"/>
        <v>45.819999999999936</v>
      </c>
      <c r="P686" s="56"/>
      <c r="Q686" s="16" cm="1">
        <f t="array" ref="Q686">IFERROR(_xlfn.IFS(C686="Achieved Excellence","3,000",C686="Exceeded Expectations",2000,C686="Meets Expectations",1000), "No pay due")</f>
        <v>1000</v>
      </c>
    </row>
    <row r="687" spans="1:17" x14ac:dyDescent="0.3">
      <c r="A687" t="s">
        <v>742</v>
      </c>
      <c r="B687">
        <v>5</v>
      </c>
      <c r="C687" t="str">
        <f>_xlfn.XLOOKUP(B687,Setup!A:A,Setup!B:B,"Unknown",0)</f>
        <v>Achieved Excellence</v>
      </c>
      <c r="D687" s="19">
        <v>44390</v>
      </c>
      <c r="E687" s="18">
        <f ca="1">Parameters!C$5 - D687</f>
        <v>1316</v>
      </c>
      <c r="F687" s="17" t="str">
        <f t="shared" ca="1" si="30"/>
        <v>Eligible</v>
      </c>
      <c r="G687" s="18">
        <v>5</v>
      </c>
      <c r="H687" s="18">
        <v>8</v>
      </c>
      <c r="I687" s="18" t="s">
        <v>1095</v>
      </c>
      <c r="J687" s="20" cm="1">
        <f t="array" ref="J687">INDEX('Pay Table DC 2025'!C$2:L$16,G687,H687)</f>
        <v>56911</v>
      </c>
      <c r="K687" s="51">
        <f>_xlfn.XLOOKUP(G687,'Pay Table DC 2025'!B:B,'Pay Table DC 2025'!L:L,"NA",0)</f>
        <v>59986</v>
      </c>
      <c r="L687" s="20" cm="1">
        <f t="array" ref="L687">IFERROR(_xlfn.IFS(C687="Achieved Excellence", J687*Parameters!B$13, C687="Exceeded Expectations", J687*Parameters!C$13,C687="Meets Expectations",J687*Parameters!D$13), "No Pay Due")</f>
        <v>1707.33</v>
      </c>
      <c r="M687" s="21">
        <f t="shared" si="31"/>
        <v>0.94873803887573771</v>
      </c>
      <c r="N687" s="49" cm="1">
        <f t="array" ref="N687">_xlfn.IFS(L687="No Pay Due", "No Pay Due", ISNUMBER(L687), CEILING(L687, 50))</f>
        <v>1750</v>
      </c>
      <c r="O687" s="50">
        <f t="shared" si="32"/>
        <v>42.670000000000073</v>
      </c>
      <c r="P687" s="56"/>
      <c r="Q687" s="16" t="str" cm="1">
        <f t="array" ref="Q687">IFERROR(_xlfn.IFS(C687="Achieved Excellence","3,000",C687="Exceeded Expectations",2000,C687="Meets Expectations",1000), "No pay due")</f>
        <v>3,000</v>
      </c>
    </row>
    <row r="688" spans="1:17" x14ac:dyDescent="0.3">
      <c r="A688" t="s">
        <v>743</v>
      </c>
      <c r="B688">
        <v>4</v>
      </c>
      <c r="C688" t="str">
        <f>_xlfn.XLOOKUP(B688,Setup!A:A,Setup!B:B,"Unknown",0)</f>
        <v>Exceeded Expectations</v>
      </c>
      <c r="D688" s="19">
        <v>45394</v>
      </c>
      <c r="E688" s="18">
        <f ca="1">Parameters!C$5 - D688</f>
        <v>312</v>
      </c>
      <c r="F688" s="17" t="str">
        <f t="shared" ca="1" si="30"/>
        <v>Eligible</v>
      </c>
      <c r="G688" s="18">
        <v>4</v>
      </c>
      <c r="H688" s="18">
        <v>10</v>
      </c>
      <c r="I688" s="18" t="s">
        <v>1091</v>
      </c>
      <c r="J688" s="20" cm="1">
        <f t="array" ref="J688">INDEX('Pay Table DC 2025'!C$2:L$16,G688,H688)</f>
        <v>53627</v>
      </c>
      <c r="K688" s="51">
        <f>_xlfn.XLOOKUP(G688,'Pay Table DC 2025'!B:B,'Pay Table DC 2025'!L:L,"NA",0)</f>
        <v>53627</v>
      </c>
      <c r="L688" s="20" cm="1">
        <f t="array" ref="L688">IFERROR(_xlfn.IFS(C688="Achieved Excellence", J688*Parameters!B$13, C688="Exceeded Expectations", J688*Parameters!C$13,C688="Meets Expectations",J688*Parameters!D$13), "No Pay Due")</f>
        <v>1072.54</v>
      </c>
      <c r="M688" s="21">
        <f t="shared" si="31"/>
        <v>1</v>
      </c>
      <c r="N688" s="49" cm="1">
        <f t="array" ref="N688">_xlfn.IFS(L688="No Pay Due", "No Pay Due", ISNUMBER(L688), CEILING(L688, 50))</f>
        <v>1100</v>
      </c>
      <c r="O688" s="50">
        <f t="shared" si="32"/>
        <v>27.460000000000036</v>
      </c>
      <c r="P688" s="56"/>
      <c r="Q688" s="16" cm="1">
        <f t="array" ref="Q688">IFERROR(_xlfn.IFS(C688="Achieved Excellence","3,000",C688="Exceeded Expectations",2000,C688="Meets Expectations",1000), "No pay due")</f>
        <v>2000</v>
      </c>
    </row>
    <row r="689" spans="1:17" x14ac:dyDescent="0.3">
      <c r="A689" t="s">
        <v>744</v>
      </c>
      <c r="B689">
        <v>4</v>
      </c>
      <c r="C689" t="str">
        <f>_xlfn.XLOOKUP(B689,Setup!A:A,Setup!B:B,"Unknown",0)</f>
        <v>Exceeded Expectations</v>
      </c>
      <c r="D689" s="19">
        <v>44171</v>
      </c>
      <c r="E689" s="18">
        <f ca="1">Parameters!C$5 - D689</f>
        <v>1535</v>
      </c>
      <c r="F689" s="17" t="str">
        <f t="shared" ca="1" si="30"/>
        <v>Eligible</v>
      </c>
      <c r="G689" s="18">
        <v>13</v>
      </c>
      <c r="H689" s="18">
        <v>1</v>
      </c>
      <c r="I689" s="18" t="s">
        <v>1095</v>
      </c>
      <c r="J689" s="20" cm="1">
        <f t="array" ref="J689">INDEX('Pay Table DC 2025'!C$2:L$16,G689,H689)</f>
        <v>120579</v>
      </c>
      <c r="K689" s="51">
        <f>_xlfn.XLOOKUP(G689,'Pay Table DC 2025'!B:B,'Pay Table DC 2025'!L:L,"NA",0)</f>
        <v>156755</v>
      </c>
      <c r="L689" s="20" cm="1">
        <f t="array" ref="L689">IFERROR(_xlfn.IFS(C689="Achieved Excellence", J689*Parameters!B$13, C689="Exceeded Expectations", J689*Parameters!C$13,C689="Meets Expectations",J689*Parameters!D$13), "No Pay Due")</f>
        <v>2411.58</v>
      </c>
      <c r="M689" s="21">
        <f t="shared" si="31"/>
        <v>0.76921948263213291</v>
      </c>
      <c r="N689" s="49" cm="1">
        <f t="array" ref="N689">_xlfn.IFS(L689="No Pay Due", "No Pay Due", ISNUMBER(L689), CEILING(L689, 50))</f>
        <v>2450</v>
      </c>
      <c r="O689" s="50">
        <f t="shared" si="32"/>
        <v>38.420000000000073</v>
      </c>
      <c r="P689" s="56"/>
      <c r="Q689" s="16" cm="1">
        <f t="array" ref="Q689">IFERROR(_xlfn.IFS(C689="Achieved Excellence","3,000",C689="Exceeded Expectations",2000,C689="Meets Expectations",1000), "No pay due")</f>
        <v>2000</v>
      </c>
    </row>
    <row r="690" spans="1:17" x14ac:dyDescent="0.3">
      <c r="A690" t="s">
        <v>745</v>
      </c>
      <c r="B690">
        <v>1</v>
      </c>
      <c r="C690" t="str">
        <f>_xlfn.XLOOKUP(B690,Setup!A:A,Setup!B:B,"Unknown",0)</f>
        <v>Did not meet Expectations</v>
      </c>
      <c r="D690" s="19">
        <v>45742</v>
      </c>
      <c r="E690" s="18">
        <f ca="1">Parameters!C$5 - D690</f>
        <v>-36</v>
      </c>
      <c r="F690" s="17" t="str">
        <f t="shared" ca="1" si="30"/>
        <v>Tenure Ineligible</v>
      </c>
      <c r="G690" s="18">
        <v>6</v>
      </c>
      <c r="H690" s="18">
        <v>1</v>
      </c>
      <c r="I690" s="18" t="s">
        <v>1093</v>
      </c>
      <c r="J690" s="20" cm="1">
        <f t="array" ref="J690">INDEX('Pay Table DC 2025'!C$2:L$16,G690,H690)</f>
        <v>51442</v>
      </c>
      <c r="K690" s="51">
        <f>_xlfn.XLOOKUP(G690,'Pay Table DC 2025'!B:B,'Pay Table DC 2025'!L:L,"NA",0)</f>
        <v>66872</v>
      </c>
      <c r="L690" s="20" t="str" cm="1">
        <f t="array" ref="L690">IFERROR(_xlfn.IFS(C690="Achieved Excellence", J690*Parameters!B$13, C690="Exceeded Expectations", J690*Parameters!C$13,C690="Meets Expectations",J690*Parameters!D$13), "No Pay Due")</f>
        <v>No Pay Due</v>
      </c>
      <c r="M690" s="21">
        <f t="shared" si="31"/>
        <v>0.76926067711448742</v>
      </c>
      <c r="N690" s="49" t="str" cm="1">
        <f t="array" ref="N690">_xlfn.IFS(L690="No Pay Due", "No Pay Due", ISNUMBER(L690), CEILING(L690, 50))</f>
        <v>No Pay Due</v>
      </c>
      <c r="O690" s="50" t="str">
        <f t="shared" si="32"/>
        <v>No Pay Due</v>
      </c>
      <c r="P690" s="56"/>
      <c r="Q690" s="16" t="str" cm="1">
        <f t="array" ref="Q690">IFERROR(_xlfn.IFS(C690="Achieved Excellence","3,000",C690="Exceeded Expectations",2000,C690="Meets Expectations",1000), "No pay due")</f>
        <v>No pay due</v>
      </c>
    </row>
    <row r="691" spans="1:17" x14ac:dyDescent="0.3">
      <c r="A691" t="s">
        <v>746</v>
      </c>
      <c r="B691">
        <v>3</v>
      </c>
      <c r="C691" t="str">
        <f>_xlfn.XLOOKUP(B691,Setup!A:A,Setup!B:B,"Unknown",0)</f>
        <v>Meets Expectations</v>
      </c>
      <c r="D691" s="19">
        <v>44073</v>
      </c>
      <c r="E691" s="18">
        <f ca="1">Parameters!C$5 - D691</f>
        <v>1633</v>
      </c>
      <c r="F691" s="17" t="str">
        <f t="shared" ca="1" si="30"/>
        <v>Eligible</v>
      </c>
      <c r="G691" s="18">
        <v>7</v>
      </c>
      <c r="H691" s="18">
        <v>5</v>
      </c>
      <c r="I691" s="18" t="s">
        <v>1091</v>
      </c>
      <c r="J691" s="20" cm="1">
        <f t="array" ref="J691">INDEX('Pay Table DC 2025'!C$2:L$16,G691,H691)</f>
        <v>64788</v>
      </c>
      <c r="K691" s="51">
        <f>_xlfn.XLOOKUP(G691,'Pay Table DC 2025'!B:B,'Pay Table DC 2025'!L:L,"NA",0)</f>
        <v>74318</v>
      </c>
      <c r="L691" s="20" cm="1">
        <f t="array" ref="L691">IFERROR(_xlfn.IFS(C691="Achieved Excellence", J691*Parameters!B$13, C691="Exceeded Expectations", J691*Parameters!C$13,C691="Meets Expectations",J691*Parameters!D$13), "No Pay Due")</f>
        <v>647.88</v>
      </c>
      <c r="M691" s="21">
        <f t="shared" si="31"/>
        <v>0.8717672703786431</v>
      </c>
      <c r="N691" s="49" cm="1">
        <f t="array" ref="N691">_xlfn.IFS(L691="No Pay Due", "No Pay Due", ISNUMBER(L691), CEILING(L691, 50))</f>
        <v>650</v>
      </c>
      <c r="O691" s="50">
        <f t="shared" si="32"/>
        <v>2.1200000000000045</v>
      </c>
      <c r="P691" s="56"/>
      <c r="Q691" s="16" cm="1">
        <f t="array" ref="Q691">IFERROR(_xlfn.IFS(C691="Achieved Excellence","3,000",C691="Exceeded Expectations",2000,C691="Meets Expectations",1000), "No pay due")</f>
        <v>1000</v>
      </c>
    </row>
    <row r="692" spans="1:17" x14ac:dyDescent="0.3">
      <c r="A692" t="s">
        <v>747</v>
      </c>
      <c r="B692">
        <v>2</v>
      </c>
      <c r="C692" t="str">
        <f>_xlfn.XLOOKUP(B692,Setup!A:A,Setup!B:B,"Unknown",0)</f>
        <v>Needs Improvement</v>
      </c>
      <c r="D692" s="19">
        <v>45058</v>
      </c>
      <c r="E692" s="18">
        <f ca="1">Parameters!C$5 - D692</f>
        <v>648</v>
      </c>
      <c r="F692" s="17" t="str">
        <f t="shared" ca="1" si="30"/>
        <v>Eligible</v>
      </c>
      <c r="G692" s="18">
        <v>12</v>
      </c>
      <c r="H692" s="18">
        <v>9</v>
      </c>
      <c r="I692" s="18" t="s">
        <v>1091</v>
      </c>
      <c r="J692" s="20" cm="1">
        <f t="array" ref="J692">INDEX('Pay Table DC 2025'!C$2:L$16,G692,H692)</f>
        <v>128446</v>
      </c>
      <c r="K692" s="51">
        <f>_xlfn.XLOOKUP(G692,'Pay Table DC 2025'!B:B,'Pay Table DC 2025'!L:L,"NA",0)</f>
        <v>131826</v>
      </c>
      <c r="L692" s="20" t="str" cm="1">
        <f t="array" ref="L692">IFERROR(_xlfn.IFS(C692="Achieved Excellence", J692*Parameters!B$13, C692="Exceeded Expectations", J692*Parameters!C$13,C692="Meets Expectations",J692*Parameters!D$13), "No Pay Due")</f>
        <v>No Pay Due</v>
      </c>
      <c r="M692" s="21">
        <f t="shared" si="31"/>
        <v>0.97436014139851013</v>
      </c>
      <c r="N692" s="49" t="str" cm="1">
        <f t="array" ref="N692">_xlfn.IFS(L692="No Pay Due", "No Pay Due", ISNUMBER(L692), CEILING(L692, 50))</f>
        <v>No Pay Due</v>
      </c>
      <c r="O692" s="50" t="str">
        <f t="shared" si="32"/>
        <v>No Pay Due</v>
      </c>
      <c r="P692" s="56"/>
      <c r="Q692" s="16" t="str" cm="1">
        <f t="array" ref="Q692">IFERROR(_xlfn.IFS(C692="Achieved Excellence","3,000",C692="Exceeded Expectations",2000,C692="Meets Expectations",1000), "No pay due")</f>
        <v>No pay due</v>
      </c>
    </row>
    <row r="693" spans="1:17" x14ac:dyDescent="0.3">
      <c r="A693" t="s">
        <v>748</v>
      </c>
      <c r="B693">
        <v>2</v>
      </c>
      <c r="C693" t="str">
        <f>_xlfn.XLOOKUP(B693,Setup!A:A,Setup!B:B,"Unknown",0)</f>
        <v>Needs Improvement</v>
      </c>
      <c r="D693" s="19">
        <v>44981</v>
      </c>
      <c r="E693" s="18">
        <f ca="1">Parameters!C$5 - D693</f>
        <v>725</v>
      </c>
      <c r="F693" s="17" t="str">
        <f t="shared" ca="1" si="30"/>
        <v>Eligible</v>
      </c>
      <c r="G693" s="18">
        <v>11</v>
      </c>
      <c r="H693" s="18">
        <v>8</v>
      </c>
      <c r="I693" s="18" t="s">
        <v>1093</v>
      </c>
      <c r="J693" s="20" cm="1">
        <f t="array" ref="J693">INDEX('Pay Table DC 2025'!C$2:L$16,G693,H693)</f>
        <v>104337</v>
      </c>
      <c r="K693" s="51">
        <f>_xlfn.XLOOKUP(G693,'Pay Table DC 2025'!B:B,'Pay Table DC 2025'!L:L,"NA",0)</f>
        <v>109975</v>
      </c>
      <c r="L693" s="20" t="str" cm="1">
        <f t="array" ref="L693">IFERROR(_xlfn.IFS(C693="Achieved Excellence", J693*Parameters!B$13, C693="Exceeded Expectations", J693*Parameters!C$13,C693="Meets Expectations",J693*Parameters!D$13), "No Pay Due")</f>
        <v>No Pay Due</v>
      </c>
      <c r="M693" s="21">
        <f t="shared" si="31"/>
        <v>0.94873380313707656</v>
      </c>
      <c r="N693" s="49" t="str" cm="1">
        <f t="array" ref="N693">_xlfn.IFS(L693="No Pay Due", "No Pay Due", ISNUMBER(L693), CEILING(L693, 50))</f>
        <v>No Pay Due</v>
      </c>
      <c r="O693" s="50" t="str">
        <f t="shared" si="32"/>
        <v>No Pay Due</v>
      </c>
      <c r="P693" s="56"/>
      <c r="Q693" s="16" t="str" cm="1">
        <f t="array" ref="Q693">IFERROR(_xlfn.IFS(C693="Achieved Excellence","3,000",C693="Exceeded Expectations",2000,C693="Meets Expectations",1000), "No pay due")</f>
        <v>No pay due</v>
      </c>
    </row>
    <row r="694" spans="1:17" x14ac:dyDescent="0.3">
      <c r="A694" t="s">
        <v>749</v>
      </c>
      <c r="B694">
        <v>4</v>
      </c>
      <c r="C694" t="str">
        <f>_xlfn.XLOOKUP(B694,Setup!A:A,Setup!B:B,"Unknown",0)</f>
        <v>Exceeded Expectations</v>
      </c>
      <c r="D694" s="19">
        <v>45765</v>
      </c>
      <c r="E694" s="18">
        <f ca="1">Parameters!C$5 - D694</f>
        <v>-59</v>
      </c>
      <c r="F694" s="17" t="str">
        <f t="shared" ca="1" si="30"/>
        <v>Tenure Ineligible</v>
      </c>
      <c r="G694" s="18">
        <v>8</v>
      </c>
      <c r="H694" s="18">
        <v>1</v>
      </c>
      <c r="I694" s="18" t="s">
        <v>1092</v>
      </c>
      <c r="J694" s="20" cm="1">
        <f t="array" ref="J694">INDEX('Pay Table DC 2025'!C$2:L$16,G694,H694)</f>
        <v>63307</v>
      </c>
      <c r="K694" s="51">
        <f>_xlfn.XLOOKUP(G694,'Pay Table DC 2025'!B:B,'Pay Table DC 2025'!L:L,"NA",0)</f>
        <v>82305</v>
      </c>
      <c r="L694" s="20" cm="1">
        <f t="array" ref="L694">IFERROR(_xlfn.IFS(C694="Achieved Excellence", J694*Parameters!B$13, C694="Exceeded Expectations", J694*Parameters!C$13,C694="Meets Expectations",J694*Parameters!D$13), "No Pay Due")</f>
        <v>1266.1400000000001</v>
      </c>
      <c r="M694" s="21">
        <f t="shared" si="31"/>
        <v>0.76917562724014332</v>
      </c>
      <c r="N694" s="49" cm="1">
        <f t="array" ref="N694">_xlfn.IFS(L694="No Pay Due", "No Pay Due", ISNUMBER(L694), CEILING(L694, 50))</f>
        <v>1300</v>
      </c>
      <c r="O694" s="50">
        <f t="shared" si="32"/>
        <v>33.8599999999999</v>
      </c>
      <c r="P694" s="56"/>
      <c r="Q694" s="16" cm="1">
        <f t="array" ref="Q694">IFERROR(_xlfn.IFS(C694="Achieved Excellence","3,000",C694="Exceeded Expectations",2000,C694="Meets Expectations",1000), "No pay due")</f>
        <v>2000</v>
      </c>
    </row>
    <row r="695" spans="1:17" x14ac:dyDescent="0.3">
      <c r="A695" t="s">
        <v>750</v>
      </c>
      <c r="B695">
        <v>2</v>
      </c>
      <c r="C695" t="str">
        <f>_xlfn.XLOOKUP(B695,Setup!A:A,Setup!B:B,"Unknown",0)</f>
        <v>Needs Improvement</v>
      </c>
      <c r="D695" s="19">
        <v>44061</v>
      </c>
      <c r="E695" s="18">
        <f ca="1">Parameters!C$5 - D695</f>
        <v>1645</v>
      </c>
      <c r="F695" s="17" t="str">
        <f t="shared" ca="1" si="30"/>
        <v>Eligible</v>
      </c>
      <c r="G695" s="18">
        <v>6</v>
      </c>
      <c r="H695" s="18">
        <v>8</v>
      </c>
      <c r="I695" s="18" t="s">
        <v>1091</v>
      </c>
      <c r="J695" s="20" cm="1">
        <f t="array" ref="J695">INDEX('Pay Table DC 2025'!C$2:L$16,G695,H695)</f>
        <v>63443</v>
      </c>
      <c r="K695" s="51">
        <f>_xlfn.XLOOKUP(G695,'Pay Table DC 2025'!B:B,'Pay Table DC 2025'!L:L,"NA",0)</f>
        <v>66872</v>
      </c>
      <c r="L695" s="20" t="str" cm="1">
        <f t="array" ref="L695">IFERROR(_xlfn.IFS(C695="Achieved Excellence", J695*Parameters!B$13, C695="Exceeded Expectations", J695*Parameters!C$13,C695="Meets Expectations",J695*Parameters!D$13), "No Pay Due")</f>
        <v>No Pay Due</v>
      </c>
      <c r="M695" s="21">
        <f t="shared" si="31"/>
        <v>0.94872293336523505</v>
      </c>
      <c r="N695" s="49" t="str" cm="1">
        <f t="array" ref="N695">_xlfn.IFS(L695="No Pay Due", "No Pay Due", ISNUMBER(L695), CEILING(L695, 50))</f>
        <v>No Pay Due</v>
      </c>
      <c r="O695" s="50" t="str">
        <f t="shared" si="32"/>
        <v>No Pay Due</v>
      </c>
      <c r="P695" s="56"/>
      <c r="Q695" s="16" t="str" cm="1">
        <f t="array" ref="Q695">IFERROR(_xlfn.IFS(C695="Achieved Excellence","3,000",C695="Exceeded Expectations",2000,C695="Meets Expectations",1000), "No pay due")</f>
        <v>No pay due</v>
      </c>
    </row>
    <row r="696" spans="1:17" x14ac:dyDescent="0.3">
      <c r="A696" t="s">
        <v>751</v>
      </c>
      <c r="B696">
        <v>2</v>
      </c>
      <c r="C696" t="str">
        <f>_xlfn.XLOOKUP(B696,Setup!A:A,Setup!B:B,"Unknown",0)</f>
        <v>Needs Improvement</v>
      </c>
      <c r="D696" s="19">
        <v>44441</v>
      </c>
      <c r="E696" s="18">
        <f ca="1">Parameters!C$5 - D696</f>
        <v>1265</v>
      </c>
      <c r="F696" s="17" t="str">
        <f t="shared" ca="1" si="30"/>
        <v>Eligible</v>
      </c>
      <c r="G696" s="18">
        <v>8</v>
      </c>
      <c r="H696" s="18">
        <v>6</v>
      </c>
      <c r="I696" s="18" t="s">
        <v>1092</v>
      </c>
      <c r="J696" s="20" cm="1">
        <f t="array" ref="J696">INDEX('Pay Table DC 2025'!C$2:L$16,G696,H696)</f>
        <v>73861</v>
      </c>
      <c r="K696" s="51">
        <f>_xlfn.XLOOKUP(G696,'Pay Table DC 2025'!B:B,'Pay Table DC 2025'!L:L,"NA",0)</f>
        <v>82305</v>
      </c>
      <c r="L696" s="20" t="str" cm="1">
        <f t="array" ref="L696">IFERROR(_xlfn.IFS(C696="Achieved Excellence", J696*Parameters!B$13, C696="Exceeded Expectations", J696*Parameters!C$13,C696="Meets Expectations",J696*Parameters!D$13), "No Pay Due")</f>
        <v>No Pay Due</v>
      </c>
      <c r="M696" s="21">
        <f t="shared" si="31"/>
        <v>0.89740598991555798</v>
      </c>
      <c r="N696" s="49" t="str" cm="1">
        <f t="array" ref="N696">_xlfn.IFS(L696="No Pay Due", "No Pay Due", ISNUMBER(L696), CEILING(L696, 50))</f>
        <v>No Pay Due</v>
      </c>
      <c r="O696" s="50" t="str">
        <f t="shared" si="32"/>
        <v>No Pay Due</v>
      </c>
      <c r="P696" s="56"/>
      <c r="Q696" s="16" t="str" cm="1">
        <f t="array" ref="Q696">IFERROR(_xlfn.IFS(C696="Achieved Excellence","3,000",C696="Exceeded Expectations",2000,C696="Meets Expectations",1000), "No pay due")</f>
        <v>No pay due</v>
      </c>
    </row>
    <row r="697" spans="1:17" x14ac:dyDescent="0.3">
      <c r="A697" t="s">
        <v>752</v>
      </c>
      <c r="B697">
        <v>5</v>
      </c>
      <c r="C697" t="str">
        <f>_xlfn.XLOOKUP(B697,Setup!A:A,Setup!B:B,"Unknown",0)</f>
        <v>Achieved Excellence</v>
      </c>
      <c r="D697" s="19">
        <v>44664</v>
      </c>
      <c r="E697" s="18">
        <f ca="1">Parameters!C$5 - D697</f>
        <v>1042</v>
      </c>
      <c r="F697" s="17" t="str">
        <f t="shared" ca="1" si="30"/>
        <v>Eligible</v>
      </c>
      <c r="G697" s="18">
        <v>12</v>
      </c>
      <c r="H697" s="18">
        <v>10</v>
      </c>
      <c r="I697" s="18" t="s">
        <v>1091</v>
      </c>
      <c r="J697" s="20" cm="1">
        <f t="array" ref="J697">INDEX('Pay Table DC 2025'!C$2:L$16,G697,H697)</f>
        <v>131826</v>
      </c>
      <c r="K697" s="51">
        <f>_xlfn.XLOOKUP(G697,'Pay Table DC 2025'!B:B,'Pay Table DC 2025'!L:L,"NA",0)</f>
        <v>131826</v>
      </c>
      <c r="L697" s="20" cm="1">
        <f t="array" ref="L697">IFERROR(_xlfn.IFS(C697="Achieved Excellence", J697*Parameters!B$13, C697="Exceeded Expectations", J697*Parameters!C$13,C697="Meets Expectations",J697*Parameters!D$13), "No Pay Due")</f>
        <v>3954.7799999999997</v>
      </c>
      <c r="M697" s="21">
        <f t="shared" si="31"/>
        <v>1</v>
      </c>
      <c r="N697" s="49" cm="1">
        <f t="array" ref="N697">_xlfn.IFS(L697="No Pay Due", "No Pay Due", ISNUMBER(L697), CEILING(L697, 50))</f>
        <v>4000</v>
      </c>
      <c r="O697" s="50">
        <f t="shared" si="32"/>
        <v>45.220000000000255</v>
      </c>
      <c r="P697" s="56"/>
      <c r="Q697" s="16" t="str" cm="1">
        <f t="array" ref="Q697">IFERROR(_xlfn.IFS(C697="Achieved Excellence","3,000",C697="Exceeded Expectations",2000,C697="Meets Expectations",1000), "No pay due")</f>
        <v>3,000</v>
      </c>
    </row>
    <row r="698" spans="1:17" x14ac:dyDescent="0.3">
      <c r="A698" t="s">
        <v>753</v>
      </c>
      <c r="B698">
        <v>2</v>
      </c>
      <c r="C698" t="str">
        <f>_xlfn.XLOOKUP(B698,Setup!A:A,Setup!B:B,"Unknown",0)</f>
        <v>Needs Improvement</v>
      </c>
      <c r="D698" s="19">
        <v>45365</v>
      </c>
      <c r="E698" s="18">
        <f ca="1">Parameters!C$5 - D698</f>
        <v>341</v>
      </c>
      <c r="F698" s="17" t="str">
        <f t="shared" ca="1" si="30"/>
        <v>Eligible</v>
      </c>
      <c r="G698" s="18">
        <v>2</v>
      </c>
      <c r="H698" s="18">
        <v>10</v>
      </c>
      <c r="I698" s="18" t="s">
        <v>1093</v>
      </c>
      <c r="J698" s="20" cm="1">
        <f t="array" ref="J698">INDEX('Pay Table DC 2025'!C$2:L$16,G698,H698)</f>
        <v>42376</v>
      </c>
      <c r="K698" s="51">
        <f>_xlfn.XLOOKUP(G698,'Pay Table DC 2025'!B:B,'Pay Table DC 2025'!L:L,"NA",0)</f>
        <v>42376</v>
      </c>
      <c r="L698" s="20" t="str" cm="1">
        <f t="array" ref="L698">IFERROR(_xlfn.IFS(C698="Achieved Excellence", J698*Parameters!B$13, C698="Exceeded Expectations", J698*Parameters!C$13,C698="Meets Expectations",J698*Parameters!D$13), "No Pay Due")</f>
        <v>No Pay Due</v>
      </c>
      <c r="M698" s="21">
        <f t="shared" si="31"/>
        <v>1</v>
      </c>
      <c r="N698" s="49" t="str" cm="1">
        <f t="array" ref="N698">_xlfn.IFS(L698="No Pay Due", "No Pay Due", ISNUMBER(L698), CEILING(L698, 50))</f>
        <v>No Pay Due</v>
      </c>
      <c r="O698" s="50" t="str">
        <f t="shared" si="32"/>
        <v>No Pay Due</v>
      </c>
      <c r="P698" s="56"/>
      <c r="Q698" s="16" t="str" cm="1">
        <f t="array" ref="Q698">IFERROR(_xlfn.IFS(C698="Achieved Excellence","3,000",C698="Exceeded Expectations",2000,C698="Meets Expectations",1000), "No pay due")</f>
        <v>No pay due</v>
      </c>
    </row>
    <row r="699" spans="1:17" x14ac:dyDescent="0.3">
      <c r="A699" t="s">
        <v>754</v>
      </c>
      <c r="B699">
        <v>4</v>
      </c>
      <c r="C699" t="str">
        <f>_xlfn.XLOOKUP(B699,Setup!A:A,Setup!B:B,"Unknown",0)</f>
        <v>Exceeded Expectations</v>
      </c>
      <c r="D699" s="19">
        <v>45447</v>
      </c>
      <c r="E699" s="18">
        <f ca="1">Parameters!C$5 - D699</f>
        <v>259</v>
      </c>
      <c r="F699" s="17" t="str">
        <f t="shared" ca="1" si="30"/>
        <v>Eligible</v>
      </c>
      <c r="G699" s="18">
        <v>1</v>
      </c>
      <c r="H699" s="18">
        <v>9</v>
      </c>
      <c r="I699" s="18" t="s">
        <v>1094</v>
      </c>
      <c r="J699" s="20" cm="1">
        <f t="array" ref="J699">INDEX('Pay Table DC 2025'!C$2:L$16,G699,H699)</f>
        <v>36535</v>
      </c>
      <c r="K699" s="51">
        <f>_xlfn.XLOOKUP(G699,'Pay Table DC 2025'!B:B,'Pay Table DC 2025'!L:L,"NA",0)</f>
        <v>37463</v>
      </c>
      <c r="L699" s="20" cm="1">
        <f t="array" ref="L699">IFERROR(_xlfn.IFS(C699="Achieved Excellence", J699*Parameters!B$13, C699="Exceeded Expectations", J699*Parameters!C$13,C699="Meets Expectations",J699*Parameters!D$13), "No Pay Due")</f>
        <v>730.7</v>
      </c>
      <c r="M699" s="21">
        <f t="shared" si="31"/>
        <v>0.97522889250727385</v>
      </c>
      <c r="N699" s="49" cm="1">
        <f t="array" ref="N699">_xlfn.IFS(L699="No Pay Due", "No Pay Due", ISNUMBER(L699), CEILING(L699, 50))</f>
        <v>750</v>
      </c>
      <c r="O699" s="50">
        <f t="shared" si="32"/>
        <v>19.299999999999955</v>
      </c>
      <c r="P699" s="56"/>
      <c r="Q699" s="16" cm="1">
        <f t="array" ref="Q699">IFERROR(_xlfn.IFS(C699="Achieved Excellence","3,000",C699="Exceeded Expectations",2000,C699="Meets Expectations",1000), "No pay due")</f>
        <v>2000</v>
      </c>
    </row>
    <row r="700" spans="1:17" x14ac:dyDescent="0.3">
      <c r="A700" t="s">
        <v>755</v>
      </c>
      <c r="B700">
        <v>2</v>
      </c>
      <c r="C700" t="str">
        <f>_xlfn.XLOOKUP(B700,Setup!A:A,Setup!B:B,"Unknown",0)</f>
        <v>Needs Improvement</v>
      </c>
      <c r="D700" s="19">
        <v>43988</v>
      </c>
      <c r="E700" s="18">
        <f ca="1">Parameters!C$5 - D700</f>
        <v>1718</v>
      </c>
      <c r="F700" s="17" t="str">
        <f t="shared" ca="1" si="30"/>
        <v>Eligible</v>
      </c>
      <c r="G700" s="18">
        <v>3</v>
      </c>
      <c r="H700" s="18">
        <v>1</v>
      </c>
      <c r="I700" s="18" t="s">
        <v>1091</v>
      </c>
      <c r="J700" s="20" cm="1">
        <f t="array" ref="J700">INDEX('Pay Table DC 2025'!C$2:L$16,G700,H700)</f>
        <v>36745</v>
      </c>
      <c r="K700" s="51">
        <f>_xlfn.XLOOKUP(G700,'Pay Table DC 2025'!B:B,'Pay Table DC 2025'!L:L,"NA",0)</f>
        <v>47763</v>
      </c>
      <c r="L700" s="20" t="str" cm="1">
        <f t="array" ref="L700">IFERROR(_xlfn.IFS(C700="Achieved Excellence", J700*Parameters!B$13, C700="Exceeded Expectations", J700*Parameters!C$13,C700="Meets Expectations",J700*Parameters!D$13), "No Pay Due")</f>
        <v>No Pay Due</v>
      </c>
      <c r="M700" s="21">
        <f t="shared" si="31"/>
        <v>0.76931934761216847</v>
      </c>
      <c r="N700" s="49" t="str" cm="1">
        <f t="array" ref="N700">_xlfn.IFS(L700="No Pay Due", "No Pay Due", ISNUMBER(L700), CEILING(L700, 50))</f>
        <v>No Pay Due</v>
      </c>
      <c r="O700" s="50" t="str">
        <f t="shared" si="32"/>
        <v>No Pay Due</v>
      </c>
      <c r="P700" s="56"/>
      <c r="Q700" s="16" t="str" cm="1">
        <f t="array" ref="Q700">IFERROR(_xlfn.IFS(C700="Achieved Excellence","3,000",C700="Exceeded Expectations",2000,C700="Meets Expectations",1000), "No pay due")</f>
        <v>No pay due</v>
      </c>
    </row>
    <row r="701" spans="1:17" x14ac:dyDescent="0.3">
      <c r="A701" t="s">
        <v>756</v>
      </c>
      <c r="B701">
        <v>5</v>
      </c>
      <c r="C701" t="str">
        <f>_xlfn.XLOOKUP(B701,Setup!A:A,Setup!B:B,"Unknown",0)</f>
        <v>Achieved Excellence</v>
      </c>
      <c r="D701" s="19">
        <v>45459</v>
      </c>
      <c r="E701" s="18">
        <f ca="1">Parameters!C$5 - D701</f>
        <v>247</v>
      </c>
      <c r="F701" s="17" t="str">
        <f t="shared" ca="1" si="30"/>
        <v>Eligible</v>
      </c>
      <c r="G701" s="18">
        <v>6</v>
      </c>
      <c r="H701" s="18">
        <v>5</v>
      </c>
      <c r="I701" s="18" t="s">
        <v>1093</v>
      </c>
      <c r="J701" s="20" cm="1">
        <f t="array" ref="J701">INDEX('Pay Table DC 2025'!C$2:L$16,G701,H701)</f>
        <v>58300</v>
      </c>
      <c r="K701" s="51">
        <f>_xlfn.XLOOKUP(G701,'Pay Table DC 2025'!B:B,'Pay Table DC 2025'!L:L,"NA",0)</f>
        <v>66872</v>
      </c>
      <c r="L701" s="20" cm="1">
        <f t="array" ref="L701">IFERROR(_xlfn.IFS(C701="Achieved Excellence", J701*Parameters!B$13, C701="Exceeded Expectations", J701*Parameters!C$13,C701="Meets Expectations",J701*Parameters!D$13), "No Pay Due")</f>
        <v>1749</v>
      </c>
      <c r="M701" s="21">
        <f t="shared" si="31"/>
        <v>0.8718148103840172</v>
      </c>
      <c r="N701" s="49" cm="1">
        <f t="array" ref="N701">_xlfn.IFS(L701="No Pay Due", "No Pay Due", ISNUMBER(L701), CEILING(L701, 50))</f>
        <v>1750</v>
      </c>
      <c r="O701" s="50">
        <f t="shared" si="32"/>
        <v>1</v>
      </c>
      <c r="P701" s="56"/>
      <c r="Q701" s="16" t="str" cm="1">
        <f t="array" ref="Q701">IFERROR(_xlfn.IFS(C701="Achieved Excellence","3,000",C701="Exceeded Expectations",2000,C701="Meets Expectations",1000), "No pay due")</f>
        <v>3,000</v>
      </c>
    </row>
    <row r="702" spans="1:17" x14ac:dyDescent="0.3">
      <c r="A702" t="s">
        <v>757</v>
      </c>
      <c r="B702">
        <v>4</v>
      </c>
      <c r="C702" t="str">
        <f>_xlfn.XLOOKUP(B702,Setup!A:A,Setup!B:B,"Unknown",0)</f>
        <v>Exceeded Expectations</v>
      </c>
      <c r="D702" s="19">
        <v>45309</v>
      </c>
      <c r="E702" s="18">
        <f ca="1">Parameters!C$5 - D702</f>
        <v>397</v>
      </c>
      <c r="F702" s="17" t="str">
        <f t="shared" ca="1" si="30"/>
        <v>Eligible</v>
      </c>
      <c r="G702" s="18">
        <v>13</v>
      </c>
      <c r="H702" s="18">
        <v>6</v>
      </c>
      <c r="I702" s="18" t="s">
        <v>1095</v>
      </c>
      <c r="J702" s="20" cm="1">
        <f t="array" ref="J702">INDEX('Pay Table DC 2025'!C$2:L$16,G702,H702)</f>
        <v>140677</v>
      </c>
      <c r="K702" s="51">
        <f>_xlfn.XLOOKUP(G702,'Pay Table DC 2025'!B:B,'Pay Table DC 2025'!L:L,"NA",0)</f>
        <v>156755</v>
      </c>
      <c r="L702" s="20" cm="1">
        <f t="array" ref="L702">IFERROR(_xlfn.IFS(C702="Achieved Excellence", J702*Parameters!B$13, C702="Exceeded Expectations", J702*Parameters!C$13,C702="Meets Expectations",J702*Parameters!D$13), "No Pay Due")</f>
        <v>2813.54</v>
      </c>
      <c r="M702" s="21">
        <f t="shared" si="31"/>
        <v>0.89743229881024533</v>
      </c>
      <c r="N702" s="49" cm="1">
        <f t="array" ref="N702">_xlfn.IFS(L702="No Pay Due", "No Pay Due", ISNUMBER(L702), CEILING(L702, 50))</f>
        <v>2850</v>
      </c>
      <c r="O702" s="50">
        <f t="shared" si="32"/>
        <v>36.460000000000036</v>
      </c>
      <c r="P702" s="56"/>
      <c r="Q702" s="16" cm="1">
        <f t="array" ref="Q702">IFERROR(_xlfn.IFS(C702="Achieved Excellence","3,000",C702="Exceeded Expectations",2000,C702="Meets Expectations",1000), "No pay due")</f>
        <v>2000</v>
      </c>
    </row>
    <row r="703" spans="1:17" x14ac:dyDescent="0.3">
      <c r="A703" t="s">
        <v>758</v>
      </c>
      <c r="B703">
        <v>1</v>
      </c>
      <c r="C703" t="str">
        <f>_xlfn.XLOOKUP(B703,Setup!A:A,Setup!B:B,"Unknown",0)</f>
        <v>Did not meet Expectations</v>
      </c>
      <c r="D703" s="19">
        <v>44420</v>
      </c>
      <c r="E703" s="18">
        <f ca="1">Parameters!C$5 - D703</f>
        <v>1286</v>
      </c>
      <c r="F703" s="17" t="str">
        <f t="shared" ca="1" si="30"/>
        <v>Eligible</v>
      </c>
      <c r="G703" s="18">
        <v>7</v>
      </c>
      <c r="H703" s="18">
        <v>4</v>
      </c>
      <c r="I703" s="18" t="s">
        <v>1092</v>
      </c>
      <c r="J703" s="20" cm="1">
        <f t="array" ref="J703">INDEX('Pay Table DC 2025'!C$2:L$16,G703,H703)</f>
        <v>62882</v>
      </c>
      <c r="K703" s="51">
        <f>_xlfn.XLOOKUP(G703,'Pay Table DC 2025'!B:B,'Pay Table DC 2025'!L:L,"NA",0)</f>
        <v>74318</v>
      </c>
      <c r="L703" s="20" t="str" cm="1">
        <f t="array" ref="L703">IFERROR(_xlfn.IFS(C703="Achieved Excellence", J703*Parameters!B$13, C703="Exceeded Expectations", J703*Parameters!C$13,C703="Meets Expectations",J703*Parameters!D$13), "No Pay Due")</f>
        <v>No Pay Due</v>
      </c>
      <c r="M703" s="21">
        <f t="shared" si="31"/>
        <v>0.84612072445437181</v>
      </c>
      <c r="N703" s="49" t="str" cm="1">
        <f t="array" ref="N703">_xlfn.IFS(L703="No Pay Due", "No Pay Due", ISNUMBER(L703), CEILING(L703, 50))</f>
        <v>No Pay Due</v>
      </c>
      <c r="O703" s="50" t="str">
        <f t="shared" si="32"/>
        <v>No Pay Due</v>
      </c>
      <c r="P703" s="56"/>
      <c r="Q703" s="16" t="str" cm="1">
        <f t="array" ref="Q703">IFERROR(_xlfn.IFS(C703="Achieved Excellence","3,000",C703="Exceeded Expectations",2000,C703="Meets Expectations",1000), "No pay due")</f>
        <v>No pay due</v>
      </c>
    </row>
    <row r="704" spans="1:17" x14ac:dyDescent="0.3">
      <c r="A704" t="s">
        <v>759</v>
      </c>
      <c r="B704">
        <v>4</v>
      </c>
      <c r="C704" t="str">
        <f>_xlfn.XLOOKUP(B704,Setup!A:A,Setup!B:B,"Unknown",0)</f>
        <v>Exceeded Expectations</v>
      </c>
      <c r="D704" s="19">
        <v>45042</v>
      </c>
      <c r="E704" s="18">
        <f ca="1">Parameters!C$5 - D704</f>
        <v>664</v>
      </c>
      <c r="F704" s="17" t="str">
        <f t="shared" ca="1" si="30"/>
        <v>Eligible</v>
      </c>
      <c r="G704" s="18">
        <v>15</v>
      </c>
      <c r="H704" s="18">
        <v>6</v>
      </c>
      <c r="I704" s="18" t="s">
        <v>1091</v>
      </c>
      <c r="J704" s="20" cm="1">
        <f t="array" ref="J704">INDEX('Pay Table DC 2025'!C$2:L$16,G704,H704)</f>
        <v>195200</v>
      </c>
      <c r="K704" s="51">
        <f>_xlfn.XLOOKUP(G704,'Pay Table DC 2025'!B:B,'Pay Table DC 2025'!L:L,"NA",0)</f>
        <v>195200</v>
      </c>
      <c r="L704" s="20" cm="1">
        <f t="array" ref="L704">IFERROR(_xlfn.IFS(C704="Achieved Excellence", J704*Parameters!B$13, C704="Exceeded Expectations", J704*Parameters!C$13,C704="Meets Expectations",J704*Parameters!D$13), "No Pay Due")</f>
        <v>3904</v>
      </c>
      <c r="M704" s="21">
        <f t="shared" si="31"/>
        <v>1</v>
      </c>
      <c r="N704" s="49" cm="1">
        <f t="array" ref="N704">_xlfn.IFS(L704="No Pay Due", "No Pay Due", ISNUMBER(L704), CEILING(L704, 50))</f>
        <v>3950</v>
      </c>
      <c r="O704" s="50">
        <f t="shared" si="32"/>
        <v>46</v>
      </c>
      <c r="P704" s="56"/>
      <c r="Q704" s="16" cm="1">
        <f t="array" ref="Q704">IFERROR(_xlfn.IFS(C704="Achieved Excellence","3,000",C704="Exceeded Expectations",2000,C704="Meets Expectations",1000), "No pay due")</f>
        <v>2000</v>
      </c>
    </row>
    <row r="705" spans="1:17" x14ac:dyDescent="0.3">
      <c r="A705" t="s">
        <v>760</v>
      </c>
      <c r="B705">
        <v>4</v>
      </c>
      <c r="C705" t="str">
        <f>_xlfn.XLOOKUP(B705,Setup!A:A,Setup!B:B,"Unknown",0)</f>
        <v>Exceeded Expectations</v>
      </c>
      <c r="D705" s="19">
        <v>45100</v>
      </c>
      <c r="E705" s="18">
        <f ca="1">Parameters!C$5 - D705</f>
        <v>606</v>
      </c>
      <c r="F705" s="17" t="str">
        <f t="shared" ca="1" si="30"/>
        <v>Eligible</v>
      </c>
      <c r="G705" s="18">
        <v>15</v>
      </c>
      <c r="H705" s="18">
        <v>8</v>
      </c>
      <c r="I705" s="18" t="s">
        <v>1091</v>
      </c>
      <c r="J705" s="20" cm="1">
        <f t="array" ref="J705">INDEX('Pay Table DC 2025'!C$2:L$16,G705,H705)</f>
        <v>195200</v>
      </c>
      <c r="K705" s="51">
        <f>_xlfn.XLOOKUP(G705,'Pay Table DC 2025'!B:B,'Pay Table DC 2025'!L:L,"NA",0)</f>
        <v>195200</v>
      </c>
      <c r="L705" s="20" cm="1">
        <f t="array" ref="L705">IFERROR(_xlfn.IFS(C705="Achieved Excellence", J705*Parameters!B$13, C705="Exceeded Expectations", J705*Parameters!C$13,C705="Meets Expectations",J705*Parameters!D$13), "No Pay Due")</f>
        <v>3904</v>
      </c>
      <c r="M705" s="21">
        <f t="shared" si="31"/>
        <v>1</v>
      </c>
      <c r="N705" s="49" cm="1">
        <f t="array" ref="N705">_xlfn.IFS(L705="No Pay Due", "No Pay Due", ISNUMBER(L705), CEILING(L705, 50))</f>
        <v>3950</v>
      </c>
      <c r="O705" s="50">
        <f t="shared" si="32"/>
        <v>46</v>
      </c>
      <c r="P705" s="56"/>
      <c r="Q705" s="16" cm="1">
        <f t="array" ref="Q705">IFERROR(_xlfn.IFS(C705="Achieved Excellence","3,000",C705="Exceeded Expectations",2000,C705="Meets Expectations",1000), "No pay due")</f>
        <v>2000</v>
      </c>
    </row>
    <row r="706" spans="1:17" x14ac:dyDescent="0.3">
      <c r="A706" t="s">
        <v>761</v>
      </c>
      <c r="B706">
        <v>1</v>
      </c>
      <c r="C706" t="str">
        <f>_xlfn.XLOOKUP(B706,Setup!A:A,Setup!B:B,"Unknown",0)</f>
        <v>Did not meet Expectations</v>
      </c>
      <c r="D706" s="19">
        <v>44315</v>
      </c>
      <c r="E706" s="18">
        <f ca="1">Parameters!C$5 - D706</f>
        <v>1391</v>
      </c>
      <c r="F706" s="17" t="str">
        <f t="shared" ref="F706:F769" ca="1" si="33">IF(E706&lt;180,"Tenure Ineligible","Eligible")</f>
        <v>Eligible</v>
      </c>
      <c r="G706" s="18">
        <v>1</v>
      </c>
      <c r="H706" s="18">
        <v>10</v>
      </c>
      <c r="I706" s="18" t="s">
        <v>1091</v>
      </c>
      <c r="J706" s="20" cm="1">
        <f t="array" ref="J706">INDEX('Pay Table DC 2025'!C$2:L$16,G706,H706)</f>
        <v>37463</v>
      </c>
      <c r="K706" s="51">
        <f>_xlfn.XLOOKUP(G706,'Pay Table DC 2025'!B:B,'Pay Table DC 2025'!L:L,"NA",0)</f>
        <v>37463</v>
      </c>
      <c r="L706" s="20" t="str" cm="1">
        <f t="array" ref="L706">IFERROR(_xlfn.IFS(C706="Achieved Excellence", J706*Parameters!B$13, C706="Exceeded Expectations", J706*Parameters!C$13,C706="Meets Expectations",J706*Parameters!D$13), "No Pay Due")</f>
        <v>No Pay Due</v>
      </c>
      <c r="M706" s="21">
        <f t="shared" ref="M706:M769" si="34">J706/K706</f>
        <v>1</v>
      </c>
      <c r="N706" s="49" t="str" cm="1">
        <f t="array" ref="N706">_xlfn.IFS(L706="No Pay Due", "No Pay Due", ISNUMBER(L706), CEILING(L706, 50))</f>
        <v>No Pay Due</v>
      </c>
      <c r="O706" s="50" t="str">
        <f t="shared" si="32"/>
        <v>No Pay Due</v>
      </c>
      <c r="P706" s="56"/>
      <c r="Q706" s="16" t="str" cm="1">
        <f t="array" ref="Q706">IFERROR(_xlfn.IFS(C706="Achieved Excellence","3,000",C706="Exceeded Expectations",2000,C706="Meets Expectations",1000), "No pay due")</f>
        <v>No pay due</v>
      </c>
    </row>
    <row r="707" spans="1:17" x14ac:dyDescent="0.3">
      <c r="A707" t="s">
        <v>762</v>
      </c>
      <c r="B707">
        <v>5</v>
      </c>
      <c r="C707" t="str">
        <f>_xlfn.XLOOKUP(B707,Setup!A:A,Setup!B:B,"Unknown",0)</f>
        <v>Achieved Excellence</v>
      </c>
      <c r="D707" s="19">
        <v>43956</v>
      </c>
      <c r="E707" s="18">
        <f ca="1">Parameters!C$5 - D707</f>
        <v>1750</v>
      </c>
      <c r="F707" s="17" t="str">
        <f t="shared" ca="1" si="33"/>
        <v>Eligible</v>
      </c>
      <c r="G707" s="18">
        <v>6</v>
      </c>
      <c r="H707" s="18">
        <v>2</v>
      </c>
      <c r="I707" s="18" t="s">
        <v>1092</v>
      </c>
      <c r="J707" s="20" cm="1">
        <f t="array" ref="J707">INDEX('Pay Table DC 2025'!C$2:L$16,G707,H707)</f>
        <v>53157</v>
      </c>
      <c r="K707" s="51">
        <f>_xlfn.XLOOKUP(G707,'Pay Table DC 2025'!B:B,'Pay Table DC 2025'!L:L,"NA",0)</f>
        <v>66872</v>
      </c>
      <c r="L707" s="20" cm="1">
        <f t="array" ref="L707">IFERROR(_xlfn.IFS(C707="Achieved Excellence", J707*Parameters!B$13, C707="Exceeded Expectations", J707*Parameters!C$13,C707="Meets Expectations",J707*Parameters!D$13), "No Pay Due")</f>
        <v>1594.71</v>
      </c>
      <c r="M707" s="21">
        <f t="shared" si="34"/>
        <v>0.79490668740279935</v>
      </c>
      <c r="N707" s="49" cm="1">
        <f t="array" ref="N707">_xlfn.IFS(L707="No Pay Due", "No Pay Due", ISNUMBER(L707), CEILING(L707, 50))</f>
        <v>1600</v>
      </c>
      <c r="O707" s="50">
        <f t="shared" ref="O707:O770" si="35">IF(ISNUMBER(N707), N707 - L707, "No Pay Due")</f>
        <v>5.2899999999999636</v>
      </c>
      <c r="P707" s="56"/>
      <c r="Q707" s="16" t="str" cm="1">
        <f t="array" ref="Q707">IFERROR(_xlfn.IFS(C707="Achieved Excellence","3,000",C707="Exceeded Expectations",2000,C707="Meets Expectations",1000), "No pay due")</f>
        <v>3,000</v>
      </c>
    </row>
    <row r="708" spans="1:17" x14ac:dyDescent="0.3">
      <c r="A708" t="s">
        <v>763</v>
      </c>
      <c r="B708">
        <v>4</v>
      </c>
      <c r="C708" t="str">
        <f>_xlfn.XLOOKUP(B708,Setup!A:A,Setup!B:B,"Unknown",0)</f>
        <v>Exceeded Expectations</v>
      </c>
      <c r="D708" s="19">
        <v>45614</v>
      </c>
      <c r="E708" s="18">
        <f ca="1">Parameters!C$5 - D708</f>
        <v>92</v>
      </c>
      <c r="F708" s="17" t="str">
        <f t="shared" ca="1" si="33"/>
        <v>Tenure Ineligible</v>
      </c>
      <c r="G708" s="18">
        <v>3</v>
      </c>
      <c r="H708" s="18">
        <v>9</v>
      </c>
      <c r="I708" s="18" t="s">
        <v>1091</v>
      </c>
      <c r="J708" s="20" cm="1">
        <f t="array" ref="J708">INDEX('Pay Table DC 2025'!C$2:L$16,G708,H708)</f>
        <v>46539</v>
      </c>
      <c r="K708" s="51">
        <f>_xlfn.XLOOKUP(G708,'Pay Table DC 2025'!B:B,'Pay Table DC 2025'!L:L,"NA",0)</f>
        <v>47763</v>
      </c>
      <c r="L708" s="20" cm="1">
        <f t="array" ref="L708">IFERROR(_xlfn.IFS(C708="Achieved Excellence", J708*Parameters!B$13, C708="Exceeded Expectations", J708*Parameters!C$13,C708="Meets Expectations",J708*Parameters!D$13), "No Pay Due")</f>
        <v>930.78</v>
      </c>
      <c r="M708" s="21">
        <f t="shared" si="34"/>
        <v>0.97437346900320332</v>
      </c>
      <c r="N708" s="49" cm="1">
        <f t="array" ref="N708">_xlfn.IFS(L708="No Pay Due", "No Pay Due", ISNUMBER(L708), CEILING(L708, 50))</f>
        <v>950</v>
      </c>
      <c r="O708" s="50">
        <f t="shared" si="35"/>
        <v>19.220000000000027</v>
      </c>
      <c r="P708" s="56"/>
      <c r="Q708" s="16" cm="1">
        <f t="array" ref="Q708">IFERROR(_xlfn.IFS(C708="Achieved Excellence","3,000",C708="Exceeded Expectations",2000,C708="Meets Expectations",1000), "No pay due")</f>
        <v>2000</v>
      </c>
    </row>
    <row r="709" spans="1:17" x14ac:dyDescent="0.3">
      <c r="A709" t="s">
        <v>764</v>
      </c>
      <c r="B709">
        <v>1</v>
      </c>
      <c r="C709" t="str">
        <f>_xlfn.XLOOKUP(B709,Setup!A:A,Setup!B:B,"Unknown",0)</f>
        <v>Did not meet Expectations</v>
      </c>
      <c r="D709" s="19">
        <v>44953</v>
      </c>
      <c r="E709" s="18">
        <f ca="1">Parameters!C$5 - D709</f>
        <v>753</v>
      </c>
      <c r="F709" s="17" t="str">
        <f t="shared" ca="1" si="33"/>
        <v>Eligible</v>
      </c>
      <c r="G709" s="18">
        <v>11</v>
      </c>
      <c r="H709" s="18">
        <v>1</v>
      </c>
      <c r="I709" s="18" t="s">
        <v>1094</v>
      </c>
      <c r="J709" s="20" cm="1">
        <f t="array" ref="J709">INDEX('Pay Table DC 2025'!C$2:L$16,G709,H709)</f>
        <v>84601</v>
      </c>
      <c r="K709" s="51">
        <f>_xlfn.XLOOKUP(G709,'Pay Table DC 2025'!B:B,'Pay Table DC 2025'!L:L,"NA",0)</f>
        <v>109975</v>
      </c>
      <c r="L709" s="20" t="str" cm="1">
        <f t="array" ref="L709">IFERROR(_xlfn.IFS(C709="Achieved Excellence", J709*Parameters!B$13, C709="Exceeded Expectations", J709*Parameters!C$13,C709="Meets Expectations",J709*Parameters!D$13), "No Pay Due")</f>
        <v>No Pay Due</v>
      </c>
      <c r="M709" s="21">
        <f t="shared" si="34"/>
        <v>0.76927483518981588</v>
      </c>
      <c r="N709" s="49" t="str" cm="1">
        <f t="array" ref="N709">_xlfn.IFS(L709="No Pay Due", "No Pay Due", ISNUMBER(L709), CEILING(L709, 50))</f>
        <v>No Pay Due</v>
      </c>
      <c r="O709" s="50" t="str">
        <f t="shared" si="35"/>
        <v>No Pay Due</v>
      </c>
      <c r="P709" s="56"/>
      <c r="Q709" s="16" t="str" cm="1">
        <f t="array" ref="Q709">IFERROR(_xlfn.IFS(C709="Achieved Excellence","3,000",C709="Exceeded Expectations",2000,C709="Meets Expectations",1000), "No pay due")</f>
        <v>No pay due</v>
      </c>
    </row>
    <row r="710" spans="1:17" x14ac:dyDescent="0.3">
      <c r="A710" t="s">
        <v>765</v>
      </c>
      <c r="B710">
        <v>2</v>
      </c>
      <c r="C710" t="str">
        <f>_xlfn.XLOOKUP(B710,Setup!A:A,Setup!B:B,"Unknown",0)</f>
        <v>Needs Improvement</v>
      </c>
      <c r="D710" s="19">
        <v>43985</v>
      </c>
      <c r="E710" s="18">
        <f ca="1">Parameters!C$5 - D710</f>
        <v>1721</v>
      </c>
      <c r="F710" s="17" t="str">
        <f t="shared" ca="1" si="33"/>
        <v>Eligible</v>
      </c>
      <c r="G710" s="18">
        <v>8</v>
      </c>
      <c r="H710" s="18">
        <v>2</v>
      </c>
      <c r="I710" s="18" t="s">
        <v>1094</v>
      </c>
      <c r="J710" s="20" cm="1">
        <f t="array" ref="J710">INDEX('Pay Table DC 2025'!C$2:L$16,G710,H710)</f>
        <v>65418</v>
      </c>
      <c r="K710" s="51">
        <f>_xlfn.XLOOKUP(G710,'Pay Table DC 2025'!B:B,'Pay Table DC 2025'!L:L,"NA",0)</f>
        <v>82305</v>
      </c>
      <c r="L710" s="20" t="str" cm="1">
        <f t="array" ref="L710">IFERROR(_xlfn.IFS(C710="Achieved Excellence", J710*Parameters!B$13, C710="Exceeded Expectations", J710*Parameters!C$13,C710="Meets Expectations",J710*Parameters!D$13), "No Pay Due")</f>
        <v>No Pay Due</v>
      </c>
      <c r="M710" s="21">
        <f t="shared" si="34"/>
        <v>0.79482412976125383</v>
      </c>
      <c r="N710" s="49" t="str" cm="1">
        <f t="array" ref="N710">_xlfn.IFS(L710="No Pay Due", "No Pay Due", ISNUMBER(L710), CEILING(L710, 50))</f>
        <v>No Pay Due</v>
      </c>
      <c r="O710" s="50" t="str">
        <f t="shared" si="35"/>
        <v>No Pay Due</v>
      </c>
      <c r="P710" s="56"/>
      <c r="Q710" s="16" t="str" cm="1">
        <f t="array" ref="Q710">IFERROR(_xlfn.IFS(C710="Achieved Excellence","3,000",C710="Exceeded Expectations",2000,C710="Meets Expectations",1000), "No pay due")</f>
        <v>No pay due</v>
      </c>
    </row>
    <row r="711" spans="1:17" x14ac:dyDescent="0.3">
      <c r="A711" t="s">
        <v>766</v>
      </c>
      <c r="B711">
        <v>1</v>
      </c>
      <c r="C711" t="str">
        <f>_xlfn.XLOOKUP(B711,Setup!A:A,Setup!B:B,"Unknown",0)</f>
        <v>Did not meet Expectations</v>
      </c>
      <c r="D711" s="19">
        <v>45022</v>
      </c>
      <c r="E711" s="18">
        <f ca="1">Parameters!C$5 - D711</f>
        <v>684</v>
      </c>
      <c r="F711" s="17" t="str">
        <f t="shared" ca="1" si="33"/>
        <v>Eligible</v>
      </c>
      <c r="G711" s="18">
        <v>9</v>
      </c>
      <c r="H711" s="18">
        <v>9</v>
      </c>
      <c r="I711" s="18" t="s">
        <v>1091</v>
      </c>
      <c r="J711" s="20" cm="1">
        <f t="array" ref="J711">INDEX('Pay Table DC 2025'!C$2:L$16,G711,H711)</f>
        <v>88568</v>
      </c>
      <c r="K711" s="51">
        <f>_xlfn.XLOOKUP(G711,'Pay Table DC 2025'!B:B,'Pay Table DC 2025'!L:L,"NA",0)</f>
        <v>90898</v>
      </c>
      <c r="L711" s="20" t="str" cm="1">
        <f t="array" ref="L711">IFERROR(_xlfn.IFS(C711="Achieved Excellence", J711*Parameters!B$13, C711="Exceeded Expectations", J711*Parameters!C$13,C711="Meets Expectations",J711*Parameters!D$13), "No Pay Due")</f>
        <v>No Pay Due</v>
      </c>
      <c r="M711" s="21">
        <f t="shared" si="34"/>
        <v>0.97436687275847655</v>
      </c>
      <c r="N711" s="49" t="str" cm="1">
        <f t="array" ref="N711">_xlfn.IFS(L711="No Pay Due", "No Pay Due", ISNUMBER(L711), CEILING(L711, 50))</f>
        <v>No Pay Due</v>
      </c>
      <c r="O711" s="50" t="str">
        <f t="shared" si="35"/>
        <v>No Pay Due</v>
      </c>
      <c r="P711" s="56"/>
      <c r="Q711" s="16" t="str" cm="1">
        <f t="array" ref="Q711">IFERROR(_xlfn.IFS(C711="Achieved Excellence","3,000",C711="Exceeded Expectations",2000,C711="Meets Expectations",1000), "No pay due")</f>
        <v>No pay due</v>
      </c>
    </row>
    <row r="712" spans="1:17" x14ac:dyDescent="0.3">
      <c r="A712" t="s">
        <v>767</v>
      </c>
      <c r="B712">
        <v>5</v>
      </c>
      <c r="C712" t="str">
        <f>_xlfn.XLOOKUP(B712,Setup!A:A,Setup!B:B,"Unknown",0)</f>
        <v>Achieved Excellence</v>
      </c>
      <c r="D712" s="19">
        <v>44146</v>
      </c>
      <c r="E712" s="18">
        <f ca="1">Parameters!C$5 - D712</f>
        <v>1560</v>
      </c>
      <c r="F712" s="17" t="str">
        <f t="shared" ca="1" si="33"/>
        <v>Eligible</v>
      </c>
      <c r="G712" s="18">
        <v>12</v>
      </c>
      <c r="H712" s="18">
        <v>3</v>
      </c>
      <c r="I712" s="18" t="s">
        <v>1095</v>
      </c>
      <c r="J712" s="20" cm="1">
        <f t="array" ref="J712">INDEX('Pay Table DC 2025'!C$2:L$16,G712,H712)</f>
        <v>108162</v>
      </c>
      <c r="K712" s="51">
        <f>_xlfn.XLOOKUP(G712,'Pay Table DC 2025'!B:B,'Pay Table DC 2025'!L:L,"NA",0)</f>
        <v>131826</v>
      </c>
      <c r="L712" s="20" cm="1">
        <f t="array" ref="L712">IFERROR(_xlfn.IFS(C712="Achieved Excellence", J712*Parameters!B$13, C712="Exceeded Expectations", J712*Parameters!C$13,C712="Meets Expectations",J712*Parameters!D$13), "No Pay Due")</f>
        <v>3244.8599999999997</v>
      </c>
      <c r="M712" s="21">
        <f t="shared" si="34"/>
        <v>0.8204906467616403</v>
      </c>
      <c r="N712" s="49" cm="1">
        <f t="array" ref="N712">_xlfn.IFS(L712="No Pay Due", "No Pay Due", ISNUMBER(L712), CEILING(L712, 50))</f>
        <v>3250</v>
      </c>
      <c r="O712" s="50">
        <f t="shared" si="35"/>
        <v>5.1400000000003274</v>
      </c>
      <c r="P712" s="56"/>
      <c r="Q712" s="16" t="str" cm="1">
        <f t="array" ref="Q712">IFERROR(_xlfn.IFS(C712="Achieved Excellence","3,000",C712="Exceeded Expectations",2000,C712="Meets Expectations",1000), "No pay due")</f>
        <v>3,000</v>
      </c>
    </row>
    <row r="713" spans="1:17" x14ac:dyDescent="0.3">
      <c r="A713" t="s">
        <v>768</v>
      </c>
      <c r="B713">
        <v>2</v>
      </c>
      <c r="C713" t="str">
        <f>_xlfn.XLOOKUP(B713,Setup!A:A,Setup!B:B,"Unknown",0)</f>
        <v>Needs Improvement</v>
      </c>
      <c r="D713" s="19">
        <v>44363</v>
      </c>
      <c r="E713" s="18">
        <f ca="1">Parameters!C$5 - D713</f>
        <v>1343</v>
      </c>
      <c r="F713" s="17" t="str">
        <f t="shared" ca="1" si="33"/>
        <v>Eligible</v>
      </c>
      <c r="G713" s="18">
        <v>7</v>
      </c>
      <c r="H713" s="18">
        <v>6</v>
      </c>
      <c r="I713" s="18" t="s">
        <v>1092</v>
      </c>
      <c r="J713" s="20" cm="1">
        <f t="array" ref="J713">INDEX('Pay Table DC 2025'!C$2:L$16,G713,H713)</f>
        <v>66694</v>
      </c>
      <c r="K713" s="51">
        <f>_xlfn.XLOOKUP(G713,'Pay Table DC 2025'!B:B,'Pay Table DC 2025'!L:L,"NA",0)</f>
        <v>74318</v>
      </c>
      <c r="L713" s="20" t="str" cm="1">
        <f t="array" ref="L713">IFERROR(_xlfn.IFS(C713="Achieved Excellence", J713*Parameters!B$13, C713="Exceeded Expectations", J713*Parameters!C$13,C713="Meets Expectations",J713*Parameters!D$13), "No Pay Due")</f>
        <v>No Pay Due</v>
      </c>
      <c r="M713" s="21">
        <f t="shared" si="34"/>
        <v>0.8974138163029145</v>
      </c>
      <c r="N713" s="49" t="str" cm="1">
        <f t="array" ref="N713">_xlfn.IFS(L713="No Pay Due", "No Pay Due", ISNUMBER(L713), CEILING(L713, 50))</f>
        <v>No Pay Due</v>
      </c>
      <c r="O713" s="50" t="str">
        <f t="shared" si="35"/>
        <v>No Pay Due</v>
      </c>
      <c r="P713" s="56"/>
      <c r="Q713" s="16" t="str" cm="1">
        <f t="array" ref="Q713">IFERROR(_xlfn.IFS(C713="Achieved Excellence","3,000",C713="Exceeded Expectations",2000,C713="Meets Expectations",1000), "No pay due")</f>
        <v>No pay due</v>
      </c>
    </row>
    <row r="714" spans="1:17" x14ac:dyDescent="0.3">
      <c r="A714" t="s">
        <v>769</v>
      </c>
      <c r="B714">
        <v>2</v>
      </c>
      <c r="C714" t="str">
        <f>_xlfn.XLOOKUP(B714,Setup!A:A,Setup!B:B,"Unknown",0)</f>
        <v>Needs Improvement</v>
      </c>
      <c r="D714" s="19">
        <v>44884</v>
      </c>
      <c r="E714" s="18">
        <f ca="1">Parameters!C$5 - D714</f>
        <v>822</v>
      </c>
      <c r="F714" s="17" t="str">
        <f t="shared" ca="1" si="33"/>
        <v>Eligible</v>
      </c>
      <c r="G714" s="18">
        <v>4</v>
      </c>
      <c r="H714" s="18">
        <v>7</v>
      </c>
      <c r="I714" s="18" t="s">
        <v>1091</v>
      </c>
      <c r="J714" s="20" cm="1">
        <f t="array" ref="J714">INDEX('Pay Table DC 2025'!C$2:L$16,G714,H714)</f>
        <v>49500</v>
      </c>
      <c r="K714" s="51">
        <f>_xlfn.XLOOKUP(G714,'Pay Table DC 2025'!B:B,'Pay Table DC 2025'!L:L,"NA",0)</f>
        <v>53627</v>
      </c>
      <c r="L714" s="20" t="str" cm="1">
        <f t="array" ref="L714">IFERROR(_xlfn.IFS(C714="Achieved Excellence", J714*Parameters!B$13, C714="Exceeded Expectations", J714*Parameters!C$13,C714="Meets Expectations",J714*Parameters!D$13), "No Pay Due")</f>
        <v>No Pay Due</v>
      </c>
      <c r="M714" s="21">
        <f t="shared" si="34"/>
        <v>0.92304249724951981</v>
      </c>
      <c r="N714" s="49" t="str" cm="1">
        <f t="array" ref="N714">_xlfn.IFS(L714="No Pay Due", "No Pay Due", ISNUMBER(L714), CEILING(L714, 50))</f>
        <v>No Pay Due</v>
      </c>
      <c r="O714" s="50" t="str">
        <f t="shared" si="35"/>
        <v>No Pay Due</v>
      </c>
      <c r="P714" s="56"/>
      <c r="Q714" s="16" t="str" cm="1">
        <f t="array" ref="Q714">IFERROR(_xlfn.IFS(C714="Achieved Excellence","3,000",C714="Exceeded Expectations",2000,C714="Meets Expectations",1000), "No pay due")</f>
        <v>No pay due</v>
      </c>
    </row>
    <row r="715" spans="1:17" x14ac:dyDescent="0.3">
      <c r="A715" t="s">
        <v>770</v>
      </c>
      <c r="B715">
        <v>1</v>
      </c>
      <c r="C715" t="str">
        <f>_xlfn.XLOOKUP(B715,Setup!A:A,Setup!B:B,"Unknown",0)</f>
        <v>Did not meet Expectations</v>
      </c>
      <c r="D715" s="19">
        <v>44447</v>
      </c>
      <c r="E715" s="18">
        <f ca="1">Parameters!C$5 - D715</f>
        <v>1259</v>
      </c>
      <c r="F715" s="17" t="str">
        <f t="shared" ca="1" si="33"/>
        <v>Eligible</v>
      </c>
      <c r="G715" s="18">
        <v>11</v>
      </c>
      <c r="H715" s="18">
        <v>9</v>
      </c>
      <c r="I715" s="18" t="s">
        <v>1095</v>
      </c>
      <c r="J715" s="20" cm="1">
        <f t="array" ref="J715">INDEX('Pay Table DC 2025'!C$2:L$16,G715,H715)</f>
        <v>107156</v>
      </c>
      <c r="K715" s="51">
        <f>_xlfn.XLOOKUP(G715,'Pay Table DC 2025'!B:B,'Pay Table DC 2025'!L:L,"NA",0)</f>
        <v>109975</v>
      </c>
      <c r="L715" s="20" t="str" cm="1">
        <f t="array" ref="L715">IFERROR(_xlfn.IFS(C715="Achieved Excellence", J715*Parameters!B$13, C715="Exceeded Expectations", J715*Parameters!C$13,C715="Meets Expectations",J715*Parameters!D$13), "No Pay Due")</f>
        <v>No Pay Due</v>
      </c>
      <c r="M715" s="21">
        <f t="shared" si="34"/>
        <v>0.97436690156853833</v>
      </c>
      <c r="N715" s="49" t="str" cm="1">
        <f t="array" ref="N715">_xlfn.IFS(L715="No Pay Due", "No Pay Due", ISNUMBER(L715), CEILING(L715, 50))</f>
        <v>No Pay Due</v>
      </c>
      <c r="O715" s="50" t="str">
        <f t="shared" si="35"/>
        <v>No Pay Due</v>
      </c>
      <c r="P715" s="56"/>
      <c r="Q715" s="16" t="str" cm="1">
        <f t="array" ref="Q715">IFERROR(_xlfn.IFS(C715="Achieved Excellence","3,000",C715="Exceeded Expectations",2000,C715="Meets Expectations",1000), "No pay due")</f>
        <v>No pay due</v>
      </c>
    </row>
    <row r="716" spans="1:17" x14ac:dyDescent="0.3">
      <c r="A716" t="s">
        <v>771</v>
      </c>
      <c r="B716">
        <v>3</v>
      </c>
      <c r="C716" t="str">
        <f>_xlfn.XLOOKUP(B716,Setup!A:A,Setup!B:B,"Unknown",0)</f>
        <v>Meets Expectations</v>
      </c>
      <c r="D716" s="19">
        <v>44719</v>
      </c>
      <c r="E716" s="18">
        <f ca="1">Parameters!C$5 - D716</f>
        <v>987</v>
      </c>
      <c r="F716" s="17" t="str">
        <f t="shared" ca="1" si="33"/>
        <v>Eligible</v>
      </c>
      <c r="G716" s="18">
        <v>9</v>
      </c>
      <c r="H716" s="18">
        <v>5</v>
      </c>
      <c r="I716" s="18" t="s">
        <v>1092</v>
      </c>
      <c r="J716" s="20" cm="1">
        <f t="array" ref="J716">INDEX('Pay Table DC 2025'!C$2:L$16,G716,H716)</f>
        <v>79246</v>
      </c>
      <c r="K716" s="51">
        <f>_xlfn.XLOOKUP(G716,'Pay Table DC 2025'!B:B,'Pay Table DC 2025'!L:L,"NA",0)</f>
        <v>90898</v>
      </c>
      <c r="L716" s="20" cm="1">
        <f t="array" ref="L716">IFERROR(_xlfn.IFS(C716="Achieved Excellence", J716*Parameters!B$13, C716="Exceeded Expectations", J716*Parameters!C$13,C716="Meets Expectations",J716*Parameters!D$13), "No Pay Due")</f>
        <v>792.46</v>
      </c>
      <c r="M716" s="21">
        <f t="shared" si="34"/>
        <v>0.87181236110805516</v>
      </c>
      <c r="N716" s="49" cm="1">
        <f t="array" ref="N716">_xlfn.IFS(L716="No Pay Due", "No Pay Due", ISNUMBER(L716), CEILING(L716, 50))</f>
        <v>800</v>
      </c>
      <c r="O716" s="50">
        <f t="shared" si="35"/>
        <v>7.5399999999999636</v>
      </c>
      <c r="P716" s="56"/>
      <c r="Q716" s="16" cm="1">
        <f t="array" ref="Q716">IFERROR(_xlfn.IFS(C716="Achieved Excellence","3,000",C716="Exceeded Expectations",2000,C716="Meets Expectations",1000), "No pay due")</f>
        <v>1000</v>
      </c>
    </row>
    <row r="717" spans="1:17" x14ac:dyDescent="0.3">
      <c r="A717" t="s">
        <v>772</v>
      </c>
      <c r="B717">
        <v>2</v>
      </c>
      <c r="C717" t="str">
        <f>_xlfn.XLOOKUP(B717,Setup!A:A,Setup!B:B,"Unknown",0)</f>
        <v>Needs Improvement</v>
      </c>
      <c r="D717" s="19">
        <v>44756</v>
      </c>
      <c r="E717" s="18">
        <f ca="1">Parameters!C$5 - D717</f>
        <v>950</v>
      </c>
      <c r="F717" s="17" t="str">
        <f t="shared" ca="1" si="33"/>
        <v>Eligible</v>
      </c>
      <c r="G717" s="18">
        <v>9</v>
      </c>
      <c r="H717" s="18">
        <v>3</v>
      </c>
      <c r="I717" s="18" t="s">
        <v>1092</v>
      </c>
      <c r="J717" s="20" cm="1">
        <f t="array" ref="J717">INDEX('Pay Table DC 2025'!C$2:L$16,G717,H717)</f>
        <v>74584</v>
      </c>
      <c r="K717" s="51">
        <f>_xlfn.XLOOKUP(G717,'Pay Table DC 2025'!B:B,'Pay Table DC 2025'!L:L,"NA",0)</f>
        <v>90898</v>
      </c>
      <c r="L717" s="20" t="str" cm="1">
        <f t="array" ref="L717">IFERROR(_xlfn.IFS(C717="Achieved Excellence", J717*Parameters!B$13, C717="Exceeded Expectations", J717*Parameters!C$13,C717="Meets Expectations",J717*Parameters!D$13), "No Pay Due")</f>
        <v>No Pay Due</v>
      </c>
      <c r="M717" s="21">
        <f t="shared" si="34"/>
        <v>0.82052410394068076</v>
      </c>
      <c r="N717" s="49" t="str" cm="1">
        <f t="array" ref="N717">_xlfn.IFS(L717="No Pay Due", "No Pay Due", ISNUMBER(L717), CEILING(L717, 50))</f>
        <v>No Pay Due</v>
      </c>
      <c r="O717" s="50" t="str">
        <f t="shared" si="35"/>
        <v>No Pay Due</v>
      </c>
      <c r="P717" s="56"/>
      <c r="Q717" s="16" t="str" cm="1">
        <f t="array" ref="Q717">IFERROR(_xlfn.IFS(C717="Achieved Excellence","3,000",C717="Exceeded Expectations",2000,C717="Meets Expectations",1000), "No pay due")</f>
        <v>No pay due</v>
      </c>
    </row>
    <row r="718" spans="1:17" x14ac:dyDescent="0.3">
      <c r="A718" t="s">
        <v>773</v>
      </c>
      <c r="B718">
        <v>2</v>
      </c>
      <c r="C718" t="str">
        <f>_xlfn.XLOOKUP(B718,Setup!A:A,Setup!B:B,"Unknown",0)</f>
        <v>Needs Improvement</v>
      </c>
      <c r="D718" s="19">
        <v>45322</v>
      </c>
      <c r="E718" s="18">
        <f ca="1">Parameters!C$5 - D718</f>
        <v>384</v>
      </c>
      <c r="F718" s="17" t="str">
        <f t="shared" ca="1" si="33"/>
        <v>Eligible</v>
      </c>
      <c r="G718" s="18">
        <v>4</v>
      </c>
      <c r="H718" s="18">
        <v>1</v>
      </c>
      <c r="I718" s="18" t="s">
        <v>1095</v>
      </c>
      <c r="J718" s="20" cm="1">
        <f t="array" ref="J718">INDEX('Pay Table DC 2025'!C$2:L$16,G718,H718)</f>
        <v>41247</v>
      </c>
      <c r="K718" s="51">
        <f>_xlfn.XLOOKUP(G718,'Pay Table DC 2025'!B:B,'Pay Table DC 2025'!L:L,"NA",0)</f>
        <v>53627</v>
      </c>
      <c r="L718" s="20" t="str" cm="1">
        <f t="array" ref="L718">IFERROR(_xlfn.IFS(C718="Achieved Excellence", J718*Parameters!B$13, C718="Exceeded Expectations", J718*Parameters!C$13,C718="Meets Expectations",J718*Parameters!D$13), "No Pay Due")</f>
        <v>No Pay Due</v>
      </c>
      <c r="M718" s="21">
        <f t="shared" si="34"/>
        <v>0.76914613907173623</v>
      </c>
      <c r="N718" s="49" t="str" cm="1">
        <f t="array" ref="N718">_xlfn.IFS(L718="No Pay Due", "No Pay Due", ISNUMBER(L718), CEILING(L718, 50))</f>
        <v>No Pay Due</v>
      </c>
      <c r="O718" s="50" t="str">
        <f t="shared" si="35"/>
        <v>No Pay Due</v>
      </c>
      <c r="P718" s="56"/>
      <c r="Q718" s="16" t="str" cm="1">
        <f t="array" ref="Q718">IFERROR(_xlfn.IFS(C718="Achieved Excellence","3,000",C718="Exceeded Expectations",2000,C718="Meets Expectations",1000), "No pay due")</f>
        <v>No pay due</v>
      </c>
    </row>
    <row r="719" spans="1:17" x14ac:dyDescent="0.3">
      <c r="A719" t="s">
        <v>774</v>
      </c>
      <c r="B719">
        <v>3</v>
      </c>
      <c r="C719" t="str">
        <f>_xlfn.XLOOKUP(B719,Setup!A:A,Setup!B:B,"Unknown",0)</f>
        <v>Meets Expectations</v>
      </c>
      <c r="D719" s="19">
        <v>45499</v>
      </c>
      <c r="E719" s="18">
        <f ca="1">Parameters!C$5 - D719</f>
        <v>207</v>
      </c>
      <c r="F719" s="17" t="str">
        <f t="shared" ca="1" si="33"/>
        <v>Eligible</v>
      </c>
      <c r="G719" s="18">
        <v>2</v>
      </c>
      <c r="H719" s="18">
        <v>3</v>
      </c>
      <c r="I719" s="18" t="s">
        <v>1091</v>
      </c>
      <c r="J719" s="20" cm="1">
        <f t="array" ref="J719">INDEX('Pay Table DC 2025'!C$2:L$16,G719,H719)</f>
        <v>35592</v>
      </c>
      <c r="K719" s="51">
        <f>_xlfn.XLOOKUP(G719,'Pay Table DC 2025'!B:B,'Pay Table DC 2025'!L:L,"NA",0)</f>
        <v>42376</v>
      </c>
      <c r="L719" s="20" cm="1">
        <f t="array" ref="L719">IFERROR(_xlfn.IFS(C719="Achieved Excellence", J719*Parameters!B$13, C719="Exceeded Expectations", J719*Parameters!C$13,C719="Meets Expectations",J719*Parameters!D$13), "No Pay Due")</f>
        <v>355.92</v>
      </c>
      <c r="M719" s="21">
        <f t="shared" si="34"/>
        <v>0.83990938266943549</v>
      </c>
      <c r="N719" s="49" cm="1">
        <f t="array" ref="N719">_xlfn.IFS(L719="No Pay Due", "No Pay Due", ISNUMBER(L719), CEILING(L719, 50))</f>
        <v>400</v>
      </c>
      <c r="O719" s="50">
        <f t="shared" si="35"/>
        <v>44.079999999999984</v>
      </c>
      <c r="P719" s="56"/>
      <c r="Q719" s="16" cm="1">
        <f t="array" ref="Q719">IFERROR(_xlfn.IFS(C719="Achieved Excellence","3,000",C719="Exceeded Expectations",2000,C719="Meets Expectations",1000), "No pay due")</f>
        <v>1000</v>
      </c>
    </row>
    <row r="720" spans="1:17" x14ac:dyDescent="0.3">
      <c r="A720" t="s">
        <v>775</v>
      </c>
      <c r="B720">
        <v>2</v>
      </c>
      <c r="C720" t="str">
        <f>_xlfn.XLOOKUP(B720,Setup!A:A,Setup!B:B,"Unknown",0)</f>
        <v>Needs Improvement</v>
      </c>
      <c r="D720" s="19">
        <v>45149</v>
      </c>
      <c r="E720" s="18">
        <f ca="1">Parameters!C$5 - D720</f>
        <v>557</v>
      </c>
      <c r="F720" s="17" t="str">
        <f t="shared" ca="1" si="33"/>
        <v>Eligible</v>
      </c>
      <c r="G720" s="18">
        <v>11</v>
      </c>
      <c r="H720" s="18">
        <v>6</v>
      </c>
      <c r="I720" s="18" t="s">
        <v>1092</v>
      </c>
      <c r="J720" s="20" cm="1">
        <f t="array" ref="J720">INDEX('Pay Table DC 2025'!C$2:L$16,G720,H720)</f>
        <v>98698</v>
      </c>
      <c r="K720" s="51">
        <f>_xlfn.XLOOKUP(G720,'Pay Table DC 2025'!B:B,'Pay Table DC 2025'!L:L,"NA",0)</f>
        <v>109975</v>
      </c>
      <c r="L720" s="20" t="str" cm="1">
        <f t="array" ref="L720">IFERROR(_xlfn.IFS(C720="Achieved Excellence", J720*Parameters!B$13, C720="Exceeded Expectations", J720*Parameters!C$13,C720="Meets Expectations",J720*Parameters!D$13), "No Pay Due")</f>
        <v>No Pay Due</v>
      </c>
      <c r="M720" s="21">
        <f t="shared" si="34"/>
        <v>0.89745851329847692</v>
      </c>
      <c r="N720" s="49" t="str" cm="1">
        <f t="array" ref="N720">_xlfn.IFS(L720="No Pay Due", "No Pay Due", ISNUMBER(L720), CEILING(L720, 50))</f>
        <v>No Pay Due</v>
      </c>
      <c r="O720" s="50" t="str">
        <f t="shared" si="35"/>
        <v>No Pay Due</v>
      </c>
      <c r="P720" s="56"/>
      <c r="Q720" s="16" t="str" cm="1">
        <f t="array" ref="Q720">IFERROR(_xlfn.IFS(C720="Achieved Excellence","3,000",C720="Exceeded Expectations",2000,C720="Meets Expectations",1000), "No pay due")</f>
        <v>No pay due</v>
      </c>
    </row>
    <row r="721" spans="1:17" x14ac:dyDescent="0.3">
      <c r="A721" t="s">
        <v>776</v>
      </c>
      <c r="B721">
        <v>4</v>
      </c>
      <c r="C721" t="str">
        <f>_xlfn.XLOOKUP(B721,Setup!A:A,Setup!B:B,"Unknown",0)</f>
        <v>Exceeded Expectations</v>
      </c>
      <c r="D721" s="19">
        <v>45244</v>
      </c>
      <c r="E721" s="18">
        <f ca="1">Parameters!C$5 - D721</f>
        <v>462</v>
      </c>
      <c r="F721" s="17" t="str">
        <f t="shared" ca="1" si="33"/>
        <v>Eligible</v>
      </c>
      <c r="G721" s="18">
        <v>12</v>
      </c>
      <c r="H721" s="18">
        <v>5</v>
      </c>
      <c r="I721" s="18" t="s">
        <v>1092</v>
      </c>
      <c r="J721" s="20" cm="1">
        <f t="array" ref="J721">INDEX('Pay Table DC 2025'!C$2:L$16,G721,H721)</f>
        <v>114923</v>
      </c>
      <c r="K721" s="51">
        <f>_xlfn.XLOOKUP(G721,'Pay Table DC 2025'!B:B,'Pay Table DC 2025'!L:L,"NA",0)</f>
        <v>131826</v>
      </c>
      <c r="L721" s="20" cm="1">
        <f t="array" ref="L721">IFERROR(_xlfn.IFS(C721="Achieved Excellence", J721*Parameters!B$13, C721="Exceeded Expectations", J721*Parameters!C$13,C721="Meets Expectations",J721*Parameters!D$13), "No Pay Due")</f>
        <v>2298.46</v>
      </c>
      <c r="M721" s="21">
        <f t="shared" si="34"/>
        <v>0.87177794972160272</v>
      </c>
      <c r="N721" s="49" cm="1">
        <f t="array" ref="N721">_xlfn.IFS(L721="No Pay Due", "No Pay Due", ISNUMBER(L721), CEILING(L721, 50))</f>
        <v>2300</v>
      </c>
      <c r="O721" s="50">
        <f t="shared" si="35"/>
        <v>1.5399999999999636</v>
      </c>
      <c r="P721" s="56"/>
      <c r="Q721" s="16" cm="1">
        <f t="array" ref="Q721">IFERROR(_xlfn.IFS(C721="Achieved Excellence","3,000",C721="Exceeded Expectations",2000,C721="Meets Expectations",1000), "No pay due")</f>
        <v>2000</v>
      </c>
    </row>
    <row r="722" spans="1:17" x14ac:dyDescent="0.3">
      <c r="A722" t="s">
        <v>777</v>
      </c>
      <c r="B722">
        <v>1</v>
      </c>
      <c r="C722" t="str">
        <f>_xlfn.XLOOKUP(B722,Setup!A:A,Setup!B:B,"Unknown",0)</f>
        <v>Did not meet Expectations</v>
      </c>
      <c r="D722" s="19">
        <v>43957</v>
      </c>
      <c r="E722" s="18">
        <f ca="1">Parameters!C$5 - D722</f>
        <v>1749</v>
      </c>
      <c r="F722" s="17" t="str">
        <f t="shared" ca="1" si="33"/>
        <v>Eligible</v>
      </c>
      <c r="G722" s="18">
        <v>2</v>
      </c>
      <c r="H722" s="18">
        <v>6</v>
      </c>
      <c r="I722" s="18" t="s">
        <v>1091</v>
      </c>
      <c r="J722" s="20" cm="1">
        <f t="array" ref="J722">INDEX('Pay Table DC 2025'!C$2:L$16,G722,H722)</f>
        <v>38031</v>
      </c>
      <c r="K722" s="51">
        <f>_xlfn.XLOOKUP(G722,'Pay Table DC 2025'!B:B,'Pay Table DC 2025'!L:L,"NA",0)</f>
        <v>42376</v>
      </c>
      <c r="L722" s="20" t="str" cm="1">
        <f t="array" ref="L722">IFERROR(_xlfn.IFS(C722="Achieved Excellence", J722*Parameters!B$13, C722="Exceeded Expectations", J722*Parameters!C$13,C722="Meets Expectations",J722*Parameters!D$13), "No Pay Due")</f>
        <v>No Pay Due</v>
      </c>
      <c r="M722" s="21">
        <f t="shared" si="34"/>
        <v>0.89746554653577493</v>
      </c>
      <c r="N722" s="49" t="str" cm="1">
        <f t="array" ref="N722">_xlfn.IFS(L722="No Pay Due", "No Pay Due", ISNUMBER(L722), CEILING(L722, 50))</f>
        <v>No Pay Due</v>
      </c>
      <c r="O722" s="50" t="str">
        <f t="shared" si="35"/>
        <v>No Pay Due</v>
      </c>
      <c r="P722" s="56"/>
      <c r="Q722" s="16" t="str" cm="1">
        <f t="array" ref="Q722">IFERROR(_xlfn.IFS(C722="Achieved Excellence","3,000",C722="Exceeded Expectations",2000,C722="Meets Expectations",1000), "No pay due")</f>
        <v>No pay due</v>
      </c>
    </row>
    <row r="723" spans="1:17" x14ac:dyDescent="0.3">
      <c r="A723" t="s">
        <v>778</v>
      </c>
      <c r="B723">
        <v>4</v>
      </c>
      <c r="C723" t="str">
        <f>_xlfn.XLOOKUP(B723,Setup!A:A,Setup!B:B,"Unknown",0)</f>
        <v>Exceeded Expectations</v>
      </c>
      <c r="D723" s="19">
        <v>44966</v>
      </c>
      <c r="E723" s="18">
        <f ca="1">Parameters!C$5 - D723</f>
        <v>740</v>
      </c>
      <c r="F723" s="17" t="str">
        <f t="shared" ca="1" si="33"/>
        <v>Eligible</v>
      </c>
      <c r="G723" s="18">
        <v>10</v>
      </c>
      <c r="H723" s="18">
        <v>10</v>
      </c>
      <c r="I723" s="18" t="s">
        <v>1091</v>
      </c>
      <c r="J723" s="20" cm="1">
        <f t="array" ref="J723">INDEX('Pay Table DC 2025'!C$2:L$16,G723,H723)</f>
        <v>100097</v>
      </c>
      <c r="K723" s="51">
        <f>_xlfn.XLOOKUP(G723,'Pay Table DC 2025'!B:B,'Pay Table DC 2025'!L:L,"NA",0)</f>
        <v>100097</v>
      </c>
      <c r="L723" s="20" cm="1">
        <f t="array" ref="L723">IFERROR(_xlfn.IFS(C723="Achieved Excellence", J723*Parameters!B$13, C723="Exceeded Expectations", J723*Parameters!C$13,C723="Meets Expectations",J723*Parameters!D$13), "No Pay Due")</f>
        <v>2001.94</v>
      </c>
      <c r="M723" s="21">
        <f t="shared" si="34"/>
        <v>1</v>
      </c>
      <c r="N723" s="49" cm="1">
        <f t="array" ref="N723">_xlfn.IFS(L723="No Pay Due", "No Pay Due", ISNUMBER(L723), CEILING(L723, 50))</f>
        <v>2050</v>
      </c>
      <c r="O723" s="50">
        <f t="shared" si="35"/>
        <v>48.059999999999945</v>
      </c>
      <c r="P723" s="56"/>
      <c r="Q723" s="16" cm="1">
        <f t="array" ref="Q723">IFERROR(_xlfn.IFS(C723="Achieved Excellence","3,000",C723="Exceeded Expectations",2000,C723="Meets Expectations",1000), "No pay due")</f>
        <v>2000</v>
      </c>
    </row>
    <row r="724" spans="1:17" x14ac:dyDescent="0.3">
      <c r="A724" t="s">
        <v>779</v>
      </c>
      <c r="B724">
        <v>1</v>
      </c>
      <c r="C724" t="str">
        <f>_xlfn.XLOOKUP(B724,Setup!A:A,Setup!B:B,"Unknown",0)</f>
        <v>Did not meet Expectations</v>
      </c>
      <c r="D724" s="19">
        <v>45391</v>
      </c>
      <c r="E724" s="18">
        <f ca="1">Parameters!C$5 - D724</f>
        <v>315</v>
      </c>
      <c r="F724" s="17" t="str">
        <f t="shared" ca="1" si="33"/>
        <v>Eligible</v>
      </c>
      <c r="G724" s="18">
        <v>15</v>
      </c>
      <c r="H724" s="18">
        <v>4</v>
      </c>
      <c r="I724" s="18" t="s">
        <v>1094</v>
      </c>
      <c r="J724" s="20" cm="1">
        <f t="array" ref="J724">INDEX('Pay Table DC 2025'!C$2:L$16,G724,H724)</f>
        <v>184363</v>
      </c>
      <c r="K724" s="51">
        <f>_xlfn.XLOOKUP(G724,'Pay Table DC 2025'!B:B,'Pay Table DC 2025'!L:L,"NA",0)</f>
        <v>195200</v>
      </c>
      <c r="L724" s="20" t="str" cm="1">
        <f t="array" ref="L724">IFERROR(_xlfn.IFS(C724="Achieved Excellence", J724*Parameters!B$13, C724="Exceeded Expectations", J724*Parameters!C$13,C724="Meets Expectations",J724*Parameters!D$13), "No Pay Due")</f>
        <v>No Pay Due</v>
      </c>
      <c r="M724" s="21">
        <f t="shared" si="34"/>
        <v>0.94448258196721313</v>
      </c>
      <c r="N724" s="49" t="str" cm="1">
        <f t="array" ref="N724">_xlfn.IFS(L724="No Pay Due", "No Pay Due", ISNUMBER(L724), CEILING(L724, 50))</f>
        <v>No Pay Due</v>
      </c>
      <c r="O724" s="50" t="str">
        <f t="shared" si="35"/>
        <v>No Pay Due</v>
      </c>
      <c r="P724" s="56"/>
      <c r="Q724" s="16" t="str" cm="1">
        <f t="array" ref="Q724">IFERROR(_xlfn.IFS(C724="Achieved Excellence","3,000",C724="Exceeded Expectations",2000,C724="Meets Expectations",1000), "No pay due")</f>
        <v>No pay due</v>
      </c>
    </row>
    <row r="725" spans="1:17" x14ac:dyDescent="0.3">
      <c r="A725" t="s">
        <v>780</v>
      </c>
      <c r="B725">
        <v>4</v>
      </c>
      <c r="C725" t="str">
        <f>_xlfn.XLOOKUP(B725,Setup!A:A,Setup!B:B,"Unknown",0)</f>
        <v>Exceeded Expectations</v>
      </c>
      <c r="D725" s="19">
        <v>43973</v>
      </c>
      <c r="E725" s="18">
        <f ca="1">Parameters!C$5 - D725</f>
        <v>1733</v>
      </c>
      <c r="F725" s="17" t="str">
        <f t="shared" ca="1" si="33"/>
        <v>Eligible</v>
      </c>
      <c r="G725" s="18">
        <v>9</v>
      </c>
      <c r="H725" s="18">
        <v>8</v>
      </c>
      <c r="I725" s="18" t="s">
        <v>1092</v>
      </c>
      <c r="J725" s="20" cm="1">
        <f t="array" ref="J725">INDEX('Pay Table DC 2025'!C$2:L$16,G725,H725)</f>
        <v>86237</v>
      </c>
      <c r="K725" s="51">
        <f>_xlfn.XLOOKUP(G725,'Pay Table DC 2025'!B:B,'Pay Table DC 2025'!L:L,"NA",0)</f>
        <v>90898</v>
      </c>
      <c r="L725" s="20" cm="1">
        <f t="array" ref="L725">IFERROR(_xlfn.IFS(C725="Achieved Excellence", J725*Parameters!B$13, C725="Exceeded Expectations", J725*Parameters!C$13,C725="Meets Expectations",J725*Parameters!D$13), "No Pay Due")</f>
        <v>1724.74</v>
      </c>
      <c r="M725" s="21">
        <f t="shared" si="34"/>
        <v>0.9487227441747893</v>
      </c>
      <c r="N725" s="49" cm="1">
        <f t="array" ref="N725">_xlfn.IFS(L725="No Pay Due", "No Pay Due", ISNUMBER(L725), CEILING(L725, 50))</f>
        <v>1750</v>
      </c>
      <c r="O725" s="50">
        <f t="shared" si="35"/>
        <v>25.259999999999991</v>
      </c>
      <c r="P725" s="56"/>
      <c r="Q725" s="16" cm="1">
        <f t="array" ref="Q725">IFERROR(_xlfn.IFS(C725="Achieved Excellence","3,000",C725="Exceeded Expectations",2000,C725="Meets Expectations",1000), "No pay due")</f>
        <v>2000</v>
      </c>
    </row>
    <row r="726" spans="1:17" x14ac:dyDescent="0.3">
      <c r="A726" t="s">
        <v>781</v>
      </c>
      <c r="B726">
        <v>4</v>
      </c>
      <c r="C726" t="str">
        <f>_xlfn.XLOOKUP(B726,Setup!A:A,Setup!B:B,"Unknown",0)</f>
        <v>Exceeded Expectations</v>
      </c>
      <c r="D726" s="19">
        <v>44661</v>
      </c>
      <c r="E726" s="18">
        <f ca="1">Parameters!C$5 - D726</f>
        <v>1045</v>
      </c>
      <c r="F726" s="17" t="str">
        <f t="shared" ca="1" si="33"/>
        <v>Eligible</v>
      </c>
      <c r="G726" s="18">
        <v>7</v>
      </c>
      <c r="H726" s="18">
        <v>2</v>
      </c>
      <c r="I726" s="18" t="s">
        <v>1091</v>
      </c>
      <c r="J726" s="20" cm="1">
        <f t="array" ref="J726">INDEX('Pay Table DC 2025'!C$2:L$16,G726,H726)</f>
        <v>59070</v>
      </c>
      <c r="K726" s="51">
        <f>_xlfn.XLOOKUP(G726,'Pay Table DC 2025'!B:B,'Pay Table DC 2025'!L:L,"NA",0)</f>
        <v>74318</v>
      </c>
      <c r="L726" s="20" cm="1">
        <f t="array" ref="L726">IFERROR(_xlfn.IFS(C726="Achieved Excellence", J726*Parameters!B$13, C726="Exceeded Expectations", J726*Parameters!C$13,C726="Meets Expectations",J726*Parameters!D$13), "No Pay Due")</f>
        <v>1181.4000000000001</v>
      </c>
      <c r="M726" s="21">
        <f t="shared" si="34"/>
        <v>0.794827632605829</v>
      </c>
      <c r="N726" s="49" cm="1">
        <f t="array" ref="N726">_xlfn.IFS(L726="No Pay Due", "No Pay Due", ISNUMBER(L726), CEILING(L726, 50))</f>
        <v>1200</v>
      </c>
      <c r="O726" s="50">
        <f t="shared" si="35"/>
        <v>18.599999999999909</v>
      </c>
      <c r="P726" s="56"/>
      <c r="Q726" s="16" cm="1">
        <f t="array" ref="Q726">IFERROR(_xlfn.IFS(C726="Achieved Excellence","3,000",C726="Exceeded Expectations",2000,C726="Meets Expectations",1000), "No pay due")</f>
        <v>2000</v>
      </c>
    </row>
    <row r="727" spans="1:17" x14ac:dyDescent="0.3">
      <c r="A727" t="s">
        <v>782</v>
      </c>
      <c r="B727">
        <v>1</v>
      </c>
      <c r="C727" t="str">
        <f>_xlfn.XLOOKUP(B727,Setup!A:A,Setup!B:B,"Unknown",0)</f>
        <v>Did not meet Expectations</v>
      </c>
      <c r="D727" s="19">
        <v>44904</v>
      </c>
      <c r="E727" s="18">
        <f ca="1">Parameters!C$5 - D727</f>
        <v>802</v>
      </c>
      <c r="F727" s="17" t="str">
        <f t="shared" ca="1" si="33"/>
        <v>Eligible</v>
      </c>
      <c r="G727" s="18">
        <v>6</v>
      </c>
      <c r="H727" s="18">
        <v>7</v>
      </c>
      <c r="I727" s="18" t="s">
        <v>1091</v>
      </c>
      <c r="J727" s="20" cm="1">
        <f t="array" ref="J727">INDEX('Pay Table DC 2025'!C$2:L$16,G727,H727)</f>
        <v>61729</v>
      </c>
      <c r="K727" s="51">
        <f>_xlfn.XLOOKUP(G727,'Pay Table DC 2025'!B:B,'Pay Table DC 2025'!L:L,"NA",0)</f>
        <v>66872</v>
      </c>
      <c r="L727" s="20" t="str" cm="1">
        <f t="array" ref="L727">IFERROR(_xlfn.IFS(C727="Achieved Excellence", J727*Parameters!B$13, C727="Exceeded Expectations", J727*Parameters!C$13,C727="Meets Expectations",J727*Parameters!D$13), "No Pay Due")</f>
        <v>No Pay Due</v>
      </c>
      <c r="M727" s="21">
        <f t="shared" si="34"/>
        <v>0.92309187701878215</v>
      </c>
      <c r="N727" s="49" t="str" cm="1">
        <f t="array" ref="N727">_xlfn.IFS(L727="No Pay Due", "No Pay Due", ISNUMBER(L727), CEILING(L727, 50))</f>
        <v>No Pay Due</v>
      </c>
      <c r="O727" s="50" t="str">
        <f t="shared" si="35"/>
        <v>No Pay Due</v>
      </c>
      <c r="P727" s="56"/>
      <c r="Q727" s="16" t="str" cm="1">
        <f t="array" ref="Q727">IFERROR(_xlfn.IFS(C727="Achieved Excellence","3,000",C727="Exceeded Expectations",2000,C727="Meets Expectations",1000), "No pay due")</f>
        <v>No pay due</v>
      </c>
    </row>
    <row r="728" spans="1:17" x14ac:dyDescent="0.3">
      <c r="A728" t="s">
        <v>783</v>
      </c>
      <c r="B728">
        <v>5</v>
      </c>
      <c r="C728" t="str">
        <f>_xlfn.XLOOKUP(B728,Setup!A:A,Setup!B:B,"Unknown",0)</f>
        <v>Achieved Excellence</v>
      </c>
      <c r="D728" s="19">
        <v>45709</v>
      </c>
      <c r="E728" s="18">
        <f ca="1">Parameters!C$5 - D728</f>
        <v>-3</v>
      </c>
      <c r="F728" s="17" t="str">
        <f t="shared" ca="1" si="33"/>
        <v>Tenure Ineligible</v>
      </c>
      <c r="G728" s="18">
        <v>10</v>
      </c>
      <c r="H728" s="18">
        <v>6</v>
      </c>
      <c r="I728" s="18" t="s">
        <v>1095</v>
      </c>
      <c r="J728" s="20" cm="1">
        <f t="array" ref="J728">INDEX('Pay Table DC 2025'!C$2:L$16,G728,H728)</f>
        <v>89832</v>
      </c>
      <c r="K728" s="51">
        <f>_xlfn.XLOOKUP(G728,'Pay Table DC 2025'!B:B,'Pay Table DC 2025'!L:L,"NA",0)</f>
        <v>100097</v>
      </c>
      <c r="L728" s="20" cm="1">
        <f t="array" ref="L728">IFERROR(_xlfn.IFS(C728="Achieved Excellence", J728*Parameters!B$13, C728="Exceeded Expectations", J728*Parameters!C$13,C728="Meets Expectations",J728*Parameters!D$13), "No Pay Due")</f>
        <v>2694.96</v>
      </c>
      <c r="M728" s="21">
        <f t="shared" si="34"/>
        <v>0.89744947401021014</v>
      </c>
      <c r="N728" s="49" cm="1">
        <f t="array" ref="N728">_xlfn.IFS(L728="No Pay Due", "No Pay Due", ISNUMBER(L728), CEILING(L728, 50))</f>
        <v>2700</v>
      </c>
      <c r="O728" s="50">
        <f t="shared" si="35"/>
        <v>5.0399999999999636</v>
      </c>
      <c r="P728" s="56"/>
      <c r="Q728" s="16" t="str" cm="1">
        <f t="array" ref="Q728">IFERROR(_xlfn.IFS(C728="Achieved Excellence","3,000",C728="Exceeded Expectations",2000,C728="Meets Expectations",1000), "No pay due")</f>
        <v>3,000</v>
      </c>
    </row>
    <row r="729" spans="1:17" x14ac:dyDescent="0.3">
      <c r="A729" t="s">
        <v>784</v>
      </c>
      <c r="B729">
        <v>5</v>
      </c>
      <c r="C729" t="str">
        <f>_xlfn.XLOOKUP(B729,Setup!A:A,Setup!B:B,"Unknown",0)</f>
        <v>Achieved Excellence</v>
      </c>
      <c r="D729" s="19">
        <v>44897</v>
      </c>
      <c r="E729" s="18">
        <f ca="1">Parameters!C$5 - D729</f>
        <v>809</v>
      </c>
      <c r="F729" s="17" t="str">
        <f t="shared" ca="1" si="33"/>
        <v>Eligible</v>
      </c>
      <c r="G729" s="18">
        <v>7</v>
      </c>
      <c r="H729" s="18">
        <v>9</v>
      </c>
      <c r="I729" s="18" t="s">
        <v>1092</v>
      </c>
      <c r="J729" s="20" cm="1">
        <f t="array" ref="J729">INDEX('Pay Table DC 2025'!C$2:L$16,G729,H729)</f>
        <v>72412</v>
      </c>
      <c r="K729" s="51">
        <f>_xlfn.XLOOKUP(G729,'Pay Table DC 2025'!B:B,'Pay Table DC 2025'!L:L,"NA",0)</f>
        <v>74318</v>
      </c>
      <c r="L729" s="20" cm="1">
        <f t="array" ref="L729">IFERROR(_xlfn.IFS(C729="Achieved Excellence", J729*Parameters!B$13, C729="Exceeded Expectations", J729*Parameters!C$13,C729="Meets Expectations",J729*Parameters!D$13), "No Pay Due")</f>
        <v>2172.36</v>
      </c>
      <c r="M729" s="21">
        <f t="shared" si="34"/>
        <v>0.9743534540757286</v>
      </c>
      <c r="N729" s="49" cm="1">
        <f t="array" ref="N729">_xlfn.IFS(L729="No Pay Due", "No Pay Due", ISNUMBER(L729), CEILING(L729, 50))</f>
        <v>2200</v>
      </c>
      <c r="O729" s="50">
        <f t="shared" si="35"/>
        <v>27.639999999999873</v>
      </c>
      <c r="P729" s="56"/>
      <c r="Q729" s="16" t="str" cm="1">
        <f t="array" ref="Q729">IFERROR(_xlfn.IFS(C729="Achieved Excellence","3,000",C729="Exceeded Expectations",2000,C729="Meets Expectations",1000), "No pay due")</f>
        <v>3,000</v>
      </c>
    </row>
    <row r="730" spans="1:17" x14ac:dyDescent="0.3">
      <c r="A730" t="s">
        <v>785</v>
      </c>
      <c r="B730">
        <v>3</v>
      </c>
      <c r="C730" t="str">
        <f>_xlfn.XLOOKUP(B730,Setup!A:A,Setup!B:B,"Unknown",0)</f>
        <v>Meets Expectations</v>
      </c>
      <c r="D730" s="19">
        <v>44960</v>
      </c>
      <c r="E730" s="18">
        <f ca="1">Parameters!C$5 - D730</f>
        <v>746</v>
      </c>
      <c r="F730" s="17" t="str">
        <f t="shared" ca="1" si="33"/>
        <v>Eligible</v>
      </c>
      <c r="G730" s="18">
        <v>10</v>
      </c>
      <c r="H730" s="18">
        <v>7</v>
      </c>
      <c r="I730" s="18" t="s">
        <v>1094</v>
      </c>
      <c r="J730" s="20" cm="1">
        <f t="array" ref="J730">INDEX('Pay Table DC 2025'!C$2:L$16,G730,H730)</f>
        <v>92399</v>
      </c>
      <c r="K730" s="51">
        <f>_xlfn.XLOOKUP(G730,'Pay Table DC 2025'!B:B,'Pay Table DC 2025'!L:L,"NA",0)</f>
        <v>100097</v>
      </c>
      <c r="L730" s="20" cm="1">
        <f t="array" ref="L730">IFERROR(_xlfn.IFS(C730="Achieved Excellence", J730*Parameters!B$13, C730="Exceeded Expectations", J730*Parameters!C$13,C730="Meets Expectations",J730*Parameters!D$13), "No Pay Due")</f>
        <v>923.99</v>
      </c>
      <c r="M730" s="21">
        <f t="shared" si="34"/>
        <v>0.92309459823970752</v>
      </c>
      <c r="N730" s="49" cm="1">
        <f t="array" ref="N730">_xlfn.IFS(L730="No Pay Due", "No Pay Due", ISNUMBER(L730), CEILING(L730, 50))</f>
        <v>950</v>
      </c>
      <c r="O730" s="50">
        <f t="shared" si="35"/>
        <v>26.009999999999991</v>
      </c>
      <c r="P730" s="56"/>
      <c r="Q730" s="16" cm="1">
        <f t="array" ref="Q730">IFERROR(_xlfn.IFS(C730="Achieved Excellence","3,000",C730="Exceeded Expectations",2000,C730="Meets Expectations",1000), "No pay due")</f>
        <v>1000</v>
      </c>
    </row>
    <row r="731" spans="1:17" x14ac:dyDescent="0.3">
      <c r="A731" t="s">
        <v>786</v>
      </c>
      <c r="B731">
        <v>4</v>
      </c>
      <c r="C731" t="str">
        <f>_xlfn.XLOOKUP(B731,Setup!A:A,Setup!B:B,"Unknown",0)</f>
        <v>Exceeded Expectations</v>
      </c>
      <c r="D731" s="19">
        <v>44214</v>
      </c>
      <c r="E731" s="18">
        <f ca="1">Parameters!C$5 - D731</f>
        <v>1492</v>
      </c>
      <c r="F731" s="17" t="str">
        <f t="shared" ca="1" si="33"/>
        <v>Eligible</v>
      </c>
      <c r="G731" s="18">
        <v>11</v>
      </c>
      <c r="H731" s="18">
        <v>10</v>
      </c>
      <c r="I731" s="18" t="s">
        <v>1092</v>
      </c>
      <c r="J731" s="20" cm="1">
        <f t="array" ref="J731">INDEX('Pay Table DC 2025'!C$2:L$16,G731,H731)</f>
        <v>109975</v>
      </c>
      <c r="K731" s="51">
        <f>_xlfn.XLOOKUP(G731,'Pay Table DC 2025'!B:B,'Pay Table DC 2025'!L:L,"NA",0)</f>
        <v>109975</v>
      </c>
      <c r="L731" s="20" cm="1">
        <f t="array" ref="L731">IFERROR(_xlfn.IFS(C731="Achieved Excellence", J731*Parameters!B$13, C731="Exceeded Expectations", J731*Parameters!C$13,C731="Meets Expectations",J731*Parameters!D$13), "No Pay Due")</f>
        <v>2199.5</v>
      </c>
      <c r="M731" s="21">
        <f t="shared" si="34"/>
        <v>1</v>
      </c>
      <c r="N731" s="49" cm="1">
        <f t="array" ref="N731">_xlfn.IFS(L731="No Pay Due", "No Pay Due", ISNUMBER(L731), CEILING(L731, 50))</f>
        <v>2200</v>
      </c>
      <c r="O731" s="50">
        <f t="shared" si="35"/>
        <v>0.5</v>
      </c>
      <c r="P731" s="56"/>
      <c r="Q731" s="16" cm="1">
        <f t="array" ref="Q731">IFERROR(_xlfn.IFS(C731="Achieved Excellence","3,000",C731="Exceeded Expectations",2000,C731="Meets Expectations",1000), "No pay due")</f>
        <v>2000</v>
      </c>
    </row>
    <row r="732" spans="1:17" x14ac:dyDescent="0.3">
      <c r="A732" t="s">
        <v>787</v>
      </c>
      <c r="B732">
        <v>3</v>
      </c>
      <c r="C732" t="str">
        <f>_xlfn.XLOOKUP(B732,Setup!A:A,Setup!B:B,"Unknown",0)</f>
        <v>Meets Expectations</v>
      </c>
      <c r="D732" s="19">
        <v>45171</v>
      </c>
      <c r="E732" s="18">
        <f ca="1">Parameters!C$5 - D732</f>
        <v>535</v>
      </c>
      <c r="F732" s="17" t="str">
        <f t="shared" ca="1" si="33"/>
        <v>Eligible</v>
      </c>
      <c r="G732" s="18">
        <v>1</v>
      </c>
      <c r="H732" s="18">
        <v>5</v>
      </c>
      <c r="I732" s="18" t="s">
        <v>1091</v>
      </c>
      <c r="J732" s="20" cm="1">
        <f t="array" ref="J732">INDEX('Pay Table DC 2025'!C$2:L$16,G732,H732)</f>
        <v>33935</v>
      </c>
      <c r="K732" s="51">
        <f>_xlfn.XLOOKUP(G732,'Pay Table DC 2025'!B:B,'Pay Table DC 2025'!L:L,"NA",0)</f>
        <v>37463</v>
      </c>
      <c r="L732" s="20" cm="1">
        <f t="array" ref="L732">IFERROR(_xlfn.IFS(C732="Achieved Excellence", J732*Parameters!B$13, C732="Exceeded Expectations", J732*Parameters!C$13,C732="Meets Expectations",J732*Parameters!D$13), "No Pay Due")</f>
        <v>339.35</v>
      </c>
      <c r="M732" s="21">
        <f t="shared" si="34"/>
        <v>0.90582708272161871</v>
      </c>
      <c r="N732" s="49" cm="1">
        <f t="array" ref="N732">_xlfn.IFS(L732="No Pay Due", "No Pay Due", ISNUMBER(L732), CEILING(L732, 50))</f>
        <v>350</v>
      </c>
      <c r="O732" s="50">
        <f t="shared" si="35"/>
        <v>10.649999999999977</v>
      </c>
      <c r="P732" s="56"/>
      <c r="Q732" s="16" cm="1">
        <f t="array" ref="Q732">IFERROR(_xlfn.IFS(C732="Achieved Excellence","3,000",C732="Exceeded Expectations",2000,C732="Meets Expectations",1000), "No pay due")</f>
        <v>1000</v>
      </c>
    </row>
    <row r="733" spans="1:17" x14ac:dyDescent="0.3">
      <c r="A733" t="s">
        <v>788</v>
      </c>
      <c r="B733">
        <v>4</v>
      </c>
      <c r="C733" t="str">
        <f>_xlfn.XLOOKUP(B733,Setup!A:A,Setup!B:B,"Unknown",0)</f>
        <v>Exceeded Expectations</v>
      </c>
      <c r="D733" s="19">
        <v>44998</v>
      </c>
      <c r="E733" s="18">
        <f ca="1">Parameters!C$5 - D733</f>
        <v>708</v>
      </c>
      <c r="F733" s="17" t="str">
        <f t="shared" ca="1" si="33"/>
        <v>Eligible</v>
      </c>
      <c r="G733" s="18">
        <v>12</v>
      </c>
      <c r="H733" s="18">
        <v>2</v>
      </c>
      <c r="I733" s="18" t="s">
        <v>1094</v>
      </c>
      <c r="J733" s="20" cm="1">
        <f t="array" ref="J733">INDEX('Pay Table DC 2025'!C$2:L$16,G733,H733)</f>
        <v>104781</v>
      </c>
      <c r="K733" s="51">
        <f>_xlfn.XLOOKUP(G733,'Pay Table DC 2025'!B:B,'Pay Table DC 2025'!L:L,"NA",0)</f>
        <v>131826</v>
      </c>
      <c r="L733" s="20" cm="1">
        <f t="array" ref="L733">IFERROR(_xlfn.IFS(C733="Achieved Excellence", J733*Parameters!B$13, C733="Exceeded Expectations", J733*Parameters!C$13,C733="Meets Expectations",J733*Parameters!D$13), "No Pay Due")</f>
        <v>2095.62</v>
      </c>
      <c r="M733" s="21">
        <f t="shared" si="34"/>
        <v>0.79484320240316786</v>
      </c>
      <c r="N733" s="49" cm="1">
        <f t="array" ref="N733">_xlfn.IFS(L733="No Pay Due", "No Pay Due", ISNUMBER(L733), CEILING(L733, 50))</f>
        <v>2100</v>
      </c>
      <c r="O733" s="50">
        <f t="shared" si="35"/>
        <v>4.3800000000001091</v>
      </c>
      <c r="P733" s="56"/>
      <c r="Q733" s="16" cm="1">
        <f t="array" ref="Q733">IFERROR(_xlfn.IFS(C733="Achieved Excellence","3,000",C733="Exceeded Expectations",2000,C733="Meets Expectations",1000), "No pay due")</f>
        <v>2000</v>
      </c>
    </row>
    <row r="734" spans="1:17" x14ac:dyDescent="0.3">
      <c r="A734" t="s">
        <v>789</v>
      </c>
      <c r="B734">
        <v>3</v>
      </c>
      <c r="C734" t="str">
        <f>_xlfn.XLOOKUP(B734,Setup!A:A,Setup!B:B,"Unknown",0)</f>
        <v>Meets Expectations</v>
      </c>
      <c r="D734" s="19">
        <v>44226</v>
      </c>
      <c r="E734" s="18">
        <f ca="1">Parameters!C$5 - D734</f>
        <v>1480</v>
      </c>
      <c r="F734" s="17" t="str">
        <f t="shared" ca="1" si="33"/>
        <v>Eligible</v>
      </c>
      <c r="G734" s="18">
        <v>6</v>
      </c>
      <c r="H734" s="18">
        <v>1</v>
      </c>
      <c r="I734" s="18" t="s">
        <v>1093</v>
      </c>
      <c r="J734" s="20" cm="1">
        <f t="array" ref="J734">INDEX('Pay Table DC 2025'!C$2:L$16,G734,H734)</f>
        <v>51442</v>
      </c>
      <c r="K734" s="51">
        <f>_xlfn.XLOOKUP(G734,'Pay Table DC 2025'!B:B,'Pay Table DC 2025'!L:L,"NA",0)</f>
        <v>66872</v>
      </c>
      <c r="L734" s="20" cm="1">
        <f t="array" ref="L734">IFERROR(_xlfn.IFS(C734="Achieved Excellence", J734*Parameters!B$13, C734="Exceeded Expectations", J734*Parameters!C$13,C734="Meets Expectations",J734*Parameters!D$13), "No Pay Due")</f>
        <v>514.41999999999996</v>
      </c>
      <c r="M734" s="21">
        <f t="shared" si="34"/>
        <v>0.76926067711448742</v>
      </c>
      <c r="N734" s="49" cm="1">
        <f t="array" ref="N734">_xlfn.IFS(L734="No Pay Due", "No Pay Due", ISNUMBER(L734), CEILING(L734, 50))</f>
        <v>550</v>
      </c>
      <c r="O734" s="50">
        <f t="shared" si="35"/>
        <v>35.580000000000041</v>
      </c>
      <c r="P734" s="56"/>
      <c r="Q734" s="16" cm="1">
        <f t="array" ref="Q734">IFERROR(_xlfn.IFS(C734="Achieved Excellence","3,000",C734="Exceeded Expectations",2000,C734="Meets Expectations",1000), "No pay due")</f>
        <v>1000</v>
      </c>
    </row>
    <row r="735" spans="1:17" x14ac:dyDescent="0.3">
      <c r="A735" t="s">
        <v>790</v>
      </c>
      <c r="B735">
        <v>5</v>
      </c>
      <c r="C735" t="str">
        <f>_xlfn.XLOOKUP(B735,Setup!A:A,Setup!B:B,"Unknown",0)</f>
        <v>Achieved Excellence</v>
      </c>
      <c r="D735" s="19">
        <v>43907</v>
      </c>
      <c r="E735" s="18">
        <f ca="1">Parameters!C$5 - D735</f>
        <v>1799</v>
      </c>
      <c r="F735" s="17" t="str">
        <f t="shared" ca="1" si="33"/>
        <v>Eligible</v>
      </c>
      <c r="G735" s="18">
        <v>12</v>
      </c>
      <c r="H735" s="18">
        <v>4</v>
      </c>
      <c r="I735" s="18" t="s">
        <v>1093</v>
      </c>
      <c r="J735" s="20" cm="1">
        <f t="array" ref="J735">INDEX('Pay Table DC 2025'!C$2:L$16,G735,H735)</f>
        <v>111543</v>
      </c>
      <c r="K735" s="51">
        <f>_xlfn.XLOOKUP(G735,'Pay Table DC 2025'!B:B,'Pay Table DC 2025'!L:L,"NA",0)</f>
        <v>131826</v>
      </c>
      <c r="L735" s="20" cm="1">
        <f t="array" ref="L735">IFERROR(_xlfn.IFS(C735="Achieved Excellence", J735*Parameters!B$13, C735="Exceeded Expectations", J735*Parameters!C$13,C735="Meets Expectations",J735*Parameters!D$13), "No Pay Due")</f>
        <v>3346.29</v>
      </c>
      <c r="M735" s="21">
        <f t="shared" si="34"/>
        <v>0.84613809112011285</v>
      </c>
      <c r="N735" s="49" cm="1">
        <f t="array" ref="N735">_xlfn.IFS(L735="No Pay Due", "No Pay Due", ISNUMBER(L735), CEILING(L735, 50))</f>
        <v>3350</v>
      </c>
      <c r="O735" s="50">
        <f t="shared" si="35"/>
        <v>3.7100000000000364</v>
      </c>
      <c r="P735" s="56"/>
      <c r="Q735" s="16" t="str" cm="1">
        <f t="array" ref="Q735">IFERROR(_xlfn.IFS(C735="Achieved Excellence","3,000",C735="Exceeded Expectations",2000,C735="Meets Expectations",1000), "No pay due")</f>
        <v>3,000</v>
      </c>
    </row>
    <row r="736" spans="1:17" x14ac:dyDescent="0.3">
      <c r="A736" t="s">
        <v>791</v>
      </c>
      <c r="B736">
        <v>3</v>
      </c>
      <c r="C736" t="str">
        <f>_xlfn.XLOOKUP(B736,Setup!A:A,Setup!B:B,"Unknown",0)</f>
        <v>Meets Expectations</v>
      </c>
      <c r="D736" s="19">
        <v>44947</v>
      </c>
      <c r="E736" s="18">
        <f ca="1">Parameters!C$5 - D736</f>
        <v>759</v>
      </c>
      <c r="F736" s="17" t="str">
        <f t="shared" ca="1" si="33"/>
        <v>Eligible</v>
      </c>
      <c r="G736" s="18">
        <v>4</v>
      </c>
      <c r="H736" s="18">
        <v>9</v>
      </c>
      <c r="I736" s="18" t="s">
        <v>1091</v>
      </c>
      <c r="J736" s="20" cm="1">
        <f t="array" ref="J736">INDEX('Pay Table DC 2025'!C$2:L$16,G736,H736)</f>
        <v>52251</v>
      </c>
      <c r="K736" s="51">
        <f>_xlfn.XLOOKUP(G736,'Pay Table DC 2025'!B:B,'Pay Table DC 2025'!L:L,"NA",0)</f>
        <v>53627</v>
      </c>
      <c r="L736" s="20" cm="1">
        <f t="array" ref="L736">IFERROR(_xlfn.IFS(C736="Achieved Excellence", J736*Parameters!B$13, C736="Exceeded Expectations", J736*Parameters!C$13,C736="Meets Expectations",J736*Parameters!D$13), "No Pay Due")</f>
        <v>522.51</v>
      </c>
      <c r="M736" s="21">
        <f t="shared" si="34"/>
        <v>0.974341283308781</v>
      </c>
      <c r="N736" s="49" cm="1">
        <f t="array" ref="N736">_xlfn.IFS(L736="No Pay Due", "No Pay Due", ISNUMBER(L736), CEILING(L736, 50))</f>
        <v>550</v>
      </c>
      <c r="O736" s="50">
        <f t="shared" si="35"/>
        <v>27.490000000000009</v>
      </c>
      <c r="P736" s="56"/>
      <c r="Q736" s="16" cm="1">
        <f t="array" ref="Q736">IFERROR(_xlfn.IFS(C736="Achieved Excellence","3,000",C736="Exceeded Expectations",2000,C736="Meets Expectations",1000), "No pay due")</f>
        <v>1000</v>
      </c>
    </row>
    <row r="737" spans="1:17" x14ac:dyDescent="0.3">
      <c r="A737" t="s">
        <v>792</v>
      </c>
      <c r="B737">
        <v>1</v>
      </c>
      <c r="C737" t="str">
        <f>_xlfn.XLOOKUP(B737,Setup!A:A,Setup!B:B,"Unknown",0)</f>
        <v>Did not meet Expectations</v>
      </c>
      <c r="D737" s="19">
        <v>45491</v>
      </c>
      <c r="E737" s="18">
        <f ca="1">Parameters!C$5 - D737</f>
        <v>215</v>
      </c>
      <c r="F737" s="17" t="str">
        <f t="shared" ca="1" si="33"/>
        <v>Eligible</v>
      </c>
      <c r="G737" s="18">
        <v>5</v>
      </c>
      <c r="H737" s="18">
        <v>3</v>
      </c>
      <c r="I737" s="18" t="s">
        <v>1091</v>
      </c>
      <c r="J737" s="20" cm="1">
        <f t="array" ref="J737">INDEX('Pay Table DC 2025'!C$2:L$16,G737,H737)</f>
        <v>49223</v>
      </c>
      <c r="K737" s="51">
        <f>_xlfn.XLOOKUP(G737,'Pay Table DC 2025'!B:B,'Pay Table DC 2025'!L:L,"NA",0)</f>
        <v>59986</v>
      </c>
      <c r="L737" s="20" t="str" cm="1">
        <f t="array" ref="L737">IFERROR(_xlfn.IFS(C737="Achieved Excellence", J737*Parameters!B$13, C737="Exceeded Expectations", J737*Parameters!C$13,C737="Meets Expectations",J737*Parameters!D$13), "No Pay Due")</f>
        <v>No Pay Due</v>
      </c>
      <c r="M737" s="21">
        <f t="shared" si="34"/>
        <v>0.8205748007868503</v>
      </c>
      <c r="N737" s="49" t="str" cm="1">
        <f t="array" ref="N737">_xlfn.IFS(L737="No Pay Due", "No Pay Due", ISNUMBER(L737), CEILING(L737, 50))</f>
        <v>No Pay Due</v>
      </c>
      <c r="O737" s="50" t="str">
        <f t="shared" si="35"/>
        <v>No Pay Due</v>
      </c>
      <c r="P737" s="56"/>
      <c r="Q737" s="16" t="str" cm="1">
        <f t="array" ref="Q737">IFERROR(_xlfn.IFS(C737="Achieved Excellence","3,000",C737="Exceeded Expectations",2000,C737="Meets Expectations",1000), "No pay due")</f>
        <v>No pay due</v>
      </c>
    </row>
    <row r="738" spans="1:17" x14ac:dyDescent="0.3">
      <c r="A738" t="s">
        <v>793</v>
      </c>
      <c r="B738">
        <v>4</v>
      </c>
      <c r="C738" t="str">
        <f>_xlfn.XLOOKUP(B738,Setup!A:A,Setup!B:B,"Unknown",0)</f>
        <v>Exceeded Expectations</v>
      </c>
      <c r="D738" s="19">
        <v>45191</v>
      </c>
      <c r="E738" s="18">
        <f ca="1">Parameters!C$5 - D738</f>
        <v>515</v>
      </c>
      <c r="F738" s="17" t="str">
        <f t="shared" ca="1" si="33"/>
        <v>Eligible</v>
      </c>
      <c r="G738" s="18">
        <v>1</v>
      </c>
      <c r="H738" s="18">
        <v>1</v>
      </c>
      <c r="I738" s="18" t="s">
        <v>1091</v>
      </c>
      <c r="J738" s="20" cm="1">
        <f t="array" ref="J738">INDEX('Pay Table DC 2025'!C$2:L$16,G738,H738)</f>
        <v>29949</v>
      </c>
      <c r="K738" s="51">
        <f>_xlfn.XLOOKUP(G738,'Pay Table DC 2025'!B:B,'Pay Table DC 2025'!L:L,"NA",0)</f>
        <v>37463</v>
      </c>
      <c r="L738" s="20" cm="1">
        <f t="array" ref="L738">IFERROR(_xlfn.IFS(C738="Achieved Excellence", J738*Parameters!B$13, C738="Exceeded Expectations", J738*Parameters!C$13,C738="Meets Expectations",J738*Parameters!D$13), "No Pay Due")</f>
        <v>598.98</v>
      </c>
      <c r="M738" s="21">
        <f t="shared" si="34"/>
        <v>0.79942876971945653</v>
      </c>
      <c r="N738" s="49" cm="1">
        <f t="array" ref="N738">_xlfn.IFS(L738="No Pay Due", "No Pay Due", ISNUMBER(L738), CEILING(L738, 50))</f>
        <v>600</v>
      </c>
      <c r="O738" s="50">
        <f t="shared" si="35"/>
        <v>1.0199999999999818</v>
      </c>
      <c r="P738" s="56"/>
      <c r="Q738" s="16" cm="1">
        <f t="array" ref="Q738">IFERROR(_xlfn.IFS(C738="Achieved Excellence","3,000",C738="Exceeded Expectations",2000,C738="Meets Expectations",1000), "No pay due")</f>
        <v>2000</v>
      </c>
    </row>
    <row r="739" spans="1:17" x14ac:dyDescent="0.3">
      <c r="A739" t="s">
        <v>794</v>
      </c>
      <c r="B739">
        <v>1</v>
      </c>
      <c r="C739" t="str">
        <f>_xlfn.XLOOKUP(B739,Setup!A:A,Setup!B:B,"Unknown",0)</f>
        <v>Did not meet Expectations</v>
      </c>
      <c r="D739" s="19">
        <v>45490</v>
      </c>
      <c r="E739" s="18">
        <f ca="1">Parameters!C$5 - D739</f>
        <v>216</v>
      </c>
      <c r="F739" s="17" t="str">
        <f t="shared" ca="1" si="33"/>
        <v>Eligible</v>
      </c>
      <c r="G739" s="18">
        <v>4</v>
      </c>
      <c r="H739" s="18">
        <v>8</v>
      </c>
      <c r="I739" s="18" t="s">
        <v>1091</v>
      </c>
      <c r="J739" s="20" cm="1">
        <f t="array" ref="J739">INDEX('Pay Table DC 2025'!C$2:L$16,G739,H739)</f>
        <v>50876</v>
      </c>
      <c r="K739" s="51">
        <f>_xlfn.XLOOKUP(G739,'Pay Table DC 2025'!B:B,'Pay Table DC 2025'!L:L,"NA",0)</f>
        <v>53627</v>
      </c>
      <c r="L739" s="20" t="str" cm="1">
        <f t="array" ref="L739">IFERROR(_xlfn.IFS(C739="Achieved Excellence", J739*Parameters!B$13, C739="Exceeded Expectations", J739*Parameters!C$13,C739="Meets Expectations",J739*Parameters!D$13), "No Pay Due")</f>
        <v>No Pay Due</v>
      </c>
      <c r="M739" s="21">
        <f t="shared" si="34"/>
        <v>0.94870121394073881</v>
      </c>
      <c r="N739" s="49" t="str" cm="1">
        <f t="array" ref="N739">_xlfn.IFS(L739="No Pay Due", "No Pay Due", ISNUMBER(L739), CEILING(L739, 50))</f>
        <v>No Pay Due</v>
      </c>
      <c r="O739" s="50" t="str">
        <f t="shared" si="35"/>
        <v>No Pay Due</v>
      </c>
      <c r="P739" s="56"/>
      <c r="Q739" s="16" t="str" cm="1">
        <f t="array" ref="Q739">IFERROR(_xlfn.IFS(C739="Achieved Excellence","3,000",C739="Exceeded Expectations",2000,C739="Meets Expectations",1000), "No pay due")</f>
        <v>No pay due</v>
      </c>
    </row>
    <row r="740" spans="1:17" x14ac:dyDescent="0.3">
      <c r="A740" t="s">
        <v>795</v>
      </c>
      <c r="B740">
        <v>2</v>
      </c>
      <c r="C740" t="str">
        <f>_xlfn.XLOOKUP(B740,Setup!A:A,Setup!B:B,"Unknown",0)</f>
        <v>Needs Improvement</v>
      </c>
      <c r="D740" s="19">
        <v>44934</v>
      </c>
      <c r="E740" s="18">
        <f ca="1">Parameters!C$5 - D740</f>
        <v>772</v>
      </c>
      <c r="F740" s="17" t="str">
        <f t="shared" ca="1" si="33"/>
        <v>Eligible</v>
      </c>
      <c r="G740" s="18">
        <v>13</v>
      </c>
      <c r="H740" s="18">
        <v>10</v>
      </c>
      <c r="I740" s="18" t="s">
        <v>1093</v>
      </c>
      <c r="J740" s="20" cm="1">
        <f t="array" ref="J740">INDEX('Pay Table DC 2025'!C$2:L$16,G740,H740)</f>
        <v>156755</v>
      </c>
      <c r="K740" s="51">
        <f>_xlfn.XLOOKUP(G740,'Pay Table DC 2025'!B:B,'Pay Table DC 2025'!L:L,"NA",0)</f>
        <v>156755</v>
      </c>
      <c r="L740" s="20" t="str" cm="1">
        <f t="array" ref="L740">IFERROR(_xlfn.IFS(C740="Achieved Excellence", J740*Parameters!B$13, C740="Exceeded Expectations", J740*Parameters!C$13,C740="Meets Expectations",J740*Parameters!D$13), "No Pay Due")</f>
        <v>No Pay Due</v>
      </c>
      <c r="M740" s="21">
        <f t="shared" si="34"/>
        <v>1</v>
      </c>
      <c r="N740" s="49" t="str" cm="1">
        <f t="array" ref="N740">_xlfn.IFS(L740="No Pay Due", "No Pay Due", ISNUMBER(L740), CEILING(L740, 50))</f>
        <v>No Pay Due</v>
      </c>
      <c r="O740" s="50" t="str">
        <f t="shared" si="35"/>
        <v>No Pay Due</v>
      </c>
      <c r="P740" s="56"/>
      <c r="Q740" s="16" t="str" cm="1">
        <f t="array" ref="Q740">IFERROR(_xlfn.IFS(C740="Achieved Excellence","3,000",C740="Exceeded Expectations",2000,C740="Meets Expectations",1000), "No pay due")</f>
        <v>No pay due</v>
      </c>
    </row>
    <row r="741" spans="1:17" x14ac:dyDescent="0.3">
      <c r="A741" t="s">
        <v>796</v>
      </c>
      <c r="B741">
        <v>5</v>
      </c>
      <c r="C741" t="str">
        <f>_xlfn.XLOOKUP(B741,Setup!A:A,Setup!B:B,"Unknown",0)</f>
        <v>Achieved Excellence</v>
      </c>
      <c r="D741" s="19">
        <v>44953</v>
      </c>
      <c r="E741" s="18">
        <f ca="1">Parameters!C$5 - D741</f>
        <v>753</v>
      </c>
      <c r="F741" s="17" t="str">
        <f t="shared" ca="1" si="33"/>
        <v>Eligible</v>
      </c>
      <c r="G741" s="18">
        <v>9</v>
      </c>
      <c r="H741" s="18">
        <v>10</v>
      </c>
      <c r="I741" s="18" t="s">
        <v>1094</v>
      </c>
      <c r="J741" s="20" cm="1">
        <f t="array" ref="J741">INDEX('Pay Table DC 2025'!C$2:L$16,G741,H741)</f>
        <v>90898</v>
      </c>
      <c r="K741" s="51">
        <f>_xlfn.XLOOKUP(G741,'Pay Table DC 2025'!B:B,'Pay Table DC 2025'!L:L,"NA",0)</f>
        <v>90898</v>
      </c>
      <c r="L741" s="20" cm="1">
        <f t="array" ref="L741">IFERROR(_xlfn.IFS(C741="Achieved Excellence", J741*Parameters!B$13, C741="Exceeded Expectations", J741*Parameters!C$13,C741="Meets Expectations",J741*Parameters!D$13), "No Pay Due")</f>
        <v>2726.94</v>
      </c>
      <c r="M741" s="21">
        <f t="shared" si="34"/>
        <v>1</v>
      </c>
      <c r="N741" s="49" cm="1">
        <f t="array" ref="N741">_xlfn.IFS(L741="No Pay Due", "No Pay Due", ISNUMBER(L741), CEILING(L741, 50))</f>
        <v>2750</v>
      </c>
      <c r="O741" s="50">
        <f t="shared" si="35"/>
        <v>23.059999999999945</v>
      </c>
      <c r="P741" s="56"/>
      <c r="Q741" s="16" t="str" cm="1">
        <f t="array" ref="Q741">IFERROR(_xlfn.IFS(C741="Achieved Excellence","3,000",C741="Exceeded Expectations",2000,C741="Meets Expectations",1000), "No pay due")</f>
        <v>3,000</v>
      </c>
    </row>
    <row r="742" spans="1:17" x14ac:dyDescent="0.3">
      <c r="A742" t="s">
        <v>797</v>
      </c>
      <c r="B742">
        <v>5</v>
      </c>
      <c r="C742" t="str">
        <f>_xlfn.XLOOKUP(B742,Setup!A:A,Setup!B:B,"Unknown",0)</f>
        <v>Achieved Excellence</v>
      </c>
      <c r="D742" s="19">
        <v>44987</v>
      </c>
      <c r="E742" s="18">
        <f ca="1">Parameters!C$5 - D742</f>
        <v>719</v>
      </c>
      <c r="F742" s="17" t="str">
        <f t="shared" ca="1" si="33"/>
        <v>Eligible</v>
      </c>
      <c r="G742" s="18">
        <v>5</v>
      </c>
      <c r="H742" s="18">
        <v>2</v>
      </c>
      <c r="I742" s="18" t="s">
        <v>1093</v>
      </c>
      <c r="J742" s="20" cm="1">
        <f t="array" ref="J742">INDEX('Pay Table DC 2025'!C$2:L$16,G742,H742)</f>
        <v>47685</v>
      </c>
      <c r="K742" s="51">
        <f>_xlfn.XLOOKUP(G742,'Pay Table DC 2025'!B:B,'Pay Table DC 2025'!L:L,"NA",0)</f>
        <v>59986</v>
      </c>
      <c r="L742" s="20" cm="1">
        <f t="array" ref="L742">IFERROR(_xlfn.IFS(C742="Achieved Excellence", J742*Parameters!B$13, C742="Exceeded Expectations", J742*Parameters!C$13,C742="Meets Expectations",J742*Parameters!D$13), "No Pay Due")</f>
        <v>1430.55</v>
      </c>
      <c r="M742" s="21">
        <f t="shared" si="34"/>
        <v>0.79493548494648747</v>
      </c>
      <c r="N742" s="49" cm="1">
        <f t="array" ref="N742">_xlfn.IFS(L742="No Pay Due", "No Pay Due", ISNUMBER(L742), CEILING(L742, 50))</f>
        <v>1450</v>
      </c>
      <c r="O742" s="50">
        <f t="shared" si="35"/>
        <v>19.450000000000045</v>
      </c>
      <c r="P742" s="56"/>
      <c r="Q742" s="16" t="str" cm="1">
        <f t="array" ref="Q742">IFERROR(_xlfn.IFS(C742="Achieved Excellence","3,000",C742="Exceeded Expectations",2000,C742="Meets Expectations",1000), "No pay due")</f>
        <v>3,000</v>
      </c>
    </row>
    <row r="743" spans="1:17" x14ac:dyDescent="0.3">
      <c r="A743" t="s">
        <v>798</v>
      </c>
      <c r="B743">
        <v>3</v>
      </c>
      <c r="C743" t="str">
        <f>_xlfn.XLOOKUP(B743,Setup!A:A,Setup!B:B,"Unknown",0)</f>
        <v>Meets Expectations</v>
      </c>
      <c r="D743" s="19">
        <v>45247</v>
      </c>
      <c r="E743" s="18">
        <f ca="1">Parameters!C$5 - D743</f>
        <v>459</v>
      </c>
      <c r="F743" s="17" t="str">
        <f t="shared" ca="1" si="33"/>
        <v>Eligible</v>
      </c>
      <c r="G743" s="18">
        <v>14</v>
      </c>
      <c r="H743" s="18">
        <v>5</v>
      </c>
      <c r="I743" s="18" t="s">
        <v>1092</v>
      </c>
      <c r="J743" s="20" cm="1">
        <f t="array" ref="J743">INDEX('Pay Table DC 2025'!C$2:L$16,G743,H743)</f>
        <v>161486</v>
      </c>
      <c r="K743" s="51">
        <f>_xlfn.XLOOKUP(G743,'Pay Table DC 2025'!B:B,'Pay Table DC 2025'!L:L,"NA",0)</f>
        <v>185234</v>
      </c>
      <c r="L743" s="20" cm="1">
        <f t="array" ref="L743">IFERROR(_xlfn.IFS(C743="Achieved Excellence", J743*Parameters!B$13, C743="Exceeded Expectations", J743*Parameters!C$13,C743="Meets Expectations",J743*Parameters!D$13), "No Pay Due")</f>
        <v>1614.8600000000001</v>
      </c>
      <c r="M743" s="21">
        <f t="shared" si="34"/>
        <v>0.87179459494477252</v>
      </c>
      <c r="N743" s="49" cm="1">
        <f t="array" ref="N743">_xlfn.IFS(L743="No Pay Due", "No Pay Due", ISNUMBER(L743), CEILING(L743, 50))</f>
        <v>1650</v>
      </c>
      <c r="O743" s="50">
        <f t="shared" si="35"/>
        <v>35.139999999999873</v>
      </c>
      <c r="P743" s="56"/>
      <c r="Q743" s="16" cm="1">
        <f t="array" ref="Q743">IFERROR(_xlfn.IFS(C743="Achieved Excellence","3,000",C743="Exceeded Expectations",2000,C743="Meets Expectations",1000), "No pay due")</f>
        <v>1000</v>
      </c>
    </row>
    <row r="744" spans="1:17" x14ac:dyDescent="0.3">
      <c r="A744" t="s">
        <v>799</v>
      </c>
      <c r="B744">
        <v>1</v>
      </c>
      <c r="C744" t="str">
        <f>_xlfn.XLOOKUP(B744,Setup!A:A,Setup!B:B,"Unknown",0)</f>
        <v>Did not meet Expectations</v>
      </c>
      <c r="D744" s="19">
        <v>45295</v>
      </c>
      <c r="E744" s="18">
        <f ca="1">Parameters!C$5 - D744</f>
        <v>411</v>
      </c>
      <c r="F744" s="17" t="str">
        <f t="shared" ca="1" si="33"/>
        <v>Eligible</v>
      </c>
      <c r="G744" s="18">
        <v>15</v>
      </c>
      <c r="H744" s="18">
        <v>7</v>
      </c>
      <c r="I744" s="18" t="s">
        <v>1093</v>
      </c>
      <c r="J744" s="20" cm="1">
        <f t="array" ref="J744">INDEX('Pay Table DC 2025'!C$2:L$16,G744,H744)</f>
        <v>195200</v>
      </c>
      <c r="K744" s="51">
        <f>_xlfn.XLOOKUP(G744,'Pay Table DC 2025'!B:B,'Pay Table DC 2025'!L:L,"NA",0)</f>
        <v>195200</v>
      </c>
      <c r="L744" s="20" t="str" cm="1">
        <f t="array" ref="L744">IFERROR(_xlfn.IFS(C744="Achieved Excellence", J744*Parameters!B$13, C744="Exceeded Expectations", J744*Parameters!C$13,C744="Meets Expectations",J744*Parameters!D$13), "No Pay Due")</f>
        <v>No Pay Due</v>
      </c>
      <c r="M744" s="21">
        <f t="shared" si="34"/>
        <v>1</v>
      </c>
      <c r="N744" s="49" t="str" cm="1">
        <f t="array" ref="N744">_xlfn.IFS(L744="No Pay Due", "No Pay Due", ISNUMBER(L744), CEILING(L744, 50))</f>
        <v>No Pay Due</v>
      </c>
      <c r="O744" s="50" t="str">
        <f t="shared" si="35"/>
        <v>No Pay Due</v>
      </c>
      <c r="P744" s="56"/>
      <c r="Q744" s="16" t="str" cm="1">
        <f t="array" ref="Q744">IFERROR(_xlfn.IFS(C744="Achieved Excellence","3,000",C744="Exceeded Expectations",2000,C744="Meets Expectations",1000), "No pay due")</f>
        <v>No pay due</v>
      </c>
    </row>
    <row r="745" spans="1:17" x14ac:dyDescent="0.3">
      <c r="A745" t="s">
        <v>800</v>
      </c>
      <c r="B745">
        <v>1</v>
      </c>
      <c r="C745" t="str">
        <f>_xlfn.XLOOKUP(B745,Setup!A:A,Setup!B:B,"Unknown",0)</f>
        <v>Did not meet Expectations</v>
      </c>
      <c r="D745" s="19">
        <v>44984</v>
      </c>
      <c r="E745" s="18">
        <f ca="1">Parameters!C$5 - D745</f>
        <v>722</v>
      </c>
      <c r="F745" s="17" t="str">
        <f t="shared" ca="1" si="33"/>
        <v>Eligible</v>
      </c>
      <c r="G745" s="18">
        <v>10</v>
      </c>
      <c r="H745" s="18">
        <v>5</v>
      </c>
      <c r="I745" s="18" t="s">
        <v>1094</v>
      </c>
      <c r="J745" s="20" cm="1">
        <f t="array" ref="J745">INDEX('Pay Table DC 2025'!C$2:L$16,G745,H745)</f>
        <v>87266</v>
      </c>
      <c r="K745" s="51">
        <f>_xlfn.XLOOKUP(G745,'Pay Table DC 2025'!B:B,'Pay Table DC 2025'!L:L,"NA",0)</f>
        <v>100097</v>
      </c>
      <c r="L745" s="20" t="str" cm="1">
        <f t="array" ref="L745">IFERROR(_xlfn.IFS(C745="Achieved Excellence", J745*Parameters!B$13, C745="Exceeded Expectations", J745*Parameters!C$13,C745="Meets Expectations",J745*Parameters!D$13), "No Pay Due")</f>
        <v>No Pay Due</v>
      </c>
      <c r="M745" s="21">
        <f t="shared" si="34"/>
        <v>0.8718143400901126</v>
      </c>
      <c r="N745" s="49" t="str" cm="1">
        <f t="array" ref="N745">_xlfn.IFS(L745="No Pay Due", "No Pay Due", ISNUMBER(L745), CEILING(L745, 50))</f>
        <v>No Pay Due</v>
      </c>
      <c r="O745" s="50" t="str">
        <f t="shared" si="35"/>
        <v>No Pay Due</v>
      </c>
      <c r="P745" s="56"/>
      <c r="Q745" s="16" t="str" cm="1">
        <f t="array" ref="Q745">IFERROR(_xlfn.IFS(C745="Achieved Excellence","3,000",C745="Exceeded Expectations",2000,C745="Meets Expectations",1000), "No pay due")</f>
        <v>No pay due</v>
      </c>
    </row>
    <row r="746" spans="1:17" x14ac:dyDescent="0.3">
      <c r="A746" t="s">
        <v>801</v>
      </c>
      <c r="B746">
        <v>2</v>
      </c>
      <c r="C746" t="str">
        <f>_xlfn.XLOOKUP(B746,Setup!A:A,Setup!B:B,"Unknown",0)</f>
        <v>Needs Improvement</v>
      </c>
      <c r="D746" s="19">
        <v>43879</v>
      </c>
      <c r="E746" s="18">
        <f ca="1">Parameters!C$5 - D746</f>
        <v>1827</v>
      </c>
      <c r="F746" s="17" t="str">
        <f t="shared" ca="1" si="33"/>
        <v>Eligible</v>
      </c>
      <c r="G746" s="18">
        <v>12</v>
      </c>
      <c r="H746" s="18">
        <v>10</v>
      </c>
      <c r="I746" s="18" t="s">
        <v>1093</v>
      </c>
      <c r="J746" s="20" cm="1">
        <f t="array" ref="J746">INDEX('Pay Table DC 2025'!C$2:L$16,G746,H746)</f>
        <v>131826</v>
      </c>
      <c r="K746" s="51">
        <f>_xlfn.XLOOKUP(G746,'Pay Table DC 2025'!B:B,'Pay Table DC 2025'!L:L,"NA",0)</f>
        <v>131826</v>
      </c>
      <c r="L746" s="20" t="str" cm="1">
        <f t="array" ref="L746">IFERROR(_xlfn.IFS(C746="Achieved Excellence", J746*Parameters!B$13, C746="Exceeded Expectations", J746*Parameters!C$13,C746="Meets Expectations",J746*Parameters!D$13), "No Pay Due")</f>
        <v>No Pay Due</v>
      </c>
      <c r="M746" s="21">
        <f t="shared" si="34"/>
        <v>1</v>
      </c>
      <c r="N746" s="49" t="str" cm="1">
        <f t="array" ref="N746">_xlfn.IFS(L746="No Pay Due", "No Pay Due", ISNUMBER(L746), CEILING(L746, 50))</f>
        <v>No Pay Due</v>
      </c>
      <c r="O746" s="50" t="str">
        <f t="shared" si="35"/>
        <v>No Pay Due</v>
      </c>
      <c r="P746" s="56"/>
      <c r="Q746" s="16" t="str" cm="1">
        <f t="array" ref="Q746">IFERROR(_xlfn.IFS(C746="Achieved Excellence","3,000",C746="Exceeded Expectations",2000,C746="Meets Expectations",1000), "No pay due")</f>
        <v>No pay due</v>
      </c>
    </row>
    <row r="747" spans="1:17" x14ac:dyDescent="0.3">
      <c r="A747" t="s">
        <v>802</v>
      </c>
      <c r="B747">
        <v>5</v>
      </c>
      <c r="C747" t="str">
        <f>_xlfn.XLOOKUP(B747,Setup!A:A,Setup!B:B,"Unknown",0)</f>
        <v>Achieved Excellence</v>
      </c>
      <c r="D747" s="19">
        <v>44487</v>
      </c>
      <c r="E747" s="18">
        <f ca="1">Parameters!C$5 - D747</f>
        <v>1219</v>
      </c>
      <c r="F747" s="17" t="str">
        <f t="shared" ca="1" si="33"/>
        <v>Eligible</v>
      </c>
      <c r="G747" s="18">
        <v>4</v>
      </c>
      <c r="H747" s="18">
        <v>7</v>
      </c>
      <c r="I747" s="18" t="s">
        <v>1092</v>
      </c>
      <c r="J747" s="20" cm="1">
        <f t="array" ref="J747">INDEX('Pay Table DC 2025'!C$2:L$16,G747,H747)</f>
        <v>49500</v>
      </c>
      <c r="K747" s="51">
        <f>_xlfn.XLOOKUP(G747,'Pay Table DC 2025'!B:B,'Pay Table DC 2025'!L:L,"NA",0)</f>
        <v>53627</v>
      </c>
      <c r="L747" s="20" cm="1">
        <f t="array" ref="L747">IFERROR(_xlfn.IFS(C747="Achieved Excellence", J747*Parameters!B$13, C747="Exceeded Expectations", J747*Parameters!C$13,C747="Meets Expectations",J747*Parameters!D$13), "No Pay Due")</f>
        <v>1485</v>
      </c>
      <c r="M747" s="21">
        <f t="shared" si="34"/>
        <v>0.92304249724951981</v>
      </c>
      <c r="N747" s="49" cm="1">
        <f t="array" ref="N747">_xlfn.IFS(L747="No Pay Due", "No Pay Due", ISNUMBER(L747), CEILING(L747, 50))</f>
        <v>1500</v>
      </c>
      <c r="O747" s="50">
        <f t="shared" si="35"/>
        <v>15</v>
      </c>
      <c r="P747" s="56"/>
      <c r="Q747" s="16" t="str" cm="1">
        <f t="array" ref="Q747">IFERROR(_xlfn.IFS(C747="Achieved Excellence","3,000",C747="Exceeded Expectations",2000,C747="Meets Expectations",1000), "No pay due")</f>
        <v>3,000</v>
      </c>
    </row>
    <row r="748" spans="1:17" x14ac:dyDescent="0.3">
      <c r="A748" t="s">
        <v>803</v>
      </c>
      <c r="B748">
        <v>4</v>
      </c>
      <c r="C748" t="str">
        <f>_xlfn.XLOOKUP(B748,Setup!A:A,Setup!B:B,"Unknown",0)</f>
        <v>Exceeded Expectations</v>
      </c>
      <c r="D748" s="19">
        <v>43948</v>
      </c>
      <c r="E748" s="18">
        <f ca="1">Parameters!C$5 - D748</f>
        <v>1758</v>
      </c>
      <c r="F748" s="17" t="str">
        <f t="shared" ca="1" si="33"/>
        <v>Eligible</v>
      </c>
      <c r="G748" s="18">
        <v>6</v>
      </c>
      <c r="H748" s="18">
        <v>3</v>
      </c>
      <c r="I748" s="18" t="s">
        <v>1095</v>
      </c>
      <c r="J748" s="20" cm="1">
        <f t="array" ref="J748">INDEX('Pay Table DC 2025'!C$2:L$16,G748,H748)</f>
        <v>54871</v>
      </c>
      <c r="K748" s="51">
        <f>_xlfn.XLOOKUP(G748,'Pay Table DC 2025'!B:B,'Pay Table DC 2025'!L:L,"NA",0)</f>
        <v>66872</v>
      </c>
      <c r="L748" s="20" cm="1">
        <f t="array" ref="L748">IFERROR(_xlfn.IFS(C748="Achieved Excellence", J748*Parameters!B$13, C748="Exceeded Expectations", J748*Parameters!C$13,C748="Meets Expectations",J748*Parameters!D$13), "No Pay Due")</f>
        <v>1097.42</v>
      </c>
      <c r="M748" s="21">
        <f t="shared" si="34"/>
        <v>0.82053774374925226</v>
      </c>
      <c r="N748" s="49" cm="1">
        <f t="array" ref="N748">_xlfn.IFS(L748="No Pay Due", "No Pay Due", ISNUMBER(L748), CEILING(L748, 50))</f>
        <v>1100</v>
      </c>
      <c r="O748" s="50">
        <f t="shared" si="35"/>
        <v>2.5799999999999272</v>
      </c>
      <c r="P748" s="56"/>
      <c r="Q748" s="16" cm="1">
        <f t="array" ref="Q748">IFERROR(_xlfn.IFS(C748="Achieved Excellence","3,000",C748="Exceeded Expectations",2000,C748="Meets Expectations",1000), "No pay due")</f>
        <v>2000</v>
      </c>
    </row>
    <row r="749" spans="1:17" x14ac:dyDescent="0.3">
      <c r="A749" t="s">
        <v>804</v>
      </c>
      <c r="B749">
        <v>2</v>
      </c>
      <c r="C749" t="str">
        <f>_xlfn.XLOOKUP(B749,Setup!A:A,Setup!B:B,"Unknown",0)</f>
        <v>Needs Improvement</v>
      </c>
      <c r="D749" s="19">
        <v>45352</v>
      </c>
      <c r="E749" s="18">
        <f ca="1">Parameters!C$5 - D749</f>
        <v>354</v>
      </c>
      <c r="F749" s="17" t="str">
        <f t="shared" ca="1" si="33"/>
        <v>Eligible</v>
      </c>
      <c r="G749" s="18">
        <v>5</v>
      </c>
      <c r="H749" s="18">
        <v>9</v>
      </c>
      <c r="I749" s="18" t="s">
        <v>1093</v>
      </c>
      <c r="J749" s="20" cm="1">
        <f t="array" ref="J749">INDEX('Pay Table DC 2025'!C$2:L$16,G749,H749)</f>
        <v>58449</v>
      </c>
      <c r="K749" s="51">
        <f>_xlfn.XLOOKUP(G749,'Pay Table DC 2025'!B:B,'Pay Table DC 2025'!L:L,"NA",0)</f>
        <v>59986</v>
      </c>
      <c r="L749" s="20" t="str" cm="1">
        <f t="array" ref="L749">IFERROR(_xlfn.IFS(C749="Achieved Excellence", J749*Parameters!B$13, C749="Exceeded Expectations", J749*Parameters!C$13,C749="Meets Expectations",J749*Parameters!D$13), "No Pay Due")</f>
        <v>No Pay Due</v>
      </c>
      <c r="M749" s="21">
        <f t="shared" si="34"/>
        <v>0.97437735471610043</v>
      </c>
      <c r="N749" s="49" t="str" cm="1">
        <f t="array" ref="N749">_xlfn.IFS(L749="No Pay Due", "No Pay Due", ISNUMBER(L749), CEILING(L749, 50))</f>
        <v>No Pay Due</v>
      </c>
      <c r="O749" s="50" t="str">
        <f t="shared" si="35"/>
        <v>No Pay Due</v>
      </c>
      <c r="P749" s="56"/>
      <c r="Q749" s="16" t="str" cm="1">
        <f t="array" ref="Q749">IFERROR(_xlfn.IFS(C749="Achieved Excellence","3,000",C749="Exceeded Expectations",2000,C749="Meets Expectations",1000), "No pay due")</f>
        <v>No pay due</v>
      </c>
    </row>
    <row r="750" spans="1:17" x14ac:dyDescent="0.3">
      <c r="A750" t="s">
        <v>805</v>
      </c>
      <c r="B750">
        <v>3</v>
      </c>
      <c r="C750" t="str">
        <f>_xlfn.XLOOKUP(B750,Setup!A:A,Setup!B:B,"Unknown",0)</f>
        <v>Meets Expectations</v>
      </c>
      <c r="D750" s="19">
        <v>45447</v>
      </c>
      <c r="E750" s="18">
        <f ca="1">Parameters!C$5 - D750</f>
        <v>259</v>
      </c>
      <c r="F750" s="17" t="str">
        <f t="shared" ca="1" si="33"/>
        <v>Eligible</v>
      </c>
      <c r="G750" s="18">
        <v>2</v>
      </c>
      <c r="H750" s="18">
        <v>3</v>
      </c>
      <c r="I750" s="18" t="s">
        <v>1092</v>
      </c>
      <c r="J750" s="20" cm="1">
        <f t="array" ref="J750">INDEX('Pay Table DC 2025'!C$2:L$16,G750,H750)</f>
        <v>35592</v>
      </c>
      <c r="K750" s="51">
        <f>_xlfn.XLOOKUP(G750,'Pay Table DC 2025'!B:B,'Pay Table DC 2025'!L:L,"NA",0)</f>
        <v>42376</v>
      </c>
      <c r="L750" s="20" cm="1">
        <f t="array" ref="L750">IFERROR(_xlfn.IFS(C750="Achieved Excellence", J750*Parameters!B$13, C750="Exceeded Expectations", J750*Parameters!C$13,C750="Meets Expectations",J750*Parameters!D$13), "No Pay Due")</f>
        <v>355.92</v>
      </c>
      <c r="M750" s="21">
        <f t="shared" si="34"/>
        <v>0.83990938266943549</v>
      </c>
      <c r="N750" s="49" cm="1">
        <f t="array" ref="N750">_xlfn.IFS(L750="No Pay Due", "No Pay Due", ISNUMBER(L750), CEILING(L750, 50))</f>
        <v>400</v>
      </c>
      <c r="O750" s="50">
        <f t="shared" si="35"/>
        <v>44.079999999999984</v>
      </c>
      <c r="P750" s="56"/>
      <c r="Q750" s="16" cm="1">
        <f t="array" ref="Q750">IFERROR(_xlfn.IFS(C750="Achieved Excellence","3,000",C750="Exceeded Expectations",2000,C750="Meets Expectations",1000), "No pay due")</f>
        <v>1000</v>
      </c>
    </row>
    <row r="751" spans="1:17" x14ac:dyDescent="0.3">
      <c r="A751" t="s">
        <v>806</v>
      </c>
      <c r="B751">
        <v>1</v>
      </c>
      <c r="C751" t="str">
        <f>_xlfn.XLOOKUP(B751,Setup!A:A,Setup!B:B,"Unknown",0)</f>
        <v>Did not meet Expectations</v>
      </c>
      <c r="D751" s="19">
        <v>44100</v>
      </c>
      <c r="E751" s="18">
        <f ca="1">Parameters!C$5 - D751</f>
        <v>1606</v>
      </c>
      <c r="F751" s="17" t="str">
        <f t="shared" ca="1" si="33"/>
        <v>Eligible</v>
      </c>
      <c r="G751" s="18">
        <v>15</v>
      </c>
      <c r="H751" s="18">
        <v>10</v>
      </c>
      <c r="I751" s="18" t="s">
        <v>1092</v>
      </c>
      <c r="J751" s="20" cm="1">
        <f t="array" ref="J751">INDEX('Pay Table DC 2025'!C$2:L$16,G751,H751)</f>
        <v>195200</v>
      </c>
      <c r="K751" s="51">
        <f>_xlfn.XLOOKUP(G751,'Pay Table DC 2025'!B:B,'Pay Table DC 2025'!L:L,"NA",0)</f>
        <v>195200</v>
      </c>
      <c r="L751" s="20" t="str" cm="1">
        <f t="array" ref="L751">IFERROR(_xlfn.IFS(C751="Achieved Excellence", J751*Parameters!B$13, C751="Exceeded Expectations", J751*Parameters!C$13,C751="Meets Expectations",J751*Parameters!D$13), "No Pay Due")</f>
        <v>No Pay Due</v>
      </c>
      <c r="M751" s="21">
        <f t="shared" si="34"/>
        <v>1</v>
      </c>
      <c r="N751" s="49" t="str" cm="1">
        <f t="array" ref="N751">_xlfn.IFS(L751="No Pay Due", "No Pay Due", ISNUMBER(L751), CEILING(L751, 50))</f>
        <v>No Pay Due</v>
      </c>
      <c r="O751" s="50" t="str">
        <f t="shared" si="35"/>
        <v>No Pay Due</v>
      </c>
      <c r="P751" s="56"/>
      <c r="Q751" s="16" t="str" cm="1">
        <f t="array" ref="Q751">IFERROR(_xlfn.IFS(C751="Achieved Excellence","3,000",C751="Exceeded Expectations",2000,C751="Meets Expectations",1000), "No pay due")</f>
        <v>No pay due</v>
      </c>
    </row>
    <row r="752" spans="1:17" x14ac:dyDescent="0.3">
      <c r="A752" t="s">
        <v>807</v>
      </c>
      <c r="B752">
        <v>2</v>
      </c>
      <c r="C752" t="str">
        <f>_xlfn.XLOOKUP(B752,Setup!A:A,Setup!B:B,"Unknown",0)</f>
        <v>Needs Improvement</v>
      </c>
      <c r="D752" s="19">
        <v>44862</v>
      </c>
      <c r="E752" s="18">
        <f ca="1">Parameters!C$5 - D752</f>
        <v>844</v>
      </c>
      <c r="F752" s="17" t="str">
        <f t="shared" ca="1" si="33"/>
        <v>Eligible</v>
      </c>
      <c r="G752" s="18">
        <v>9</v>
      </c>
      <c r="H752" s="18">
        <v>6</v>
      </c>
      <c r="I752" s="18" t="s">
        <v>1094</v>
      </c>
      <c r="J752" s="20" cm="1">
        <f t="array" ref="J752">INDEX('Pay Table DC 2025'!C$2:L$16,G752,H752)</f>
        <v>81576</v>
      </c>
      <c r="K752" s="51">
        <f>_xlfn.XLOOKUP(G752,'Pay Table DC 2025'!B:B,'Pay Table DC 2025'!L:L,"NA",0)</f>
        <v>90898</v>
      </c>
      <c r="L752" s="20" t="str" cm="1">
        <f t="array" ref="L752">IFERROR(_xlfn.IFS(C752="Achieved Excellence", J752*Parameters!B$13, C752="Exceeded Expectations", J752*Parameters!C$13,C752="Meets Expectations",J752*Parameters!D$13), "No Pay Due")</f>
        <v>No Pay Due</v>
      </c>
      <c r="M752" s="21">
        <f t="shared" si="34"/>
        <v>0.8974454883495786</v>
      </c>
      <c r="N752" s="49" t="str" cm="1">
        <f t="array" ref="N752">_xlfn.IFS(L752="No Pay Due", "No Pay Due", ISNUMBER(L752), CEILING(L752, 50))</f>
        <v>No Pay Due</v>
      </c>
      <c r="O752" s="50" t="str">
        <f t="shared" si="35"/>
        <v>No Pay Due</v>
      </c>
      <c r="P752" s="56"/>
      <c r="Q752" s="16" t="str" cm="1">
        <f t="array" ref="Q752">IFERROR(_xlfn.IFS(C752="Achieved Excellence","3,000",C752="Exceeded Expectations",2000,C752="Meets Expectations",1000), "No pay due")</f>
        <v>No pay due</v>
      </c>
    </row>
    <row r="753" spans="1:17" x14ac:dyDescent="0.3">
      <c r="A753" t="s">
        <v>808</v>
      </c>
      <c r="B753">
        <v>4</v>
      </c>
      <c r="C753" t="str">
        <f>_xlfn.XLOOKUP(B753,Setup!A:A,Setup!B:B,"Unknown",0)</f>
        <v>Exceeded Expectations</v>
      </c>
      <c r="D753" s="19">
        <v>45650</v>
      </c>
      <c r="E753" s="18">
        <f ca="1">Parameters!C$5 - D753</f>
        <v>56</v>
      </c>
      <c r="F753" s="17" t="str">
        <f t="shared" ca="1" si="33"/>
        <v>Tenure Ineligible</v>
      </c>
      <c r="G753" s="18">
        <v>7</v>
      </c>
      <c r="H753" s="18">
        <v>2</v>
      </c>
      <c r="I753" s="18" t="s">
        <v>1093</v>
      </c>
      <c r="J753" s="20" cm="1">
        <f t="array" ref="J753">INDEX('Pay Table DC 2025'!C$2:L$16,G753,H753)</f>
        <v>59070</v>
      </c>
      <c r="K753" s="51">
        <f>_xlfn.XLOOKUP(G753,'Pay Table DC 2025'!B:B,'Pay Table DC 2025'!L:L,"NA",0)</f>
        <v>74318</v>
      </c>
      <c r="L753" s="20" cm="1">
        <f t="array" ref="L753">IFERROR(_xlfn.IFS(C753="Achieved Excellence", J753*Parameters!B$13, C753="Exceeded Expectations", J753*Parameters!C$13,C753="Meets Expectations",J753*Parameters!D$13), "No Pay Due")</f>
        <v>1181.4000000000001</v>
      </c>
      <c r="M753" s="21">
        <f t="shared" si="34"/>
        <v>0.794827632605829</v>
      </c>
      <c r="N753" s="49" cm="1">
        <f t="array" ref="N753">_xlfn.IFS(L753="No Pay Due", "No Pay Due", ISNUMBER(L753), CEILING(L753, 50))</f>
        <v>1200</v>
      </c>
      <c r="O753" s="50">
        <f t="shared" si="35"/>
        <v>18.599999999999909</v>
      </c>
      <c r="P753" s="56"/>
      <c r="Q753" s="16" cm="1">
        <f t="array" ref="Q753">IFERROR(_xlfn.IFS(C753="Achieved Excellence","3,000",C753="Exceeded Expectations",2000,C753="Meets Expectations",1000), "No pay due")</f>
        <v>2000</v>
      </c>
    </row>
    <row r="754" spans="1:17" x14ac:dyDescent="0.3">
      <c r="A754" t="s">
        <v>809</v>
      </c>
      <c r="B754">
        <v>5</v>
      </c>
      <c r="C754" t="str">
        <f>_xlfn.XLOOKUP(B754,Setup!A:A,Setup!B:B,"Unknown",0)</f>
        <v>Achieved Excellence</v>
      </c>
      <c r="D754" s="19">
        <v>45552</v>
      </c>
      <c r="E754" s="18">
        <f ca="1">Parameters!C$5 - D754</f>
        <v>154</v>
      </c>
      <c r="F754" s="17" t="str">
        <f t="shared" ca="1" si="33"/>
        <v>Tenure Ineligible</v>
      </c>
      <c r="G754" s="18">
        <v>7</v>
      </c>
      <c r="H754" s="18">
        <v>2</v>
      </c>
      <c r="I754" s="18" t="s">
        <v>1094</v>
      </c>
      <c r="J754" s="20" cm="1">
        <f t="array" ref="J754">INDEX('Pay Table DC 2025'!C$2:L$16,G754,H754)</f>
        <v>59070</v>
      </c>
      <c r="K754" s="51">
        <f>_xlfn.XLOOKUP(G754,'Pay Table DC 2025'!B:B,'Pay Table DC 2025'!L:L,"NA",0)</f>
        <v>74318</v>
      </c>
      <c r="L754" s="20" cm="1">
        <f t="array" ref="L754">IFERROR(_xlfn.IFS(C754="Achieved Excellence", J754*Parameters!B$13, C754="Exceeded Expectations", J754*Parameters!C$13,C754="Meets Expectations",J754*Parameters!D$13), "No Pay Due")</f>
        <v>1772.1</v>
      </c>
      <c r="M754" s="21">
        <f t="shared" si="34"/>
        <v>0.794827632605829</v>
      </c>
      <c r="N754" s="49" cm="1">
        <f t="array" ref="N754">_xlfn.IFS(L754="No Pay Due", "No Pay Due", ISNUMBER(L754), CEILING(L754, 50))</f>
        <v>1800</v>
      </c>
      <c r="O754" s="50">
        <f t="shared" si="35"/>
        <v>27.900000000000091</v>
      </c>
      <c r="P754" s="56"/>
      <c r="Q754" s="16" t="str" cm="1">
        <f t="array" ref="Q754">IFERROR(_xlfn.IFS(C754="Achieved Excellence","3,000",C754="Exceeded Expectations",2000,C754="Meets Expectations",1000), "No pay due")</f>
        <v>3,000</v>
      </c>
    </row>
    <row r="755" spans="1:17" x14ac:dyDescent="0.3">
      <c r="A755" t="s">
        <v>810</v>
      </c>
      <c r="B755">
        <v>5</v>
      </c>
      <c r="C755" t="str">
        <f>_xlfn.XLOOKUP(B755,Setup!A:A,Setup!B:B,"Unknown",0)</f>
        <v>Achieved Excellence</v>
      </c>
      <c r="D755" s="19">
        <v>44639</v>
      </c>
      <c r="E755" s="18">
        <f ca="1">Parameters!C$5 - D755</f>
        <v>1067</v>
      </c>
      <c r="F755" s="17" t="str">
        <f t="shared" ca="1" si="33"/>
        <v>Eligible</v>
      </c>
      <c r="G755" s="18">
        <v>8</v>
      </c>
      <c r="H755" s="18">
        <v>5</v>
      </c>
      <c r="I755" s="18" t="s">
        <v>1091</v>
      </c>
      <c r="J755" s="20" cm="1">
        <f t="array" ref="J755">INDEX('Pay Table DC 2025'!C$2:L$16,G755,H755)</f>
        <v>71750</v>
      </c>
      <c r="K755" s="51">
        <f>_xlfn.XLOOKUP(G755,'Pay Table DC 2025'!B:B,'Pay Table DC 2025'!L:L,"NA",0)</f>
        <v>82305</v>
      </c>
      <c r="L755" s="20" cm="1">
        <f t="array" ref="L755">IFERROR(_xlfn.IFS(C755="Achieved Excellence", J755*Parameters!B$13, C755="Exceeded Expectations", J755*Parameters!C$13,C755="Meets Expectations",J755*Parameters!D$13), "No Pay Due")</f>
        <v>2152.5</v>
      </c>
      <c r="M755" s="21">
        <f t="shared" si="34"/>
        <v>0.87175748739444747</v>
      </c>
      <c r="N755" s="49" cm="1">
        <f t="array" ref="N755">_xlfn.IFS(L755="No Pay Due", "No Pay Due", ISNUMBER(L755), CEILING(L755, 50))</f>
        <v>2200</v>
      </c>
      <c r="O755" s="50">
        <f t="shared" si="35"/>
        <v>47.5</v>
      </c>
      <c r="P755" s="56"/>
      <c r="Q755" s="16" t="str" cm="1">
        <f t="array" ref="Q755">IFERROR(_xlfn.IFS(C755="Achieved Excellence","3,000",C755="Exceeded Expectations",2000,C755="Meets Expectations",1000), "No pay due")</f>
        <v>3,000</v>
      </c>
    </row>
    <row r="756" spans="1:17" x14ac:dyDescent="0.3">
      <c r="A756" t="s">
        <v>811</v>
      </c>
      <c r="B756">
        <v>5</v>
      </c>
      <c r="C756" t="str">
        <f>_xlfn.XLOOKUP(B756,Setup!A:A,Setup!B:B,"Unknown",0)</f>
        <v>Achieved Excellence</v>
      </c>
      <c r="D756" s="19">
        <v>44611</v>
      </c>
      <c r="E756" s="18">
        <f ca="1">Parameters!C$5 - D756</f>
        <v>1095</v>
      </c>
      <c r="F756" s="17" t="str">
        <f t="shared" ca="1" si="33"/>
        <v>Eligible</v>
      </c>
      <c r="G756" s="18">
        <v>11</v>
      </c>
      <c r="H756" s="18">
        <v>8</v>
      </c>
      <c r="I756" s="18" t="s">
        <v>1091</v>
      </c>
      <c r="J756" s="20" cm="1">
        <f t="array" ref="J756">INDEX('Pay Table DC 2025'!C$2:L$16,G756,H756)</f>
        <v>104337</v>
      </c>
      <c r="K756" s="51">
        <f>_xlfn.XLOOKUP(G756,'Pay Table DC 2025'!B:B,'Pay Table DC 2025'!L:L,"NA",0)</f>
        <v>109975</v>
      </c>
      <c r="L756" s="20" cm="1">
        <f t="array" ref="L756">IFERROR(_xlfn.IFS(C756="Achieved Excellence", J756*Parameters!B$13, C756="Exceeded Expectations", J756*Parameters!C$13,C756="Meets Expectations",J756*Parameters!D$13), "No Pay Due")</f>
        <v>3130.1099999999997</v>
      </c>
      <c r="M756" s="21">
        <f t="shared" si="34"/>
        <v>0.94873380313707656</v>
      </c>
      <c r="N756" s="49" cm="1">
        <f t="array" ref="N756">_xlfn.IFS(L756="No Pay Due", "No Pay Due", ISNUMBER(L756), CEILING(L756, 50))</f>
        <v>3150</v>
      </c>
      <c r="O756" s="50">
        <f t="shared" si="35"/>
        <v>19.890000000000327</v>
      </c>
      <c r="P756" s="56"/>
      <c r="Q756" s="16" t="str" cm="1">
        <f t="array" ref="Q756">IFERROR(_xlfn.IFS(C756="Achieved Excellence","3,000",C756="Exceeded Expectations",2000,C756="Meets Expectations",1000), "No pay due")</f>
        <v>3,000</v>
      </c>
    </row>
    <row r="757" spans="1:17" x14ac:dyDescent="0.3">
      <c r="A757" t="s">
        <v>812</v>
      </c>
      <c r="B757">
        <v>1</v>
      </c>
      <c r="C757" t="str">
        <f>_xlfn.XLOOKUP(B757,Setup!A:A,Setup!B:B,"Unknown",0)</f>
        <v>Did not meet Expectations</v>
      </c>
      <c r="D757" s="19">
        <v>45383</v>
      </c>
      <c r="E757" s="18">
        <f ca="1">Parameters!C$5 - D757</f>
        <v>323</v>
      </c>
      <c r="F757" s="17" t="str">
        <f t="shared" ca="1" si="33"/>
        <v>Eligible</v>
      </c>
      <c r="G757" s="18">
        <v>3</v>
      </c>
      <c r="H757" s="18">
        <v>1</v>
      </c>
      <c r="I757" s="18" t="s">
        <v>1093</v>
      </c>
      <c r="J757" s="20" cm="1">
        <f t="array" ref="J757">INDEX('Pay Table DC 2025'!C$2:L$16,G757,H757)</f>
        <v>36745</v>
      </c>
      <c r="K757" s="51">
        <f>_xlfn.XLOOKUP(G757,'Pay Table DC 2025'!B:B,'Pay Table DC 2025'!L:L,"NA",0)</f>
        <v>47763</v>
      </c>
      <c r="L757" s="20" t="str" cm="1">
        <f t="array" ref="L757">IFERROR(_xlfn.IFS(C757="Achieved Excellence", J757*Parameters!B$13, C757="Exceeded Expectations", J757*Parameters!C$13,C757="Meets Expectations",J757*Parameters!D$13), "No Pay Due")</f>
        <v>No Pay Due</v>
      </c>
      <c r="M757" s="21">
        <f t="shared" si="34"/>
        <v>0.76931934761216847</v>
      </c>
      <c r="N757" s="49" t="str" cm="1">
        <f t="array" ref="N757">_xlfn.IFS(L757="No Pay Due", "No Pay Due", ISNUMBER(L757), CEILING(L757, 50))</f>
        <v>No Pay Due</v>
      </c>
      <c r="O757" s="50" t="str">
        <f t="shared" si="35"/>
        <v>No Pay Due</v>
      </c>
      <c r="P757" s="56"/>
      <c r="Q757" s="16" t="str" cm="1">
        <f t="array" ref="Q757">IFERROR(_xlfn.IFS(C757="Achieved Excellence","3,000",C757="Exceeded Expectations",2000,C757="Meets Expectations",1000), "No pay due")</f>
        <v>No pay due</v>
      </c>
    </row>
    <row r="758" spans="1:17" x14ac:dyDescent="0.3">
      <c r="A758" t="s">
        <v>813</v>
      </c>
      <c r="B758">
        <v>4</v>
      </c>
      <c r="C758" t="str">
        <f>_xlfn.XLOOKUP(B758,Setup!A:A,Setup!B:B,"Unknown",0)</f>
        <v>Exceeded Expectations</v>
      </c>
      <c r="D758" s="19">
        <v>44952</v>
      </c>
      <c r="E758" s="18">
        <f ca="1">Parameters!C$5 - D758</f>
        <v>754</v>
      </c>
      <c r="F758" s="17" t="str">
        <f t="shared" ca="1" si="33"/>
        <v>Eligible</v>
      </c>
      <c r="G758" s="18">
        <v>14</v>
      </c>
      <c r="H758" s="18">
        <v>7</v>
      </c>
      <c r="I758" s="18" t="s">
        <v>1093</v>
      </c>
      <c r="J758" s="20" cm="1">
        <f t="array" ref="J758">INDEX('Pay Table DC 2025'!C$2:L$16,G758,H758)</f>
        <v>170985</v>
      </c>
      <c r="K758" s="51">
        <f>_xlfn.XLOOKUP(G758,'Pay Table DC 2025'!B:B,'Pay Table DC 2025'!L:L,"NA",0)</f>
        <v>185234</v>
      </c>
      <c r="L758" s="20" cm="1">
        <f t="array" ref="L758">IFERROR(_xlfn.IFS(C758="Achieved Excellence", J758*Parameters!B$13, C758="Exceeded Expectations", J758*Parameters!C$13,C758="Meets Expectations",J758*Parameters!D$13), "No Pay Due")</f>
        <v>3419.7000000000003</v>
      </c>
      <c r="M758" s="21">
        <f t="shared" si="34"/>
        <v>0.92307567725147655</v>
      </c>
      <c r="N758" s="49" cm="1">
        <f t="array" ref="N758">_xlfn.IFS(L758="No Pay Due", "No Pay Due", ISNUMBER(L758), CEILING(L758, 50))</f>
        <v>3450</v>
      </c>
      <c r="O758" s="50">
        <f t="shared" si="35"/>
        <v>30.299999999999727</v>
      </c>
      <c r="P758" s="56"/>
      <c r="Q758" s="16" cm="1">
        <f t="array" ref="Q758">IFERROR(_xlfn.IFS(C758="Achieved Excellence","3,000",C758="Exceeded Expectations",2000,C758="Meets Expectations",1000), "No pay due")</f>
        <v>2000</v>
      </c>
    </row>
    <row r="759" spans="1:17" x14ac:dyDescent="0.3">
      <c r="A759" t="s">
        <v>814</v>
      </c>
      <c r="B759">
        <v>3</v>
      </c>
      <c r="C759" t="str">
        <f>_xlfn.XLOOKUP(B759,Setup!A:A,Setup!B:B,"Unknown",0)</f>
        <v>Meets Expectations</v>
      </c>
      <c r="D759" s="19">
        <v>44252</v>
      </c>
      <c r="E759" s="18">
        <f ca="1">Parameters!C$5 - D759</f>
        <v>1454</v>
      </c>
      <c r="F759" s="17" t="str">
        <f t="shared" ca="1" si="33"/>
        <v>Eligible</v>
      </c>
      <c r="G759" s="18">
        <v>4</v>
      </c>
      <c r="H759" s="18">
        <v>8</v>
      </c>
      <c r="I759" s="18" t="s">
        <v>1091</v>
      </c>
      <c r="J759" s="20" cm="1">
        <f t="array" ref="J759">INDEX('Pay Table DC 2025'!C$2:L$16,G759,H759)</f>
        <v>50876</v>
      </c>
      <c r="K759" s="51">
        <f>_xlfn.XLOOKUP(G759,'Pay Table DC 2025'!B:B,'Pay Table DC 2025'!L:L,"NA",0)</f>
        <v>53627</v>
      </c>
      <c r="L759" s="20" cm="1">
        <f t="array" ref="L759">IFERROR(_xlfn.IFS(C759="Achieved Excellence", J759*Parameters!B$13, C759="Exceeded Expectations", J759*Parameters!C$13,C759="Meets Expectations",J759*Parameters!D$13), "No Pay Due")</f>
        <v>508.76</v>
      </c>
      <c r="M759" s="21">
        <f t="shared" si="34"/>
        <v>0.94870121394073881</v>
      </c>
      <c r="N759" s="49" cm="1">
        <f t="array" ref="N759">_xlfn.IFS(L759="No Pay Due", "No Pay Due", ISNUMBER(L759), CEILING(L759, 50))</f>
        <v>550</v>
      </c>
      <c r="O759" s="50">
        <f t="shared" si="35"/>
        <v>41.240000000000009</v>
      </c>
      <c r="P759" s="56"/>
      <c r="Q759" s="16" cm="1">
        <f t="array" ref="Q759">IFERROR(_xlfn.IFS(C759="Achieved Excellence","3,000",C759="Exceeded Expectations",2000,C759="Meets Expectations",1000), "No pay due")</f>
        <v>1000</v>
      </c>
    </row>
    <row r="760" spans="1:17" x14ac:dyDescent="0.3">
      <c r="A760" t="s">
        <v>815</v>
      </c>
      <c r="B760">
        <v>3</v>
      </c>
      <c r="C760" t="str">
        <f>_xlfn.XLOOKUP(B760,Setup!A:A,Setup!B:B,"Unknown",0)</f>
        <v>Meets Expectations</v>
      </c>
      <c r="D760" s="19">
        <v>44649</v>
      </c>
      <c r="E760" s="18">
        <f ca="1">Parameters!C$5 - D760</f>
        <v>1057</v>
      </c>
      <c r="F760" s="17" t="str">
        <f t="shared" ca="1" si="33"/>
        <v>Eligible</v>
      </c>
      <c r="G760" s="18">
        <v>4</v>
      </c>
      <c r="H760" s="18">
        <v>8</v>
      </c>
      <c r="I760" s="18" t="s">
        <v>1094</v>
      </c>
      <c r="J760" s="20" cm="1">
        <f t="array" ref="J760">INDEX('Pay Table DC 2025'!C$2:L$16,G760,H760)</f>
        <v>50876</v>
      </c>
      <c r="K760" s="51">
        <f>_xlfn.XLOOKUP(G760,'Pay Table DC 2025'!B:B,'Pay Table DC 2025'!L:L,"NA",0)</f>
        <v>53627</v>
      </c>
      <c r="L760" s="20" cm="1">
        <f t="array" ref="L760">IFERROR(_xlfn.IFS(C760="Achieved Excellence", J760*Parameters!B$13, C760="Exceeded Expectations", J760*Parameters!C$13,C760="Meets Expectations",J760*Parameters!D$13), "No Pay Due")</f>
        <v>508.76</v>
      </c>
      <c r="M760" s="21">
        <f t="shared" si="34"/>
        <v>0.94870121394073881</v>
      </c>
      <c r="N760" s="49" cm="1">
        <f t="array" ref="N760">_xlfn.IFS(L760="No Pay Due", "No Pay Due", ISNUMBER(L760), CEILING(L760, 50))</f>
        <v>550</v>
      </c>
      <c r="O760" s="50">
        <f t="shared" si="35"/>
        <v>41.240000000000009</v>
      </c>
      <c r="P760" s="56"/>
      <c r="Q760" s="16" cm="1">
        <f t="array" ref="Q760">IFERROR(_xlfn.IFS(C760="Achieved Excellence","3,000",C760="Exceeded Expectations",2000,C760="Meets Expectations",1000), "No pay due")</f>
        <v>1000</v>
      </c>
    </row>
    <row r="761" spans="1:17" x14ac:dyDescent="0.3">
      <c r="A761" t="s">
        <v>816</v>
      </c>
      <c r="B761">
        <v>5</v>
      </c>
      <c r="C761" t="str">
        <f>_xlfn.XLOOKUP(B761,Setup!A:A,Setup!B:B,"Unknown",0)</f>
        <v>Achieved Excellence</v>
      </c>
      <c r="D761" s="19">
        <v>43837</v>
      </c>
      <c r="E761" s="18">
        <f ca="1">Parameters!C$5 - D761</f>
        <v>1869</v>
      </c>
      <c r="F761" s="17" t="str">
        <f t="shared" ca="1" si="33"/>
        <v>Eligible</v>
      </c>
      <c r="G761" s="18">
        <v>2</v>
      </c>
      <c r="H761" s="18">
        <v>7</v>
      </c>
      <c r="I761" s="18" t="s">
        <v>1093</v>
      </c>
      <c r="J761" s="20" cm="1">
        <f t="array" ref="J761">INDEX('Pay Table DC 2025'!C$2:L$16,G761,H761)</f>
        <v>39117</v>
      </c>
      <c r="K761" s="51">
        <f>_xlfn.XLOOKUP(G761,'Pay Table DC 2025'!B:B,'Pay Table DC 2025'!L:L,"NA",0)</f>
        <v>42376</v>
      </c>
      <c r="L761" s="20" cm="1">
        <f t="array" ref="L761">IFERROR(_xlfn.IFS(C761="Achieved Excellence", J761*Parameters!B$13, C761="Exceeded Expectations", J761*Parameters!C$13,C761="Meets Expectations",J761*Parameters!D$13), "No Pay Due")</f>
        <v>1173.51</v>
      </c>
      <c r="M761" s="21">
        <f t="shared" si="34"/>
        <v>0.92309326033603922</v>
      </c>
      <c r="N761" s="49" cm="1">
        <f t="array" ref="N761">_xlfn.IFS(L761="No Pay Due", "No Pay Due", ISNUMBER(L761), CEILING(L761, 50))</f>
        <v>1200</v>
      </c>
      <c r="O761" s="50">
        <f t="shared" si="35"/>
        <v>26.490000000000009</v>
      </c>
      <c r="P761" s="56"/>
      <c r="Q761" s="16" t="str" cm="1">
        <f t="array" ref="Q761">IFERROR(_xlfn.IFS(C761="Achieved Excellence","3,000",C761="Exceeded Expectations",2000,C761="Meets Expectations",1000), "No pay due")</f>
        <v>3,000</v>
      </c>
    </row>
    <row r="762" spans="1:17" x14ac:dyDescent="0.3">
      <c r="A762" t="s">
        <v>817</v>
      </c>
      <c r="B762">
        <v>2</v>
      </c>
      <c r="C762" t="str">
        <f>_xlfn.XLOOKUP(B762,Setup!A:A,Setup!B:B,"Unknown",0)</f>
        <v>Needs Improvement</v>
      </c>
      <c r="D762" s="19">
        <v>45710</v>
      </c>
      <c r="E762" s="18">
        <f ca="1">Parameters!C$5 - D762</f>
        <v>-4</v>
      </c>
      <c r="F762" s="17" t="str">
        <f t="shared" ca="1" si="33"/>
        <v>Tenure Ineligible</v>
      </c>
      <c r="G762" s="18">
        <v>2</v>
      </c>
      <c r="H762" s="18">
        <v>5</v>
      </c>
      <c r="I762" s="18" t="s">
        <v>1095</v>
      </c>
      <c r="J762" s="20" cm="1">
        <f t="array" ref="J762">INDEX('Pay Table DC 2025'!C$2:L$16,G762,H762)</f>
        <v>36945</v>
      </c>
      <c r="K762" s="51">
        <f>_xlfn.XLOOKUP(G762,'Pay Table DC 2025'!B:B,'Pay Table DC 2025'!L:L,"NA",0)</f>
        <v>42376</v>
      </c>
      <c r="L762" s="20" t="str" cm="1">
        <f t="array" ref="L762">IFERROR(_xlfn.IFS(C762="Achieved Excellence", J762*Parameters!B$13, C762="Exceeded Expectations", J762*Parameters!C$13,C762="Meets Expectations",J762*Parameters!D$13), "No Pay Due")</f>
        <v>No Pay Due</v>
      </c>
      <c r="M762" s="21">
        <f t="shared" si="34"/>
        <v>0.87183783273551063</v>
      </c>
      <c r="N762" s="49" t="str" cm="1">
        <f t="array" ref="N762">_xlfn.IFS(L762="No Pay Due", "No Pay Due", ISNUMBER(L762), CEILING(L762, 50))</f>
        <v>No Pay Due</v>
      </c>
      <c r="O762" s="50" t="str">
        <f t="shared" si="35"/>
        <v>No Pay Due</v>
      </c>
      <c r="P762" s="56"/>
      <c r="Q762" s="16" t="str" cm="1">
        <f t="array" ref="Q762">IFERROR(_xlfn.IFS(C762="Achieved Excellence","3,000",C762="Exceeded Expectations",2000,C762="Meets Expectations",1000), "No pay due")</f>
        <v>No pay due</v>
      </c>
    </row>
    <row r="763" spans="1:17" x14ac:dyDescent="0.3">
      <c r="A763" t="s">
        <v>818</v>
      </c>
      <c r="B763">
        <v>1</v>
      </c>
      <c r="C763" t="str">
        <f>_xlfn.XLOOKUP(B763,Setup!A:A,Setup!B:B,"Unknown",0)</f>
        <v>Did not meet Expectations</v>
      </c>
      <c r="D763" s="19">
        <v>45389</v>
      </c>
      <c r="E763" s="18">
        <f ca="1">Parameters!C$5 - D763</f>
        <v>317</v>
      </c>
      <c r="F763" s="17" t="str">
        <f t="shared" ca="1" si="33"/>
        <v>Eligible</v>
      </c>
      <c r="G763" s="18">
        <v>5</v>
      </c>
      <c r="H763" s="18">
        <v>7</v>
      </c>
      <c r="I763" s="18" t="s">
        <v>1091</v>
      </c>
      <c r="J763" s="20" cm="1">
        <f t="array" ref="J763">INDEX('Pay Table DC 2025'!C$2:L$16,G763,H763)</f>
        <v>55373</v>
      </c>
      <c r="K763" s="51">
        <f>_xlfn.XLOOKUP(G763,'Pay Table DC 2025'!B:B,'Pay Table DC 2025'!L:L,"NA",0)</f>
        <v>59986</v>
      </c>
      <c r="L763" s="20" t="str" cm="1">
        <f t="array" ref="L763">IFERROR(_xlfn.IFS(C763="Achieved Excellence", J763*Parameters!B$13, C763="Exceeded Expectations", J763*Parameters!C$13,C763="Meets Expectations",J763*Parameters!D$13), "No Pay Due")</f>
        <v>No Pay Due</v>
      </c>
      <c r="M763" s="21">
        <f t="shared" si="34"/>
        <v>0.92309872303537488</v>
      </c>
      <c r="N763" s="49" t="str" cm="1">
        <f t="array" ref="N763">_xlfn.IFS(L763="No Pay Due", "No Pay Due", ISNUMBER(L763), CEILING(L763, 50))</f>
        <v>No Pay Due</v>
      </c>
      <c r="O763" s="50" t="str">
        <f t="shared" si="35"/>
        <v>No Pay Due</v>
      </c>
      <c r="P763" s="56"/>
      <c r="Q763" s="16" t="str" cm="1">
        <f t="array" ref="Q763">IFERROR(_xlfn.IFS(C763="Achieved Excellence","3,000",C763="Exceeded Expectations",2000,C763="Meets Expectations",1000), "No pay due")</f>
        <v>No pay due</v>
      </c>
    </row>
    <row r="764" spans="1:17" x14ac:dyDescent="0.3">
      <c r="A764" t="s">
        <v>819</v>
      </c>
      <c r="B764">
        <v>4</v>
      </c>
      <c r="C764" t="str">
        <f>_xlfn.XLOOKUP(B764,Setup!A:A,Setup!B:B,"Unknown",0)</f>
        <v>Exceeded Expectations</v>
      </c>
      <c r="D764" s="19">
        <v>45580</v>
      </c>
      <c r="E764" s="18">
        <f ca="1">Parameters!C$5 - D764</f>
        <v>126</v>
      </c>
      <c r="F764" s="17" t="str">
        <f t="shared" ca="1" si="33"/>
        <v>Tenure Ineligible</v>
      </c>
      <c r="G764" s="18">
        <v>9</v>
      </c>
      <c r="H764" s="18">
        <v>2</v>
      </c>
      <c r="I764" s="18" t="s">
        <v>1092</v>
      </c>
      <c r="J764" s="20" cm="1">
        <f t="array" ref="J764">INDEX('Pay Table DC 2025'!C$2:L$16,G764,H764)</f>
        <v>72254</v>
      </c>
      <c r="K764" s="51">
        <f>_xlfn.XLOOKUP(G764,'Pay Table DC 2025'!B:B,'Pay Table DC 2025'!L:L,"NA",0)</f>
        <v>90898</v>
      </c>
      <c r="L764" s="20" cm="1">
        <f t="array" ref="L764">IFERROR(_xlfn.IFS(C764="Achieved Excellence", J764*Parameters!B$13, C764="Exceeded Expectations", J764*Parameters!C$13,C764="Meets Expectations",J764*Parameters!D$13), "No Pay Due")</f>
        <v>1445.08</v>
      </c>
      <c r="M764" s="21">
        <f t="shared" si="34"/>
        <v>0.79489097669915731</v>
      </c>
      <c r="N764" s="49" cm="1">
        <f t="array" ref="N764">_xlfn.IFS(L764="No Pay Due", "No Pay Due", ISNUMBER(L764), CEILING(L764, 50))</f>
        <v>1450</v>
      </c>
      <c r="O764" s="50">
        <f t="shared" si="35"/>
        <v>4.9200000000000728</v>
      </c>
      <c r="P764" s="56"/>
      <c r="Q764" s="16" cm="1">
        <f t="array" ref="Q764">IFERROR(_xlfn.IFS(C764="Achieved Excellence","3,000",C764="Exceeded Expectations",2000,C764="Meets Expectations",1000), "No pay due")</f>
        <v>2000</v>
      </c>
    </row>
    <row r="765" spans="1:17" x14ac:dyDescent="0.3">
      <c r="A765" t="s">
        <v>820</v>
      </c>
      <c r="B765">
        <v>2</v>
      </c>
      <c r="C765" t="str">
        <f>_xlfn.XLOOKUP(B765,Setup!A:A,Setup!B:B,"Unknown",0)</f>
        <v>Needs Improvement</v>
      </c>
      <c r="D765" s="19">
        <v>44694</v>
      </c>
      <c r="E765" s="18">
        <f ca="1">Parameters!C$5 - D765</f>
        <v>1012</v>
      </c>
      <c r="F765" s="17" t="str">
        <f t="shared" ca="1" si="33"/>
        <v>Eligible</v>
      </c>
      <c r="G765" s="18">
        <v>12</v>
      </c>
      <c r="H765" s="18">
        <v>3</v>
      </c>
      <c r="I765" s="18" t="s">
        <v>1093</v>
      </c>
      <c r="J765" s="20" cm="1">
        <f t="array" ref="J765">INDEX('Pay Table DC 2025'!C$2:L$16,G765,H765)</f>
        <v>108162</v>
      </c>
      <c r="K765" s="51">
        <f>_xlfn.XLOOKUP(G765,'Pay Table DC 2025'!B:B,'Pay Table DC 2025'!L:L,"NA",0)</f>
        <v>131826</v>
      </c>
      <c r="L765" s="20" t="str" cm="1">
        <f t="array" ref="L765">IFERROR(_xlfn.IFS(C765="Achieved Excellence", J765*Parameters!B$13, C765="Exceeded Expectations", J765*Parameters!C$13,C765="Meets Expectations",J765*Parameters!D$13), "No Pay Due")</f>
        <v>No Pay Due</v>
      </c>
      <c r="M765" s="21">
        <f t="shared" si="34"/>
        <v>0.8204906467616403</v>
      </c>
      <c r="N765" s="49" t="str" cm="1">
        <f t="array" ref="N765">_xlfn.IFS(L765="No Pay Due", "No Pay Due", ISNUMBER(L765), CEILING(L765, 50))</f>
        <v>No Pay Due</v>
      </c>
      <c r="O765" s="50" t="str">
        <f t="shared" si="35"/>
        <v>No Pay Due</v>
      </c>
      <c r="P765" s="56"/>
      <c r="Q765" s="16" t="str" cm="1">
        <f t="array" ref="Q765">IFERROR(_xlfn.IFS(C765="Achieved Excellence","3,000",C765="Exceeded Expectations",2000,C765="Meets Expectations",1000), "No pay due")</f>
        <v>No pay due</v>
      </c>
    </row>
    <row r="766" spans="1:17" x14ac:dyDescent="0.3">
      <c r="A766" t="s">
        <v>821</v>
      </c>
      <c r="B766">
        <v>4</v>
      </c>
      <c r="C766" t="str">
        <f>_xlfn.XLOOKUP(B766,Setup!A:A,Setup!B:B,"Unknown",0)</f>
        <v>Exceeded Expectations</v>
      </c>
      <c r="D766" s="19">
        <v>45092</v>
      </c>
      <c r="E766" s="18">
        <f ca="1">Parameters!C$5 - D766</f>
        <v>614</v>
      </c>
      <c r="F766" s="17" t="str">
        <f t="shared" ca="1" si="33"/>
        <v>Eligible</v>
      </c>
      <c r="G766" s="18">
        <v>3</v>
      </c>
      <c r="H766" s="18">
        <v>7</v>
      </c>
      <c r="I766" s="18" t="s">
        <v>1091</v>
      </c>
      <c r="J766" s="20" cm="1">
        <f t="array" ref="J766">INDEX('Pay Table DC 2025'!C$2:L$16,G766,H766)</f>
        <v>44090</v>
      </c>
      <c r="K766" s="51">
        <f>_xlfn.XLOOKUP(G766,'Pay Table DC 2025'!B:B,'Pay Table DC 2025'!L:L,"NA",0)</f>
        <v>47763</v>
      </c>
      <c r="L766" s="20" cm="1">
        <f t="array" ref="L766">IFERROR(_xlfn.IFS(C766="Achieved Excellence", J766*Parameters!B$13, C766="Exceeded Expectations", J766*Parameters!C$13,C766="Meets Expectations",J766*Parameters!D$13), "No Pay Due")</f>
        <v>881.80000000000007</v>
      </c>
      <c r="M766" s="21">
        <f t="shared" si="34"/>
        <v>0.92309947030127926</v>
      </c>
      <c r="N766" s="49" cm="1">
        <f t="array" ref="N766">_xlfn.IFS(L766="No Pay Due", "No Pay Due", ISNUMBER(L766), CEILING(L766, 50))</f>
        <v>900</v>
      </c>
      <c r="O766" s="50">
        <f t="shared" si="35"/>
        <v>18.199999999999932</v>
      </c>
      <c r="P766" s="56"/>
      <c r="Q766" s="16" cm="1">
        <f t="array" ref="Q766">IFERROR(_xlfn.IFS(C766="Achieved Excellence","3,000",C766="Exceeded Expectations",2000,C766="Meets Expectations",1000), "No pay due")</f>
        <v>2000</v>
      </c>
    </row>
    <row r="767" spans="1:17" x14ac:dyDescent="0.3">
      <c r="A767" t="s">
        <v>822</v>
      </c>
      <c r="B767">
        <v>2</v>
      </c>
      <c r="C767" t="str">
        <f>_xlfn.XLOOKUP(B767,Setup!A:A,Setup!B:B,"Unknown",0)</f>
        <v>Needs Improvement</v>
      </c>
      <c r="D767" s="19">
        <v>44151</v>
      </c>
      <c r="E767" s="18">
        <f ca="1">Parameters!C$5 - D767</f>
        <v>1555</v>
      </c>
      <c r="F767" s="17" t="str">
        <f t="shared" ca="1" si="33"/>
        <v>Eligible</v>
      </c>
      <c r="G767" s="18">
        <v>3</v>
      </c>
      <c r="H767" s="18">
        <v>4</v>
      </c>
      <c r="I767" s="18" t="s">
        <v>1094</v>
      </c>
      <c r="J767" s="20" cm="1">
        <f t="array" ref="J767">INDEX('Pay Table DC 2025'!C$2:L$16,G767,H767)</f>
        <v>40418</v>
      </c>
      <c r="K767" s="51">
        <f>_xlfn.XLOOKUP(G767,'Pay Table DC 2025'!B:B,'Pay Table DC 2025'!L:L,"NA",0)</f>
        <v>47763</v>
      </c>
      <c r="L767" s="20" t="str" cm="1">
        <f t="array" ref="L767">IFERROR(_xlfn.IFS(C767="Achieved Excellence", J767*Parameters!B$13, C767="Exceeded Expectations", J767*Parameters!C$13,C767="Meets Expectations",J767*Parameters!D$13), "No Pay Due")</f>
        <v>No Pay Due</v>
      </c>
      <c r="M767" s="21">
        <f t="shared" si="34"/>
        <v>0.84621987731088921</v>
      </c>
      <c r="N767" s="49" t="str" cm="1">
        <f t="array" ref="N767">_xlfn.IFS(L767="No Pay Due", "No Pay Due", ISNUMBER(L767), CEILING(L767, 50))</f>
        <v>No Pay Due</v>
      </c>
      <c r="O767" s="50" t="str">
        <f t="shared" si="35"/>
        <v>No Pay Due</v>
      </c>
      <c r="P767" s="56"/>
      <c r="Q767" s="16" t="str" cm="1">
        <f t="array" ref="Q767">IFERROR(_xlfn.IFS(C767="Achieved Excellence","3,000",C767="Exceeded Expectations",2000,C767="Meets Expectations",1000), "No pay due")</f>
        <v>No pay due</v>
      </c>
    </row>
    <row r="768" spans="1:17" x14ac:dyDescent="0.3">
      <c r="A768" t="s">
        <v>823</v>
      </c>
      <c r="B768">
        <v>1</v>
      </c>
      <c r="C768" t="str">
        <f>_xlfn.XLOOKUP(B768,Setup!A:A,Setup!B:B,"Unknown",0)</f>
        <v>Did not meet Expectations</v>
      </c>
      <c r="D768" s="19">
        <v>44730</v>
      </c>
      <c r="E768" s="18">
        <f ca="1">Parameters!C$5 - D768</f>
        <v>976</v>
      </c>
      <c r="F768" s="17" t="str">
        <f t="shared" ca="1" si="33"/>
        <v>Eligible</v>
      </c>
      <c r="G768" s="18">
        <v>3</v>
      </c>
      <c r="H768" s="18">
        <v>5</v>
      </c>
      <c r="I768" s="18" t="s">
        <v>1091</v>
      </c>
      <c r="J768" s="20" cm="1">
        <f t="array" ref="J768">INDEX('Pay Table DC 2025'!C$2:L$16,G768,H768)</f>
        <v>41642</v>
      </c>
      <c r="K768" s="51">
        <f>_xlfn.XLOOKUP(G768,'Pay Table DC 2025'!B:B,'Pay Table DC 2025'!L:L,"NA",0)</f>
        <v>47763</v>
      </c>
      <c r="L768" s="20" t="str" cm="1">
        <f t="array" ref="L768">IFERROR(_xlfn.IFS(C768="Achieved Excellence", J768*Parameters!B$13, C768="Exceeded Expectations", J768*Parameters!C$13,C768="Meets Expectations",J768*Parameters!D$13), "No Pay Due")</f>
        <v>No Pay Due</v>
      </c>
      <c r="M768" s="21">
        <f t="shared" si="34"/>
        <v>0.87184640830768589</v>
      </c>
      <c r="N768" s="49" t="str" cm="1">
        <f t="array" ref="N768">_xlfn.IFS(L768="No Pay Due", "No Pay Due", ISNUMBER(L768), CEILING(L768, 50))</f>
        <v>No Pay Due</v>
      </c>
      <c r="O768" s="50" t="str">
        <f t="shared" si="35"/>
        <v>No Pay Due</v>
      </c>
      <c r="P768" s="56"/>
      <c r="Q768" s="16" t="str" cm="1">
        <f t="array" ref="Q768">IFERROR(_xlfn.IFS(C768="Achieved Excellence","3,000",C768="Exceeded Expectations",2000,C768="Meets Expectations",1000), "No pay due")</f>
        <v>No pay due</v>
      </c>
    </row>
    <row r="769" spans="1:17" x14ac:dyDescent="0.3">
      <c r="A769" t="s">
        <v>824</v>
      </c>
      <c r="B769">
        <v>4</v>
      </c>
      <c r="C769" t="str">
        <f>_xlfn.XLOOKUP(B769,Setup!A:A,Setup!B:B,"Unknown",0)</f>
        <v>Exceeded Expectations</v>
      </c>
      <c r="D769" s="19">
        <v>43916</v>
      </c>
      <c r="E769" s="18">
        <f ca="1">Parameters!C$5 - D769</f>
        <v>1790</v>
      </c>
      <c r="F769" s="17" t="str">
        <f t="shared" ca="1" si="33"/>
        <v>Eligible</v>
      </c>
      <c r="G769" s="18">
        <v>11</v>
      </c>
      <c r="H769" s="18">
        <v>9</v>
      </c>
      <c r="I769" s="18" t="s">
        <v>1091</v>
      </c>
      <c r="J769" s="20" cm="1">
        <f t="array" ref="J769">INDEX('Pay Table DC 2025'!C$2:L$16,G769,H769)</f>
        <v>107156</v>
      </c>
      <c r="K769" s="51">
        <f>_xlfn.XLOOKUP(G769,'Pay Table DC 2025'!B:B,'Pay Table DC 2025'!L:L,"NA",0)</f>
        <v>109975</v>
      </c>
      <c r="L769" s="20" cm="1">
        <f t="array" ref="L769">IFERROR(_xlfn.IFS(C769="Achieved Excellence", J769*Parameters!B$13, C769="Exceeded Expectations", J769*Parameters!C$13,C769="Meets Expectations",J769*Parameters!D$13), "No Pay Due")</f>
        <v>2143.12</v>
      </c>
      <c r="M769" s="21">
        <f t="shared" si="34"/>
        <v>0.97436690156853833</v>
      </c>
      <c r="N769" s="49" cm="1">
        <f t="array" ref="N769">_xlfn.IFS(L769="No Pay Due", "No Pay Due", ISNUMBER(L769), CEILING(L769, 50))</f>
        <v>2150</v>
      </c>
      <c r="O769" s="50">
        <f t="shared" si="35"/>
        <v>6.8800000000001091</v>
      </c>
      <c r="P769" s="56"/>
      <c r="Q769" s="16" cm="1">
        <f t="array" ref="Q769">IFERROR(_xlfn.IFS(C769="Achieved Excellence","3,000",C769="Exceeded Expectations",2000,C769="Meets Expectations",1000), "No pay due")</f>
        <v>2000</v>
      </c>
    </row>
    <row r="770" spans="1:17" x14ac:dyDescent="0.3">
      <c r="A770" t="s">
        <v>825</v>
      </c>
      <c r="B770">
        <v>4</v>
      </c>
      <c r="C770" t="str">
        <f>_xlfn.XLOOKUP(B770,Setup!A:A,Setup!B:B,"Unknown",0)</f>
        <v>Exceeded Expectations</v>
      </c>
      <c r="D770" s="19">
        <v>44649</v>
      </c>
      <c r="E770" s="18">
        <f ca="1">Parameters!C$5 - D770</f>
        <v>1057</v>
      </c>
      <c r="F770" s="17" t="str">
        <f t="shared" ref="F770:F833" ca="1" si="36">IF(E770&lt;180,"Tenure Ineligible","Eligible")</f>
        <v>Eligible</v>
      </c>
      <c r="G770" s="18">
        <v>13</v>
      </c>
      <c r="H770" s="18">
        <v>7</v>
      </c>
      <c r="I770" s="18" t="s">
        <v>1095</v>
      </c>
      <c r="J770" s="20" cm="1">
        <f t="array" ref="J770">INDEX('Pay Table DC 2025'!C$2:L$16,G770,H770)</f>
        <v>144697</v>
      </c>
      <c r="K770" s="51">
        <f>_xlfn.XLOOKUP(G770,'Pay Table DC 2025'!B:B,'Pay Table DC 2025'!L:L,"NA",0)</f>
        <v>156755</v>
      </c>
      <c r="L770" s="20" cm="1">
        <f t="array" ref="L770">IFERROR(_xlfn.IFS(C770="Achieved Excellence", J770*Parameters!B$13, C770="Exceeded Expectations", J770*Parameters!C$13,C770="Meets Expectations",J770*Parameters!D$13), "No Pay Due")</f>
        <v>2893.94</v>
      </c>
      <c r="M770" s="21">
        <f t="shared" ref="M770:M833" si="37">J770/K770</f>
        <v>0.92307741379860286</v>
      </c>
      <c r="N770" s="49" cm="1">
        <f t="array" ref="N770">_xlfn.IFS(L770="No Pay Due", "No Pay Due", ISNUMBER(L770), CEILING(L770, 50))</f>
        <v>2900</v>
      </c>
      <c r="O770" s="50">
        <f t="shared" si="35"/>
        <v>6.0599999999999454</v>
      </c>
      <c r="P770" s="56"/>
      <c r="Q770" s="16" cm="1">
        <f t="array" ref="Q770">IFERROR(_xlfn.IFS(C770="Achieved Excellence","3,000",C770="Exceeded Expectations",2000,C770="Meets Expectations",1000), "No pay due")</f>
        <v>2000</v>
      </c>
    </row>
    <row r="771" spans="1:17" x14ac:dyDescent="0.3">
      <c r="A771" t="s">
        <v>826</v>
      </c>
      <c r="B771">
        <v>4</v>
      </c>
      <c r="C771" t="str">
        <f>_xlfn.XLOOKUP(B771,Setup!A:A,Setup!B:B,"Unknown",0)</f>
        <v>Exceeded Expectations</v>
      </c>
      <c r="D771" s="19">
        <v>44738</v>
      </c>
      <c r="E771" s="18">
        <f ca="1">Parameters!C$5 - D771</f>
        <v>968</v>
      </c>
      <c r="F771" s="17" t="str">
        <f t="shared" ca="1" si="36"/>
        <v>Eligible</v>
      </c>
      <c r="G771" s="18">
        <v>6</v>
      </c>
      <c r="H771" s="18">
        <v>10</v>
      </c>
      <c r="I771" s="18" t="s">
        <v>1093</v>
      </c>
      <c r="J771" s="20" cm="1">
        <f t="array" ref="J771">INDEX('Pay Table DC 2025'!C$2:L$16,G771,H771)</f>
        <v>66872</v>
      </c>
      <c r="K771" s="51">
        <f>_xlfn.XLOOKUP(G771,'Pay Table DC 2025'!B:B,'Pay Table DC 2025'!L:L,"NA",0)</f>
        <v>66872</v>
      </c>
      <c r="L771" s="20" cm="1">
        <f t="array" ref="L771">IFERROR(_xlfn.IFS(C771="Achieved Excellence", J771*Parameters!B$13, C771="Exceeded Expectations", J771*Parameters!C$13,C771="Meets Expectations",J771*Parameters!D$13), "No Pay Due")</f>
        <v>1337.44</v>
      </c>
      <c r="M771" s="21">
        <f t="shared" si="37"/>
        <v>1</v>
      </c>
      <c r="N771" s="49" cm="1">
        <f t="array" ref="N771">_xlfn.IFS(L771="No Pay Due", "No Pay Due", ISNUMBER(L771), CEILING(L771, 50))</f>
        <v>1350</v>
      </c>
      <c r="O771" s="50">
        <f t="shared" ref="O771:O834" si="38">IF(ISNUMBER(N771), N771 - L771, "No Pay Due")</f>
        <v>12.559999999999945</v>
      </c>
      <c r="P771" s="56"/>
      <c r="Q771" s="16" cm="1">
        <f t="array" ref="Q771">IFERROR(_xlfn.IFS(C771="Achieved Excellence","3,000",C771="Exceeded Expectations",2000,C771="Meets Expectations",1000), "No pay due")</f>
        <v>2000</v>
      </c>
    </row>
    <row r="772" spans="1:17" x14ac:dyDescent="0.3">
      <c r="A772" t="s">
        <v>827</v>
      </c>
      <c r="B772">
        <v>3</v>
      </c>
      <c r="C772" t="str">
        <f>_xlfn.XLOOKUP(B772,Setup!A:A,Setup!B:B,"Unknown",0)</f>
        <v>Meets Expectations</v>
      </c>
      <c r="D772" s="19">
        <v>45148</v>
      </c>
      <c r="E772" s="18">
        <f ca="1">Parameters!C$5 - D772</f>
        <v>558</v>
      </c>
      <c r="F772" s="17" t="str">
        <f t="shared" ca="1" si="36"/>
        <v>Eligible</v>
      </c>
      <c r="G772" s="18">
        <v>11</v>
      </c>
      <c r="H772" s="18">
        <v>4</v>
      </c>
      <c r="I772" s="18" t="s">
        <v>1093</v>
      </c>
      <c r="J772" s="20" cm="1">
        <f t="array" ref="J772">INDEX('Pay Table DC 2025'!C$2:L$16,G772,H772)</f>
        <v>93059</v>
      </c>
      <c r="K772" s="51">
        <f>_xlfn.XLOOKUP(G772,'Pay Table DC 2025'!B:B,'Pay Table DC 2025'!L:L,"NA",0)</f>
        <v>109975</v>
      </c>
      <c r="L772" s="20" cm="1">
        <f t="array" ref="L772">IFERROR(_xlfn.IFS(C772="Achieved Excellence", J772*Parameters!B$13, C772="Exceeded Expectations", J772*Parameters!C$13,C772="Meets Expectations",J772*Parameters!D$13), "No Pay Due")</f>
        <v>930.59</v>
      </c>
      <c r="M772" s="21">
        <f t="shared" si="37"/>
        <v>0.84618322345987729</v>
      </c>
      <c r="N772" s="49" cm="1">
        <f t="array" ref="N772">_xlfn.IFS(L772="No Pay Due", "No Pay Due", ISNUMBER(L772), CEILING(L772, 50))</f>
        <v>950</v>
      </c>
      <c r="O772" s="50">
        <f t="shared" si="38"/>
        <v>19.409999999999968</v>
      </c>
      <c r="P772" s="56"/>
      <c r="Q772" s="16" cm="1">
        <f t="array" ref="Q772">IFERROR(_xlfn.IFS(C772="Achieved Excellence","3,000",C772="Exceeded Expectations",2000,C772="Meets Expectations",1000), "No pay due")</f>
        <v>1000</v>
      </c>
    </row>
    <row r="773" spans="1:17" x14ac:dyDescent="0.3">
      <c r="A773" t="s">
        <v>828</v>
      </c>
      <c r="B773">
        <v>3</v>
      </c>
      <c r="C773" t="str">
        <f>_xlfn.XLOOKUP(B773,Setup!A:A,Setup!B:B,"Unknown",0)</f>
        <v>Meets Expectations</v>
      </c>
      <c r="D773" s="19">
        <v>45313</v>
      </c>
      <c r="E773" s="18">
        <f ca="1">Parameters!C$5 - D773</f>
        <v>393</v>
      </c>
      <c r="F773" s="17" t="str">
        <f t="shared" ca="1" si="36"/>
        <v>Eligible</v>
      </c>
      <c r="G773" s="18">
        <v>10</v>
      </c>
      <c r="H773" s="18">
        <v>10</v>
      </c>
      <c r="I773" s="18" t="s">
        <v>1093</v>
      </c>
      <c r="J773" s="20" cm="1">
        <f t="array" ref="J773">INDEX('Pay Table DC 2025'!C$2:L$16,G773,H773)</f>
        <v>100097</v>
      </c>
      <c r="K773" s="51">
        <f>_xlfn.XLOOKUP(G773,'Pay Table DC 2025'!B:B,'Pay Table DC 2025'!L:L,"NA",0)</f>
        <v>100097</v>
      </c>
      <c r="L773" s="20" cm="1">
        <f t="array" ref="L773">IFERROR(_xlfn.IFS(C773="Achieved Excellence", J773*Parameters!B$13, C773="Exceeded Expectations", J773*Parameters!C$13,C773="Meets Expectations",J773*Parameters!D$13), "No Pay Due")</f>
        <v>1000.97</v>
      </c>
      <c r="M773" s="21">
        <f t="shared" si="37"/>
        <v>1</v>
      </c>
      <c r="N773" s="49" cm="1">
        <f t="array" ref="N773">_xlfn.IFS(L773="No Pay Due", "No Pay Due", ISNUMBER(L773), CEILING(L773, 50))</f>
        <v>1050</v>
      </c>
      <c r="O773" s="50">
        <f t="shared" si="38"/>
        <v>49.029999999999973</v>
      </c>
      <c r="P773" s="56"/>
      <c r="Q773" s="16" cm="1">
        <f t="array" ref="Q773">IFERROR(_xlfn.IFS(C773="Achieved Excellence","3,000",C773="Exceeded Expectations",2000,C773="Meets Expectations",1000), "No pay due")</f>
        <v>1000</v>
      </c>
    </row>
    <row r="774" spans="1:17" x14ac:dyDescent="0.3">
      <c r="A774" t="s">
        <v>829</v>
      </c>
      <c r="B774">
        <v>5</v>
      </c>
      <c r="C774" t="str">
        <f>_xlfn.XLOOKUP(B774,Setup!A:A,Setup!B:B,"Unknown",0)</f>
        <v>Achieved Excellence</v>
      </c>
      <c r="D774" s="19">
        <v>45035</v>
      </c>
      <c r="E774" s="18">
        <f ca="1">Parameters!C$5 - D774</f>
        <v>671</v>
      </c>
      <c r="F774" s="17" t="str">
        <f t="shared" ca="1" si="36"/>
        <v>Eligible</v>
      </c>
      <c r="G774" s="18">
        <v>6</v>
      </c>
      <c r="H774" s="18">
        <v>1</v>
      </c>
      <c r="I774" s="18" t="s">
        <v>1091</v>
      </c>
      <c r="J774" s="20" cm="1">
        <f t="array" ref="J774">INDEX('Pay Table DC 2025'!C$2:L$16,G774,H774)</f>
        <v>51442</v>
      </c>
      <c r="K774" s="51">
        <f>_xlfn.XLOOKUP(G774,'Pay Table DC 2025'!B:B,'Pay Table DC 2025'!L:L,"NA",0)</f>
        <v>66872</v>
      </c>
      <c r="L774" s="20" cm="1">
        <f t="array" ref="L774">IFERROR(_xlfn.IFS(C774="Achieved Excellence", J774*Parameters!B$13, C774="Exceeded Expectations", J774*Parameters!C$13,C774="Meets Expectations",J774*Parameters!D$13), "No Pay Due")</f>
        <v>1543.26</v>
      </c>
      <c r="M774" s="21">
        <f t="shared" si="37"/>
        <v>0.76926067711448742</v>
      </c>
      <c r="N774" s="49" cm="1">
        <f t="array" ref="N774">_xlfn.IFS(L774="No Pay Due", "No Pay Due", ISNUMBER(L774), CEILING(L774, 50))</f>
        <v>1550</v>
      </c>
      <c r="O774" s="50">
        <f t="shared" si="38"/>
        <v>6.7400000000000091</v>
      </c>
      <c r="P774" s="56"/>
      <c r="Q774" s="16" t="str" cm="1">
        <f t="array" ref="Q774">IFERROR(_xlfn.IFS(C774="Achieved Excellence","3,000",C774="Exceeded Expectations",2000,C774="Meets Expectations",1000), "No pay due")</f>
        <v>3,000</v>
      </c>
    </row>
    <row r="775" spans="1:17" x14ac:dyDescent="0.3">
      <c r="A775" t="s">
        <v>830</v>
      </c>
      <c r="B775">
        <v>5</v>
      </c>
      <c r="C775" t="str">
        <f>_xlfn.XLOOKUP(B775,Setup!A:A,Setup!B:B,"Unknown",0)</f>
        <v>Achieved Excellence</v>
      </c>
      <c r="D775" s="19">
        <v>45432</v>
      </c>
      <c r="E775" s="18">
        <f ca="1">Parameters!C$5 - D775</f>
        <v>274</v>
      </c>
      <c r="F775" s="17" t="str">
        <f t="shared" ca="1" si="36"/>
        <v>Eligible</v>
      </c>
      <c r="G775" s="18">
        <v>2</v>
      </c>
      <c r="H775" s="18">
        <v>6</v>
      </c>
      <c r="I775" s="18" t="s">
        <v>1094</v>
      </c>
      <c r="J775" s="20" cm="1">
        <f t="array" ref="J775">INDEX('Pay Table DC 2025'!C$2:L$16,G775,H775)</f>
        <v>38031</v>
      </c>
      <c r="K775" s="51">
        <f>_xlfn.XLOOKUP(G775,'Pay Table DC 2025'!B:B,'Pay Table DC 2025'!L:L,"NA",0)</f>
        <v>42376</v>
      </c>
      <c r="L775" s="20" cm="1">
        <f t="array" ref="L775">IFERROR(_xlfn.IFS(C775="Achieved Excellence", J775*Parameters!B$13, C775="Exceeded Expectations", J775*Parameters!C$13,C775="Meets Expectations",J775*Parameters!D$13), "No Pay Due")</f>
        <v>1140.93</v>
      </c>
      <c r="M775" s="21">
        <f t="shared" si="37"/>
        <v>0.89746554653577493</v>
      </c>
      <c r="N775" s="49" cm="1">
        <f t="array" ref="N775">_xlfn.IFS(L775="No Pay Due", "No Pay Due", ISNUMBER(L775), CEILING(L775, 50))</f>
        <v>1150</v>
      </c>
      <c r="O775" s="50">
        <f t="shared" si="38"/>
        <v>9.0699999999999363</v>
      </c>
      <c r="P775" s="56"/>
      <c r="Q775" s="16" t="str" cm="1">
        <f t="array" ref="Q775">IFERROR(_xlfn.IFS(C775="Achieved Excellence","3,000",C775="Exceeded Expectations",2000,C775="Meets Expectations",1000), "No pay due")</f>
        <v>3,000</v>
      </c>
    </row>
    <row r="776" spans="1:17" x14ac:dyDescent="0.3">
      <c r="A776" t="s">
        <v>831</v>
      </c>
      <c r="B776">
        <v>5</v>
      </c>
      <c r="C776" t="str">
        <f>_xlfn.XLOOKUP(B776,Setup!A:A,Setup!B:B,"Unknown",0)</f>
        <v>Achieved Excellence</v>
      </c>
      <c r="D776" s="19">
        <v>43911</v>
      </c>
      <c r="E776" s="18">
        <f ca="1">Parameters!C$5 - D776</f>
        <v>1795</v>
      </c>
      <c r="F776" s="17" t="str">
        <f t="shared" ca="1" si="36"/>
        <v>Eligible</v>
      </c>
      <c r="G776" s="18">
        <v>15</v>
      </c>
      <c r="H776" s="18">
        <v>2</v>
      </c>
      <c r="I776" s="18" t="s">
        <v>1094</v>
      </c>
      <c r="J776" s="20" cm="1">
        <f t="array" ref="J776">INDEX('Pay Table DC 2025'!C$2:L$16,G776,H776)</f>
        <v>173190</v>
      </c>
      <c r="K776" s="51">
        <f>_xlfn.XLOOKUP(G776,'Pay Table DC 2025'!B:B,'Pay Table DC 2025'!L:L,"NA",0)</f>
        <v>195200</v>
      </c>
      <c r="L776" s="20" cm="1">
        <f t="array" ref="L776">IFERROR(_xlfn.IFS(C776="Achieved Excellence", J776*Parameters!B$13, C776="Exceeded Expectations", J776*Parameters!C$13,C776="Meets Expectations",J776*Parameters!D$13), "No Pay Due")</f>
        <v>5195.7</v>
      </c>
      <c r="M776" s="21">
        <f t="shared" si="37"/>
        <v>0.88724385245901638</v>
      </c>
      <c r="N776" s="49" cm="1">
        <f t="array" ref="N776">_xlfn.IFS(L776="No Pay Due", "No Pay Due", ISNUMBER(L776), CEILING(L776, 50))</f>
        <v>5200</v>
      </c>
      <c r="O776" s="50">
        <f t="shared" si="38"/>
        <v>4.3000000000001819</v>
      </c>
      <c r="P776" s="56"/>
      <c r="Q776" s="16" t="str" cm="1">
        <f t="array" ref="Q776">IFERROR(_xlfn.IFS(C776="Achieved Excellence","3,000",C776="Exceeded Expectations",2000,C776="Meets Expectations",1000), "No pay due")</f>
        <v>3,000</v>
      </c>
    </row>
    <row r="777" spans="1:17" x14ac:dyDescent="0.3">
      <c r="A777" t="s">
        <v>832</v>
      </c>
      <c r="B777">
        <v>4</v>
      </c>
      <c r="C777" t="str">
        <f>_xlfn.XLOOKUP(B777,Setup!A:A,Setup!B:B,"Unknown",0)</f>
        <v>Exceeded Expectations</v>
      </c>
      <c r="D777" s="19">
        <v>43942</v>
      </c>
      <c r="E777" s="18">
        <f ca="1">Parameters!C$5 - D777</f>
        <v>1764</v>
      </c>
      <c r="F777" s="17" t="str">
        <f t="shared" ca="1" si="36"/>
        <v>Eligible</v>
      </c>
      <c r="G777" s="18">
        <v>6</v>
      </c>
      <c r="H777" s="18">
        <v>7</v>
      </c>
      <c r="I777" s="18" t="s">
        <v>1093</v>
      </c>
      <c r="J777" s="20" cm="1">
        <f t="array" ref="J777">INDEX('Pay Table DC 2025'!C$2:L$16,G777,H777)</f>
        <v>61729</v>
      </c>
      <c r="K777" s="51">
        <f>_xlfn.XLOOKUP(G777,'Pay Table DC 2025'!B:B,'Pay Table DC 2025'!L:L,"NA",0)</f>
        <v>66872</v>
      </c>
      <c r="L777" s="20" cm="1">
        <f t="array" ref="L777">IFERROR(_xlfn.IFS(C777="Achieved Excellence", J777*Parameters!B$13, C777="Exceeded Expectations", J777*Parameters!C$13,C777="Meets Expectations",J777*Parameters!D$13), "No Pay Due")</f>
        <v>1234.58</v>
      </c>
      <c r="M777" s="21">
        <f t="shared" si="37"/>
        <v>0.92309187701878215</v>
      </c>
      <c r="N777" s="49" cm="1">
        <f t="array" ref="N777">_xlfn.IFS(L777="No Pay Due", "No Pay Due", ISNUMBER(L777), CEILING(L777, 50))</f>
        <v>1250</v>
      </c>
      <c r="O777" s="50">
        <f t="shared" si="38"/>
        <v>15.420000000000073</v>
      </c>
      <c r="P777" s="56"/>
      <c r="Q777" s="16" cm="1">
        <f t="array" ref="Q777">IFERROR(_xlfn.IFS(C777="Achieved Excellence","3,000",C777="Exceeded Expectations",2000,C777="Meets Expectations",1000), "No pay due")</f>
        <v>2000</v>
      </c>
    </row>
    <row r="778" spans="1:17" x14ac:dyDescent="0.3">
      <c r="A778" t="s">
        <v>833</v>
      </c>
      <c r="B778">
        <v>1</v>
      </c>
      <c r="C778" t="str">
        <f>_xlfn.XLOOKUP(B778,Setup!A:A,Setup!B:B,"Unknown",0)</f>
        <v>Did not meet Expectations</v>
      </c>
      <c r="D778" s="19">
        <v>44381</v>
      </c>
      <c r="E778" s="18">
        <f ca="1">Parameters!C$5 - D778</f>
        <v>1325</v>
      </c>
      <c r="F778" s="17" t="str">
        <f t="shared" ca="1" si="36"/>
        <v>Eligible</v>
      </c>
      <c r="G778" s="18">
        <v>13</v>
      </c>
      <c r="H778" s="18">
        <v>5</v>
      </c>
      <c r="I778" s="18" t="s">
        <v>1095</v>
      </c>
      <c r="J778" s="20" cm="1">
        <f t="array" ref="J778">INDEX('Pay Table DC 2025'!C$2:L$16,G778,H778)</f>
        <v>136658</v>
      </c>
      <c r="K778" s="51">
        <f>_xlfn.XLOOKUP(G778,'Pay Table DC 2025'!B:B,'Pay Table DC 2025'!L:L,"NA",0)</f>
        <v>156755</v>
      </c>
      <c r="L778" s="20" t="str" cm="1">
        <f t="array" ref="L778">IFERROR(_xlfn.IFS(C778="Achieved Excellence", J778*Parameters!B$13, C778="Exceeded Expectations", J778*Parameters!C$13,C778="Meets Expectations",J778*Parameters!D$13), "No Pay Due")</f>
        <v>No Pay Due</v>
      </c>
      <c r="M778" s="21">
        <f t="shared" si="37"/>
        <v>0.87179356320372559</v>
      </c>
      <c r="N778" s="49" t="str" cm="1">
        <f t="array" ref="N778">_xlfn.IFS(L778="No Pay Due", "No Pay Due", ISNUMBER(L778), CEILING(L778, 50))</f>
        <v>No Pay Due</v>
      </c>
      <c r="O778" s="50" t="str">
        <f t="shared" si="38"/>
        <v>No Pay Due</v>
      </c>
      <c r="P778" s="56"/>
      <c r="Q778" s="16" t="str" cm="1">
        <f t="array" ref="Q778">IFERROR(_xlfn.IFS(C778="Achieved Excellence","3,000",C778="Exceeded Expectations",2000,C778="Meets Expectations",1000), "No pay due")</f>
        <v>No pay due</v>
      </c>
    </row>
    <row r="779" spans="1:17" x14ac:dyDescent="0.3">
      <c r="A779" t="s">
        <v>834</v>
      </c>
      <c r="B779">
        <v>2</v>
      </c>
      <c r="C779" t="str">
        <f>_xlfn.XLOOKUP(B779,Setup!A:A,Setup!B:B,"Unknown",0)</f>
        <v>Needs Improvement</v>
      </c>
      <c r="D779" s="19">
        <v>44260</v>
      </c>
      <c r="E779" s="18">
        <f ca="1">Parameters!C$5 - D779</f>
        <v>1446</v>
      </c>
      <c r="F779" s="17" t="str">
        <f t="shared" ca="1" si="36"/>
        <v>Eligible</v>
      </c>
      <c r="G779" s="18">
        <v>5</v>
      </c>
      <c r="H779" s="18">
        <v>8</v>
      </c>
      <c r="I779" s="18" t="s">
        <v>1094</v>
      </c>
      <c r="J779" s="20" cm="1">
        <f t="array" ref="J779">INDEX('Pay Table DC 2025'!C$2:L$16,G779,H779)</f>
        <v>56911</v>
      </c>
      <c r="K779" s="51">
        <f>_xlfn.XLOOKUP(G779,'Pay Table DC 2025'!B:B,'Pay Table DC 2025'!L:L,"NA",0)</f>
        <v>59986</v>
      </c>
      <c r="L779" s="20" t="str" cm="1">
        <f t="array" ref="L779">IFERROR(_xlfn.IFS(C779="Achieved Excellence", J779*Parameters!B$13, C779="Exceeded Expectations", J779*Parameters!C$13,C779="Meets Expectations",J779*Parameters!D$13), "No Pay Due")</f>
        <v>No Pay Due</v>
      </c>
      <c r="M779" s="21">
        <f t="shared" si="37"/>
        <v>0.94873803887573771</v>
      </c>
      <c r="N779" s="49" t="str" cm="1">
        <f t="array" ref="N779">_xlfn.IFS(L779="No Pay Due", "No Pay Due", ISNUMBER(L779), CEILING(L779, 50))</f>
        <v>No Pay Due</v>
      </c>
      <c r="O779" s="50" t="str">
        <f t="shared" si="38"/>
        <v>No Pay Due</v>
      </c>
      <c r="P779" s="56"/>
      <c r="Q779" s="16" t="str" cm="1">
        <f t="array" ref="Q779">IFERROR(_xlfn.IFS(C779="Achieved Excellence","3,000",C779="Exceeded Expectations",2000,C779="Meets Expectations",1000), "No pay due")</f>
        <v>No pay due</v>
      </c>
    </row>
    <row r="780" spans="1:17" x14ac:dyDescent="0.3">
      <c r="A780" t="s">
        <v>835</v>
      </c>
      <c r="B780">
        <v>3</v>
      </c>
      <c r="C780" t="str">
        <f>_xlfn.XLOOKUP(B780,Setup!A:A,Setup!B:B,"Unknown",0)</f>
        <v>Meets Expectations</v>
      </c>
      <c r="D780" s="19">
        <v>44493</v>
      </c>
      <c r="E780" s="18">
        <f ca="1">Parameters!C$5 - D780</f>
        <v>1213</v>
      </c>
      <c r="F780" s="17" t="str">
        <f t="shared" ca="1" si="36"/>
        <v>Eligible</v>
      </c>
      <c r="G780" s="18">
        <v>3</v>
      </c>
      <c r="H780" s="18">
        <v>7</v>
      </c>
      <c r="I780" s="18" t="s">
        <v>1093</v>
      </c>
      <c r="J780" s="20" cm="1">
        <f t="array" ref="J780">INDEX('Pay Table DC 2025'!C$2:L$16,G780,H780)</f>
        <v>44090</v>
      </c>
      <c r="K780" s="51">
        <f>_xlfn.XLOOKUP(G780,'Pay Table DC 2025'!B:B,'Pay Table DC 2025'!L:L,"NA",0)</f>
        <v>47763</v>
      </c>
      <c r="L780" s="20" cm="1">
        <f t="array" ref="L780">IFERROR(_xlfn.IFS(C780="Achieved Excellence", J780*Parameters!B$13, C780="Exceeded Expectations", J780*Parameters!C$13,C780="Meets Expectations",J780*Parameters!D$13), "No Pay Due")</f>
        <v>440.90000000000003</v>
      </c>
      <c r="M780" s="21">
        <f t="shared" si="37"/>
        <v>0.92309947030127926</v>
      </c>
      <c r="N780" s="49" cm="1">
        <f t="array" ref="N780">_xlfn.IFS(L780="No Pay Due", "No Pay Due", ISNUMBER(L780), CEILING(L780, 50))</f>
        <v>450</v>
      </c>
      <c r="O780" s="50">
        <f t="shared" si="38"/>
        <v>9.0999999999999659</v>
      </c>
      <c r="P780" s="56"/>
      <c r="Q780" s="16" cm="1">
        <f t="array" ref="Q780">IFERROR(_xlfn.IFS(C780="Achieved Excellence","3,000",C780="Exceeded Expectations",2000,C780="Meets Expectations",1000), "No pay due")</f>
        <v>1000</v>
      </c>
    </row>
    <row r="781" spans="1:17" x14ac:dyDescent="0.3">
      <c r="A781" t="s">
        <v>836</v>
      </c>
      <c r="B781">
        <v>4</v>
      </c>
      <c r="C781" t="str">
        <f>_xlfn.XLOOKUP(B781,Setup!A:A,Setup!B:B,"Unknown",0)</f>
        <v>Exceeded Expectations</v>
      </c>
      <c r="D781" s="19">
        <v>44601</v>
      </c>
      <c r="E781" s="18">
        <f ca="1">Parameters!C$5 - D781</f>
        <v>1105</v>
      </c>
      <c r="F781" s="17" t="str">
        <f t="shared" ca="1" si="36"/>
        <v>Eligible</v>
      </c>
      <c r="G781" s="18">
        <v>15</v>
      </c>
      <c r="H781" s="18">
        <v>9</v>
      </c>
      <c r="I781" s="18" t="s">
        <v>1091</v>
      </c>
      <c r="J781" s="20" cm="1">
        <f t="array" ref="J781">INDEX('Pay Table DC 2025'!C$2:L$16,G781,H781)</f>
        <v>195200</v>
      </c>
      <c r="K781" s="51">
        <f>_xlfn.XLOOKUP(G781,'Pay Table DC 2025'!B:B,'Pay Table DC 2025'!L:L,"NA",0)</f>
        <v>195200</v>
      </c>
      <c r="L781" s="20" cm="1">
        <f t="array" ref="L781">IFERROR(_xlfn.IFS(C781="Achieved Excellence", J781*Parameters!B$13, C781="Exceeded Expectations", J781*Parameters!C$13,C781="Meets Expectations",J781*Parameters!D$13), "No Pay Due")</f>
        <v>3904</v>
      </c>
      <c r="M781" s="21">
        <f t="shared" si="37"/>
        <v>1</v>
      </c>
      <c r="N781" s="49" cm="1">
        <f t="array" ref="N781">_xlfn.IFS(L781="No Pay Due", "No Pay Due", ISNUMBER(L781), CEILING(L781, 50))</f>
        <v>3950</v>
      </c>
      <c r="O781" s="50">
        <f t="shared" si="38"/>
        <v>46</v>
      </c>
      <c r="P781" s="56"/>
      <c r="Q781" s="16" cm="1">
        <f t="array" ref="Q781">IFERROR(_xlfn.IFS(C781="Achieved Excellence","3,000",C781="Exceeded Expectations",2000,C781="Meets Expectations",1000), "No pay due")</f>
        <v>2000</v>
      </c>
    </row>
    <row r="782" spans="1:17" x14ac:dyDescent="0.3">
      <c r="A782" t="s">
        <v>837</v>
      </c>
      <c r="B782">
        <v>5</v>
      </c>
      <c r="C782" t="str">
        <f>_xlfn.XLOOKUP(B782,Setup!A:A,Setup!B:B,"Unknown",0)</f>
        <v>Achieved Excellence</v>
      </c>
      <c r="D782" s="19">
        <v>44846</v>
      </c>
      <c r="E782" s="18">
        <f ca="1">Parameters!C$5 - D782</f>
        <v>860</v>
      </c>
      <c r="F782" s="17" t="str">
        <f t="shared" ca="1" si="36"/>
        <v>Eligible</v>
      </c>
      <c r="G782" s="18">
        <v>6</v>
      </c>
      <c r="H782" s="18">
        <v>8</v>
      </c>
      <c r="I782" s="18" t="s">
        <v>1095</v>
      </c>
      <c r="J782" s="20" cm="1">
        <f t="array" ref="J782">INDEX('Pay Table DC 2025'!C$2:L$16,G782,H782)</f>
        <v>63443</v>
      </c>
      <c r="K782" s="51">
        <f>_xlfn.XLOOKUP(G782,'Pay Table DC 2025'!B:B,'Pay Table DC 2025'!L:L,"NA",0)</f>
        <v>66872</v>
      </c>
      <c r="L782" s="20" cm="1">
        <f t="array" ref="L782">IFERROR(_xlfn.IFS(C782="Achieved Excellence", J782*Parameters!B$13, C782="Exceeded Expectations", J782*Parameters!C$13,C782="Meets Expectations",J782*Parameters!D$13), "No Pay Due")</f>
        <v>1903.29</v>
      </c>
      <c r="M782" s="21">
        <f t="shared" si="37"/>
        <v>0.94872293336523505</v>
      </c>
      <c r="N782" s="49" cm="1">
        <f t="array" ref="N782">_xlfn.IFS(L782="No Pay Due", "No Pay Due", ISNUMBER(L782), CEILING(L782, 50))</f>
        <v>1950</v>
      </c>
      <c r="O782" s="50">
        <f t="shared" si="38"/>
        <v>46.710000000000036</v>
      </c>
      <c r="P782" s="56"/>
      <c r="Q782" s="16" t="str" cm="1">
        <f t="array" ref="Q782">IFERROR(_xlfn.IFS(C782="Achieved Excellence","3,000",C782="Exceeded Expectations",2000,C782="Meets Expectations",1000), "No pay due")</f>
        <v>3,000</v>
      </c>
    </row>
    <row r="783" spans="1:17" x14ac:dyDescent="0.3">
      <c r="A783" t="s">
        <v>838</v>
      </c>
      <c r="B783">
        <v>3</v>
      </c>
      <c r="C783" t="str">
        <f>_xlfn.XLOOKUP(B783,Setup!A:A,Setup!B:B,"Unknown",0)</f>
        <v>Meets Expectations</v>
      </c>
      <c r="D783" s="19">
        <v>44391</v>
      </c>
      <c r="E783" s="18">
        <f ca="1">Parameters!C$5 - D783</f>
        <v>1315</v>
      </c>
      <c r="F783" s="17" t="str">
        <f t="shared" ca="1" si="36"/>
        <v>Eligible</v>
      </c>
      <c r="G783" s="18">
        <v>10</v>
      </c>
      <c r="H783" s="18">
        <v>10</v>
      </c>
      <c r="I783" s="18" t="s">
        <v>1091</v>
      </c>
      <c r="J783" s="20" cm="1">
        <f t="array" ref="J783">INDEX('Pay Table DC 2025'!C$2:L$16,G783,H783)</f>
        <v>100097</v>
      </c>
      <c r="K783" s="51">
        <f>_xlfn.XLOOKUP(G783,'Pay Table DC 2025'!B:B,'Pay Table DC 2025'!L:L,"NA",0)</f>
        <v>100097</v>
      </c>
      <c r="L783" s="20" cm="1">
        <f t="array" ref="L783">IFERROR(_xlfn.IFS(C783="Achieved Excellence", J783*Parameters!B$13, C783="Exceeded Expectations", J783*Parameters!C$13,C783="Meets Expectations",J783*Parameters!D$13), "No Pay Due")</f>
        <v>1000.97</v>
      </c>
      <c r="M783" s="21">
        <f t="shared" si="37"/>
        <v>1</v>
      </c>
      <c r="N783" s="49" cm="1">
        <f t="array" ref="N783">_xlfn.IFS(L783="No Pay Due", "No Pay Due", ISNUMBER(L783), CEILING(L783, 50))</f>
        <v>1050</v>
      </c>
      <c r="O783" s="50">
        <f t="shared" si="38"/>
        <v>49.029999999999973</v>
      </c>
      <c r="P783" s="56"/>
      <c r="Q783" s="16" cm="1">
        <f t="array" ref="Q783">IFERROR(_xlfn.IFS(C783="Achieved Excellence","3,000",C783="Exceeded Expectations",2000,C783="Meets Expectations",1000), "No pay due")</f>
        <v>1000</v>
      </c>
    </row>
    <row r="784" spans="1:17" x14ac:dyDescent="0.3">
      <c r="A784" t="s">
        <v>839</v>
      </c>
      <c r="B784">
        <v>4</v>
      </c>
      <c r="C784" t="str">
        <f>_xlfn.XLOOKUP(B784,Setup!A:A,Setup!B:B,"Unknown",0)</f>
        <v>Exceeded Expectations</v>
      </c>
      <c r="D784" s="19">
        <v>45130</v>
      </c>
      <c r="E784" s="18">
        <f ca="1">Parameters!C$5 - D784</f>
        <v>576</v>
      </c>
      <c r="F784" s="17" t="str">
        <f t="shared" ca="1" si="36"/>
        <v>Eligible</v>
      </c>
      <c r="G784" s="18">
        <v>9</v>
      </c>
      <c r="H784" s="18">
        <v>10</v>
      </c>
      <c r="I784" s="18" t="s">
        <v>1092</v>
      </c>
      <c r="J784" s="20" cm="1">
        <f t="array" ref="J784">INDEX('Pay Table DC 2025'!C$2:L$16,G784,H784)</f>
        <v>90898</v>
      </c>
      <c r="K784" s="51">
        <f>_xlfn.XLOOKUP(G784,'Pay Table DC 2025'!B:B,'Pay Table DC 2025'!L:L,"NA",0)</f>
        <v>90898</v>
      </c>
      <c r="L784" s="20" cm="1">
        <f t="array" ref="L784">IFERROR(_xlfn.IFS(C784="Achieved Excellence", J784*Parameters!B$13, C784="Exceeded Expectations", J784*Parameters!C$13,C784="Meets Expectations",J784*Parameters!D$13), "No Pay Due")</f>
        <v>1817.96</v>
      </c>
      <c r="M784" s="21">
        <f t="shared" si="37"/>
        <v>1</v>
      </c>
      <c r="N784" s="49" cm="1">
        <f t="array" ref="N784">_xlfn.IFS(L784="No Pay Due", "No Pay Due", ISNUMBER(L784), CEILING(L784, 50))</f>
        <v>1850</v>
      </c>
      <c r="O784" s="50">
        <f t="shared" si="38"/>
        <v>32.039999999999964</v>
      </c>
      <c r="P784" s="56"/>
      <c r="Q784" s="16" cm="1">
        <f t="array" ref="Q784">IFERROR(_xlfn.IFS(C784="Achieved Excellence","3,000",C784="Exceeded Expectations",2000,C784="Meets Expectations",1000), "No pay due")</f>
        <v>2000</v>
      </c>
    </row>
    <row r="785" spans="1:17" x14ac:dyDescent="0.3">
      <c r="A785" t="s">
        <v>840</v>
      </c>
      <c r="B785">
        <v>5</v>
      </c>
      <c r="C785" t="str">
        <f>_xlfn.XLOOKUP(B785,Setup!A:A,Setup!B:B,"Unknown",0)</f>
        <v>Achieved Excellence</v>
      </c>
      <c r="D785" s="19">
        <v>44899</v>
      </c>
      <c r="E785" s="18">
        <f ca="1">Parameters!C$5 - D785</f>
        <v>807</v>
      </c>
      <c r="F785" s="17" t="str">
        <f t="shared" ca="1" si="36"/>
        <v>Eligible</v>
      </c>
      <c r="G785" s="18">
        <v>9</v>
      </c>
      <c r="H785" s="18">
        <v>4</v>
      </c>
      <c r="I785" s="18" t="s">
        <v>1093</v>
      </c>
      <c r="J785" s="20" cm="1">
        <f t="array" ref="J785">INDEX('Pay Table DC 2025'!C$2:L$16,G785,H785)</f>
        <v>76915</v>
      </c>
      <c r="K785" s="51">
        <f>_xlfn.XLOOKUP(G785,'Pay Table DC 2025'!B:B,'Pay Table DC 2025'!L:L,"NA",0)</f>
        <v>90898</v>
      </c>
      <c r="L785" s="20" cm="1">
        <f t="array" ref="L785">IFERROR(_xlfn.IFS(C785="Achieved Excellence", J785*Parameters!B$13, C785="Exceeded Expectations", J785*Parameters!C$13,C785="Meets Expectations",J785*Parameters!D$13), "No Pay Due")</f>
        <v>2307.4499999999998</v>
      </c>
      <c r="M785" s="21">
        <f t="shared" si="37"/>
        <v>0.84616823252436801</v>
      </c>
      <c r="N785" s="49" cm="1">
        <f t="array" ref="N785">_xlfn.IFS(L785="No Pay Due", "No Pay Due", ISNUMBER(L785), CEILING(L785, 50))</f>
        <v>2350</v>
      </c>
      <c r="O785" s="50">
        <f t="shared" si="38"/>
        <v>42.550000000000182</v>
      </c>
      <c r="P785" s="56"/>
      <c r="Q785" s="16" t="str" cm="1">
        <f t="array" ref="Q785">IFERROR(_xlfn.IFS(C785="Achieved Excellence","3,000",C785="Exceeded Expectations",2000,C785="Meets Expectations",1000), "No pay due")</f>
        <v>3,000</v>
      </c>
    </row>
    <row r="786" spans="1:17" x14ac:dyDescent="0.3">
      <c r="A786" t="s">
        <v>841</v>
      </c>
      <c r="B786">
        <v>1</v>
      </c>
      <c r="C786" t="str">
        <f>_xlfn.XLOOKUP(B786,Setup!A:A,Setup!B:B,"Unknown",0)</f>
        <v>Did not meet Expectations</v>
      </c>
      <c r="D786" s="19">
        <v>44084</v>
      </c>
      <c r="E786" s="18">
        <f ca="1">Parameters!C$5 - D786</f>
        <v>1622</v>
      </c>
      <c r="F786" s="17" t="str">
        <f t="shared" ca="1" si="36"/>
        <v>Eligible</v>
      </c>
      <c r="G786" s="18">
        <v>3</v>
      </c>
      <c r="H786" s="18">
        <v>3</v>
      </c>
      <c r="I786" s="18" t="s">
        <v>1094</v>
      </c>
      <c r="J786" s="20" cm="1">
        <f t="array" ref="J786">INDEX('Pay Table DC 2025'!C$2:L$16,G786,H786)</f>
        <v>39194</v>
      </c>
      <c r="K786" s="51">
        <f>_xlfn.XLOOKUP(G786,'Pay Table DC 2025'!B:B,'Pay Table DC 2025'!L:L,"NA",0)</f>
        <v>47763</v>
      </c>
      <c r="L786" s="20" t="str" cm="1">
        <f t="array" ref="L786">IFERROR(_xlfn.IFS(C786="Achieved Excellence", J786*Parameters!B$13, C786="Exceeded Expectations", J786*Parameters!C$13,C786="Meets Expectations",J786*Parameters!D$13), "No Pay Due")</f>
        <v>No Pay Due</v>
      </c>
      <c r="M786" s="21">
        <f t="shared" si="37"/>
        <v>0.82059334631409253</v>
      </c>
      <c r="N786" s="49" t="str" cm="1">
        <f t="array" ref="N786">_xlfn.IFS(L786="No Pay Due", "No Pay Due", ISNUMBER(L786), CEILING(L786, 50))</f>
        <v>No Pay Due</v>
      </c>
      <c r="O786" s="50" t="str">
        <f t="shared" si="38"/>
        <v>No Pay Due</v>
      </c>
      <c r="P786" s="56"/>
      <c r="Q786" s="16" t="str" cm="1">
        <f t="array" ref="Q786">IFERROR(_xlfn.IFS(C786="Achieved Excellence","3,000",C786="Exceeded Expectations",2000,C786="Meets Expectations",1000), "No pay due")</f>
        <v>No pay due</v>
      </c>
    </row>
    <row r="787" spans="1:17" x14ac:dyDescent="0.3">
      <c r="A787" t="s">
        <v>842</v>
      </c>
      <c r="B787">
        <v>3</v>
      </c>
      <c r="C787" t="str">
        <f>_xlfn.XLOOKUP(B787,Setup!A:A,Setup!B:B,"Unknown",0)</f>
        <v>Meets Expectations</v>
      </c>
      <c r="D787" s="19">
        <v>44507</v>
      </c>
      <c r="E787" s="18">
        <f ca="1">Parameters!C$5 - D787</f>
        <v>1199</v>
      </c>
      <c r="F787" s="17" t="str">
        <f t="shared" ca="1" si="36"/>
        <v>Eligible</v>
      </c>
      <c r="G787" s="18">
        <v>1</v>
      </c>
      <c r="H787" s="18">
        <v>7</v>
      </c>
      <c r="I787" s="18" t="s">
        <v>1093</v>
      </c>
      <c r="J787" s="20" cm="1">
        <f t="array" ref="J787">INDEX('Pay Table DC 2025'!C$2:L$16,G787,H787)</f>
        <v>35502</v>
      </c>
      <c r="K787" s="51">
        <f>_xlfn.XLOOKUP(G787,'Pay Table DC 2025'!B:B,'Pay Table DC 2025'!L:L,"NA",0)</f>
        <v>37463</v>
      </c>
      <c r="L787" s="20" cm="1">
        <f t="array" ref="L787">IFERROR(_xlfn.IFS(C787="Achieved Excellence", J787*Parameters!B$13, C787="Exceeded Expectations", J787*Parameters!C$13,C787="Meets Expectations",J787*Parameters!D$13), "No Pay Due")</f>
        <v>355.02</v>
      </c>
      <c r="M787" s="21">
        <f t="shared" si="37"/>
        <v>0.94765501961935772</v>
      </c>
      <c r="N787" s="49" cm="1">
        <f t="array" ref="N787">_xlfn.IFS(L787="No Pay Due", "No Pay Due", ISNUMBER(L787), CEILING(L787, 50))</f>
        <v>400</v>
      </c>
      <c r="O787" s="50">
        <f t="shared" si="38"/>
        <v>44.980000000000018</v>
      </c>
      <c r="P787" s="56"/>
      <c r="Q787" s="16" cm="1">
        <f t="array" ref="Q787">IFERROR(_xlfn.IFS(C787="Achieved Excellence","3,000",C787="Exceeded Expectations",2000,C787="Meets Expectations",1000), "No pay due")</f>
        <v>1000</v>
      </c>
    </row>
    <row r="788" spans="1:17" x14ac:dyDescent="0.3">
      <c r="A788" t="s">
        <v>843</v>
      </c>
      <c r="B788">
        <v>2</v>
      </c>
      <c r="C788" t="str">
        <f>_xlfn.XLOOKUP(B788,Setup!A:A,Setup!B:B,"Unknown",0)</f>
        <v>Needs Improvement</v>
      </c>
      <c r="D788" s="19">
        <v>44194</v>
      </c>
      <c r="E788" s="18">
        <f ca="1">Parameters!C$5 - D788</f>
        <v>1512</v>
      </c>
      <c r="F788" s="17" t="str">
        <f t="shared" ca="1" si="36"/>
        <v>Eligible</v>
      </c>
      <c r="G788" s="18">
        <v>6</v>
      </c>
      <c r="H788" s="18">
        <v>8</v>
      </c>
      <c r="I788" s="18" t="s">
        <v>1095</v>
      </c>
      <c r="J788" s="20" cm="1">
        <f t="array" ref="J788">INDEX('Pay Table DC 2025'!C$2:L$16,G788,H788)</f>
        <v>63443</v>
      </c>
      <c r="K788" s="51">
        <f>_xlfn.XLOOKUP(G788,'Pay Table DC 2025'!B:B,'Pay Table DC 2025'!L:L,"NA",0)</f>
        <v>66872</v>
      </c>
      <c r="L788" s="20" t="str" cm="1">
        <f t="array" ref="L788">IFERROR(_xlfn.IFS(C788="Achieved Excellence", J788*Parameters!B$13, C788="Exceeded Expectations", J788*Parameters!C$13,C788="Meets Expectations",J788*Parameters!D$13), "No Pay Due")</f>
        <v>No Pay Due</v>
      </c>
      <c r="M788" s="21">
        <f t="shared" si="37"/>
        <v>0.94872293336523505</v>
      </c>
      <c r="N788" s="49" t="str" cm="1">
        <f t="array" ref="N788">_xlfn.IFS(L788="No Pay Due", "No Pay Due", ISNUMBER(L788), CEILING(L788, 50))</f>
        <v>No Pay Due</v>
      </c>
      <c r="O788" s="50" t="str">
        <f t="shared" si="38"/>
        <v>No Pay Due</v>
      </c>
      <c r="P788" s="56"/>
      <c r="Q788" s="16" t="str" cm="1">
        <f t="array" ref="Q788">IFERROR(_xlfn.IFS(C788="Achieved Excellence","3,000",C788="Exceeded Expectations",2000,C788="Meets Expectations",1000), "No pay due")</f>
        <v>No pay due</v>
      </c>
    </row>
    <row r="789" spans="1:17" x14ac:dyDescent="0.3">
      <c r="A789" t="s">
        <v>844</v>
      </c>
      <c r="B789">
        <v>1</v>
      </c>
      <c r="C789" t="str">
        <f>_xlfn.XLOOKUP(B789,Setup!A:A,Setup!B:B,"Unknown",0)</f>
        <v>Did not meet Expectations</v>
      </c>
      <c r="D789" s="19">
        <v>45216</v>
      </c>
      <c r="E789" s="18">
        <f ca="1">Parameters!C$5 - D789</f>
        <v>490</v>
      </c>
      <c r="F789" s="17" t="str">
        <f t="shared" ca="1" si="36"/>
        <v>Eligible</v>
      </c>
      <c r="G789" s="18">
        <v>12</v>
      </c>
      <c r="H789" s="18">
        <v>7</v>
      </c>
      <c r="I789" s="18" t="s">
        <v>1091</v>
      </c>
      <c r="J789" s="20" cm="1">
        <f t="array" ref="J789">INDEX('Pay Table DC 2025'!C$2:L$16,G789,H789)</f>
        <v>121684</v>
      </c>
      <c r="K789" s="51">
        <f>_xlfn.XLOOKUP(G789,'Pay Table DC 2025'!B:B,'Pay Table DC 2025'!L:L,"NA",0)</f>
        <v>131826</v>
      </c>
      <c r="L789" s="20" t="str" cm="1">
        <f t="array" ref="L789">IFERROR(_xlfn.IFS(C789="Achieved Excellence", J789*Parameters!B$13, C789="Exceeded Expectations", J789*Parameters!C$13,C789="Meets Expectations",J789*Parameters!D$13), "No Pay Due")</f>
        <v>No Pay Due</v>
      </c>
      <c r="M789" s="21">
        <f t="shared" si="37"/>
        <v>0.92306525268156514</v>
      </c>
      <c r="N789" s="49" t="str" cm="1">
        <f t="array" ref="N789">_xlfn.IFS(L789="No Pay Due", "No Pay Due", ISNUMBER(L789), CEILING(L789, 50))</f>
        <v>No Pay Due</v>
      </c>
      <c r="O789" s="50" t="str">
        <f t="shared" si="38"/>
        <v>No Pay Due</v>
      </c>
      <c r="P789" s="56"/>
      <c r="Q789" s="16" t="str" cm="1">
        <f t="array" ref="Q789">IFERROR(_xlfn.IFS(C789="Achieved Excellence","3,000",C789="Exceeded Expectations",2000,C789="Meets Expectations",1000), "No pay due")</f>
        <v>No pay due</v>
      </c>
    </row>
    <row r="790" spans="1:17" x14ac:dyDescent="0.3">
      <c r="A790" t="s">
        <v>845</v>
      </c>
      <c r="B790">
        <v>2</v>
      </c>
      <c r="C790" t="str">
        <f>_xlfn.XLOOKUP(B790,Setup!A:A,Setup!B:B,"Unknown",0)</f>
        <v>Needs Improvement</v>
      </c>
      <c r="D790" s="19">
        <v>44651</v>
      </c>
      <c r="E790" s="18">
        <f ca="1">Parameters!C$5 - D790</f>
        <v>1055</v>
      </c>
      <c r="F790" s="17" t="str">
        <f t="shared" ca="1" si="36"/>
        <v>Eligible</v>
      </c>
      <c r="G790" s="18">
        <v>6</v>
      </c>
      <c r="H790" s="18">
        <v>2</v>
      </c>
      <c r="I790" s="18" t="s">
        <v>1094</v>
      </c>
      <c r="J790" s="20" cm="1">
        <f t="array" ref="J790">INDEX('Pay Table DC 2025'!C$2:L$16,G790,H790)</f>
        <v>53157</v>
      </c>
      <c r="K790" s="51">
        <f>_xlfn.XLOOKUP(G790,'Pay Table DC 2025'!B:B,'Pay Table DC 2025'!L:L,"NA",0)</f>
        <v>66872</v>
      </c>
      <c r="L790" s="20" t="str" cm="1">
        <f t="array" ref="L790">IFERROR(_xlfn.IFS(C790="Achieved Excellence", J790*Parameters!B$13, C790="Exceeded Expectations", J790*Parameters!C$13,C790="Meets Expectations",J790*Parameters!D$13), "No Pay Due")</f>
        <v>No Pay Due</v>
      </c>
      <c r="M790" s="21">
        <f t="shared" si="37"/>
        <v>0.79490668740279935</v>
      </c>
      <c r="N790" s="49" t="str" cm="1">
        <f t="array" ref="N790">_xlfn.IFS(L790="No Pay Due", "No Pay Due", ISNUMBER(L790), CEILING(L790, 50))</f>
        <v>No Pay Due</v>
      </c>
      <c r="O790" s="50" t="str">
        <f t="shared" si="38"/>
        <v>No Pay Due</v>
      </c>
      <c r="P790" s="56"/>
      <c r="Q790" s="16" t="str" cm="1">
        <f t="array" ref="Q790">IFERROR(_xlfn.IFS(C790="Achieved Excellence","3,000",C790="Exceeded Expectations",2000,C790="Meets Expectations",1000), "No pay due")</f>
        <v>No pay due</v>
      </c>
    </row>
    <row r="791" spans="1:17" x14ac:dyDescent="0.3">
      <c r="A791" t="s">
        <v>846</v>
      </c>
      <c r="B791">
        <v>1</v>
      </c>
      <c r="C791" t="str">
        <f>_xlfn.XLOOKUP(B791,Setup!A:A,Setup!B:B,"Unknown",0)</f>
        <v>Did not meet Expectations</v>
      </c>
      <c r="D791" s="19">
        <v>44840</v>
      </c>
      <c r="E791" s="18">
        <f ca="1">Parameters!C$5 - D791</f>
        <v>866</v>
      </c>
      <c r="F791" s="17" t="str">
        <f t="shared" ca="1" si="36"/>
        <v>Eligible</v>
      </c>
      <c r="G791" s="18">
        <v>5</v>
      </c>
      <c r="H791" s="18">
        <v>5</v>
      </c>
      <c r="I791" s="18" t="s">
        <v>1091</v>
      </c>
      <c r="J791" s="20" cm="1">
        <f t="array" ref="J791">INDEX('Pay Table DC 2025'!C$2:L$16,G791,H791)</f>
        <v>52298</v>
      </c>
      <c r="K791" s="51">
        <f>_xlfn.XLOOKUP(G791,'Pay Table DC 2025'!B:B,'Pay Table DC 2025'!L:L,"NA",0)</f>
        <v>59986</v>
      </c>
      <c r="L791" s="20" t="str" cm="1">
        <f t="array" ref="L791">IFERROR(_xlfn.IFS(C791="Achieved Excellence", J791*Parameters!B$13, C791="Exceeded Expectations", J791*Parameters!C$13,C791="Meets Expectations",J791*Parameters!D$13), "No Pay Due")</f>
        <v>No Pay Due</v>
      </c>
      <c r="M791" s="21">
        <f t="shared" si="37"/>
        <v>0.87183676191111259</v>
      </c>
      <c r="N791" s="49" t="str" cm="1">
        <f t="array" ref="N791">_xlfn.IFS(L791="No Pay Due", "No Pay Due", ISNUMBER(L791), CEILING(L791, 50))</f>
        <v>No Pay Due</v>
      </c>
      <c r="O791" s="50" t="str">
        <f t="shared" si="38"/>
        <v>No Pay Due</v>
      </c>
      <c r="P791" s="56"/>
      <c r="Q791" s="16" t="str" cm="1">
        <f t="array" ref="Q791">IFERROR(_xlfn.IFS(C791="Achieved Excellence","3,000",C791="Exceeded Expectations",2000,C791="Meets Expectations",1000), "No pay due")</f>
        <v>No pay due</v>
      </c>
    </row>
    <row r="792" spans="1:17" x14ac:dyDescent="0.3">
      <c r="A792" t="s">
        <v>847</v>
      </c>
      <c r="B792">
        <v>4</v>
      </c>
      <c r="C792" t="str">
        <f>_xlfn.XLOOKUP(B792,Setup!A:A,Setup!B:B,"Unknown",0)</f>
        <v>Exceeded Expectations</v>
      </c>
      <c r="D792" s="19">
        <v>44101</v>
      </c>
      <c r="E792" s="18">
        <f ca="1">Parameters!C$5 - D792</f>
        <v>1605</v>
      </c>
      <c r="F792" s="17" t="str">
        <f t="shared" ca="1" si="36"/>
        <v>Eligible</v>
      </c>
      <c r="G792" s="18">
        <v>3</v>
      </c>
      <c r="H792" s="18">
        <v>9</v>
      </c>
      <c r="I792" s="18" t="s">
        <v>1091</v>
      </c>
      <c r="J792" s="20" cm="1">
        <f t="array" ref="J792">INDEX('Pay Table DC 2025'!C$2:L$16,G792,H792)</f>
        <v>46539</v>
      </c>
      <c r="K792" s="51">
        <f>_xlfn.XLOOKUP(G792,'Pay Table DC 2025'!B:B,'Pay Table DC 2025'!L:L,"NA",0)</f>
        <v>47763</v>
      </c>
      <c r="L792" s="20" cm="1">
        <f t="array" ref="L792">IFERROR(_xlfn.IFS(C792="Achieved Excellence", J792*Parameters!B$13, C792="Exceeded Expectations", J792*Parameters!C$13,C792="Meets Expectations",J792*Parameters!D$13), "No Pay Due")</f>
        <v>930.78</v>
      </c>
      <c r="M792" s="21">
        <f t="shared" si="37"/>
        <v>0.97437346900320332</v>
      </c>
      <c r="N792" s="49" cm="1">
        <f t="array" ref="N792">_xlfn.IFS(L792="No Pay Due", "No Pay Due", ISNUMBER(L792), CEILING(L792, 50))</f>
        <v>950</v>
      </c>
      <c r="O792" s="50">
        <f t="shared" si="38"/>
        <v>19.220000000000027</v>
      </c>
      <c r="P792" s="56"/>
      <c r="Q792" s="16" cm="1">
        <f t="array" ref="Q792">IFERROR(_xlfn.IFS(C792="Achieved Excellence","3,000",C792="Exceeded Expectations",2000,C792="Meets Expectations",1000), "No pay due")</f>
        <v>2000</v>
      </c>
    </row>
    <row r="793" spans="1:17" x14ac:dyDescent="0.3">
      <c r="A793" t="s">
        <v>848</v>
      </c>
      <c r="B793">
        <v>3</v>
      </c>
      <c r="C793" t="str">
        <f>_xlfn.XLOOKUP(B793,Setup!A:A,Setup!B:B,"Unknown",0)</f>
        <v>Meets Expectations</v>
      </c>
      <c r="D793" s="19">
        <v>44743</v>
      </c>
      <c r="E793" s="18">
        <f ca="1">Parameters!C$5 - D793</f>
        <v>963</v>
      </c>
      <c r="F793" s="17" t="str">
        <f t="shared" ca="1" si="36"/>
        <v>Eligible</v>
      </c>
      <c r="G793" s="18">
        <v>11</v>
      </c>
      <c r="H793" s="18">
        <v>5</v>
      </c>
      <c r="I793" s="18" t="s">
        <v>1093</v>
      </c>
      <c r="J793" s="20" cm="1">
        <f t="array" ref="J793">INDEX('Pay Table DC 2025'!C$2:L$16,G793,H793)</f>
        <v>95878</v>
      </c>
      <c r="K793" s="51">
        <f>_xlfn.XLOOKUP(G793,'Pay Table DC 2025'!B:B,'Pay Table DC 2025'!L:L,"NA",0)</f>
        <v>109975</v>
      </c>
      <c r="L793" s="20" cm="1">
        <f t="array" ref="L793">IFERROR(_xlfn.IFS(C793="Achieved Excellence", J793*Parameters!B$13, C793="Exceeded Expectations", J793*Parameters!C$13,C793="Meets Expectations",J793*Parameters!D$13), "No Pay Due")</f>
        <v>958.78</v>
      </c>
      <c r="M793" s="21">
        <f t="shared" si="37"/>
        <v>0.87181632189133895</v>
      </c>
      <c r="N793" s="49" cm="1">
        <f t="array" ref="N793">_xlfn.IFS(L793="No Pay Due", "No Pay Due", ISNUMBER(L793), CEILING(L793, 50))</f>
        <v>1000</v>
      </c>
      <c r="O793" s="50">
        <f t="shared" si="38"/>
        <v>41.220000000000027</v>
      </c>
      <c r="P793" s="56"/>
      <c r="Q793" s="16" cm="1">
        <f t="array" ref="Q793">IFERROR(_xlfn.IFS(C793="Achieved Excellence","3,000",C793="Exceeded Expectations",2000,C793="Meets Expectations",1000), "No pay due")</f>
        <v>1000</v>
      </c>
    </row>
    <row r="794" spans="1:17" x14ac:dyDescent="0.3">
      <c r="A794" t="s">
        <v>849</v>
      </c>
      <c r="B794">
        <v>3</v>
      </c>
      <c r="C794" t="str">
        <f>_xlfn.XLOOKUP(B794,Setup!A:A,Setup!B:B,"Unknown",0)</f>
        <v>Meets Expectations</v>
      </c>
      <c r="D794" s="19">
        <v>44780</v>
      </c>
      <c r="E794" s="18">
        <f ca="1">Parameters!C$5 - D794</f>
        <v>926</v>
      </c>
      <c r="F794" s="17" t="str">
        <f t="shared" ca="1" si="36"/>
        <v>Eligible</v>
      </c>
      <c r="G794" s="18">
        <v>7</v>
      </c>
      <c r="H794" s="18">
        <v>4</v>
      </c>
      <c r="I794" s="18" t="s">
        <v>1095</v>
      </c>
      <c r="J794" s="20" cm="1">
        <f t="array" ref="J794">INDEX('Pay Table DC 2025'!C$2:L$16,G794,H794)</f>
        <v>62882</v>
      </c>
      <c r="K794" s="51">
        <f>_xlfn.XLOOKUP(G794,'Pay Table DC 2025'!B:B,'Pay Table DC 2025'!L:L,"NA",0)</f>
        <v>74318</v>
      </c>
      <c r="L794" s="20" cm="1">
        <f t="array" ref="L794">IFERROR(_xlfn.IFS(C794="Achieved Excellence", J794*Parameters!B$13, C794="Exceeded Expectations", J794*Parameters!C$13,C794="Meets Expectations",J794*Parameters!D$13), "No Pay Due")</f>
        <v>628.82000000000005</v>
      </c>
      <c r="M794" s="21">
        <f t="shared" si="37"/>
        <v>0.84612072445437181</v>
      </c>
      <c r="N794" s="49" cm="1">
        <f t="array" ref="N794">_xlfn.IFS(L794="No Pay Due", "No Pay Due", ISNUMBER(L794), CEILING(L794, 50))</f>
        <v>650</v>
      </c>
      <c r="O794" s="50">
        <f t="shared" si="38"/>
        <v>21.17999999999995</v>
      </c>
      <c r="P794" s="56"/>
      <c r="Q794" s="16" cm="1">
        <f t="array" ref="Q794">IFERROR(_xlfn.IFS(C794="Achieved Excellence","3,000",C794="Exceeded Expectations",2000,C794="Meets Expectations",1000), "No pay due")</f>
        <v>1000</v>
      </c>
    </row>
    <row r="795" spans="1:17" x14ac:dyDescent="0.3">
      <c r="A795" t="s">
        <v>850</v>
      </c>
      <c r="B795">
        <v>5</v>
      </c>
      <c r="C795" t="str">
        <f>_xlfn.XLOOKUP(B795,Setup!A:A,Setup!B:B,"Unknown",0)</f>
        <v>Achieved Excellence</v>
      </c>
      <c r="D795" s="19">
        <v>43943</v>
      </c>
      <c r="E795" s="18">
        <f ca="1">Parameters!C$5 - D795</f>
        <v>1763</v>
      </c>
      <c r="F795" s="17" t="str">
        <f t="shared" ca="1" si="36"/>
        <v>Eligible</v>
      </c>
      <c r="G795" s="18">
        <v>5</v>
      </c>
      <c r="H795" s="18">
        <v>7</v>
      </c>
      <c r="I795" s="18" t="s">
        <v>1091</v>
      </c>
      <c r="J795" s="20" cm="1">
        <f t="array" ref="J795">INDEX('Pay Table DC 2025'!C$2:L$16,G795,H795)</f>
        <v>55373</v>
      </c>
      <c r="K795" s="51">
        <f>_xlfn.XLOOKUP(G795,'Pay Table DC 2025'!B:B,'Pay Table DC 2025'!L:L,"NA",0)</f>
        <v>59986</v>
      </c>
      <c r="L795" s="20" cm="1">
        <f t="array" ref="L795">IFERROR(_xlfn.IFS(C795="Achieved Excellence", J795*Parameters!B$13, C795="Exceeded Expectations", J795*Parameters!C$13,C795="Meets Expectations",J795*Parameters!D$13), "No Pay Due")</f>
        <v>1661.1899999999998</v>
      </c>
      <c r="M795" s="21">
        <f t="shared" si="37"/>
        <v>0.92309872303537488</v>
      </c>
      <c r="N795" s="49" cm="1">
        <f t="array" ref="N795">_xlfn.IFS(L795="No Pay Due", "No Pay Due", ISNUMBER(L795), CEILING(L795, 50))</f>
        <v>1700</v>
      </c>
      <c r="O795" s="50">
        <f t="shared" si="38"/>
        <v>38.810000000000173</v>
      </c>
      <c r="P795" s="56"/>
      <c r="Q795" s="16" t="str" cm="1">
        <f t="array" ref="Q795">IFERROR(_xlfn.IFS(C795="Achieved Excellence","3,000",C795="Exceeded Expectations",2000,C795="Meets Expectations",1000), "No pay due")</f>
        <v>3,000</v>
      </c>
    </row>
    <row r="796" spans="1:17" x14ac:dyDescent="0.3">
      <c r="A796" t="s">
        <v>851</v>
      </c>
      <c r="B796">
        <v>1</v>
      </c>
      <c r="C796" t="str">
        <f>_xlfn.XLOOKUP(B796,Setup!A:A,Setup!B:B,"Unknown",0)</f>
        <v>Did not meet Expectations</v>
      </c>
      <c r="D796" s="19">
        <v>44407</v>
      </c>
      <c r="E796" s="18">
        <f ca="1">Parameters!C$5 - D796</f>
        <v>1299</v>
      </c>
      <c r="F796" s="17" t="str">
        <f t="shared" ca="1" si="36"/>
        <v>Eligible</v>
      </c>
      <c r="G796" s="18">
        <v>3</v>
      </c>
      <c r="H796" s="18">
        <v>8</v>
      </c>
      <c r="I796" s="18" t="s">
        <v>1094</v>
      </c>
      <c r="J796" s="20" cm="1">
        <f t="array" ref="J796">INDEX('Pay Table DC 2025'!C$2:L$16,G796,H796)</f>
        <v>45315</v>
      </c>
      <c r="K796" s="51">
        <f>_xlfn.XLOOKUP(G796,'Pay Table DC 2025'!B:B,'Pay Table DC 2025'!L:L,"NA",0)</f>
        <v>47763</v>
      </c>
      <c r="L796" s="20" t="str" cm="1">
        <f t="array" ref="L796">IFERROR(_xlfn.IFS(C796="Achieved Excellence", J796*Parameters!B$13, C796="Exceeded Expectations", J796*Parameters!C$13,C796="Meets Expectations",J796*Parameters!D$13), "No Pay Due")</f>
        <v>No Pay Due</v>
      </c>
      <c r="M796" s="21">
        <f t="shared" si="37"/>
        <v>0.94874693800640664</v>
      </c>
      <c r="N796" s="49" t="str" cm="1">
        <f t="array" ref="N796">_xlfn.IFS(L796="No Pay Due", "No Pay Due", ISNUMBER(L796), CEILING(L796, 50))</f>
        <v>No Pay Due</v>
      </c>
      <c r="O796" s="50" t="str">
        <f t="shared" si="38"/>
        <v>No Pay Due</v>
      </c>
      <c r="P796" s="56"/>
      <c r="Q796" s="16" t="str" cm="1">
        <f t="array" ref="Q796">IFERROR(_xlfn.IFS(C796="Achieved Excellence","3,000",C796="Exceeded Expectations",2000,C796="Meets Expectations",1000), "No pay due")</f>
        <v>No pay due</v>
      </c>
    </row>
    <row r="797" spans="1:17" x14ac:dyDescent="0.3">
      <c r="A797" t="s">
        <v>852</v>
      </c>
      <c r="B797">
        <v>4</v>
      </c>
      <c r="C797" t="str">
        <f>_xlfn.XLOOKUP(B797,Setup!A:A,Setup!B:B,"Unknown",0)</f>
        <v>Exceeded Expectations</v>
      </c>
      <c r="D797" s="19">
        <v>44703</v>
      </c>
      <c r="E797" s="18">
        <f ca="1">Parameters!C$5 - D797</f>
        <v>1003</v>
      </c>
      <c r="F797" s="17" t="str">
        <f t="shared" ca="1" si="36"/>
        <v>Eligible</v>
      </c>
      <c r="G797" s="18">
        <v>15</v>
      </c>
      <c r="H797" s="18">
        <v>8</v>
      </c>
      <c r="I797" s="18" t="s">
        <v>1092</v>
      </c>
      <c r="J797" s="20" cm="1">
        <f t="array" ref="J797">INDEX('Pay Table DC 2025'!C$2:L$16,G797,H797)</f>
        <v>195200</v>
      </c>
      <c r="K797" s="51">
        <f>_xlfn.XLOOKUP(G797,'Pay Table DC 2025'!B:B,'Pay Table DC 2025'!L:L,"NA",0)</f>
        <v>195200</v>
      </c>
      <c r="L797" s="20" cm="1">
        <f t="array" ref="L797">IFERROR(_xlfn.IFS(C797="Achieved Excellence", J797*Parameters!B$13, C797="Exceeded Expectations", J797*Parameters!C$13,C797="Meets Expectations",J797*Parameters!D$13), "No Pay Due")</f>
        <v>3904</v>
      </c>
      <c r="M797" s="21">
        <f t="shared" si="37"/>
        <v>1</v>
      </c>
      <c r="N797" s="49" cm="1">
        <f t="array" ref="N797">_xlfn.IFS(L797="No Pay Due", "No Pay Due", ISNUMBER(L797), CEILING(L797, 50))</f>
        <v>3950</v>
      </c>
      <c r="O797" s="50">
        <f t="shared" si="38"/>
        <v>46</v>
      </c>
      <c r="P797" s="56"/>
      <c r="Q797" s="16" cm="1">
        <f t="array" ref="Q797">IFERROR(_xlfn.IFS(C797="Achieved Excellence","3,000",C797="Exceeded Expectations",2000,C797="Meets Expectations",1000), "No pay due")</f>
        <v>2000</v>
      </c>
    </row>
    <row r="798" spans="1:17" x14ac:dyDescent="0.3">
      <c r="A798" t="s">
        <v>853</v>
      </c>
      <c r="B798">
        <v>2</v>
      </c>
      <c r="C798" t="str">
        <f>_xlfn.XLOOKUP(B798,Setup!A:A,Setup!B:B,"Unknown",0)</f>
        <v>Needs Improvement</v>
      </c>
      <c r="D798" s="19">
        <v>44121</v>
      </c>
      <c r="E798" s="18">
        <f ca="1">Parameters!C$5 - D798</f>
        <v>1585</v>
      </c>
      <c r="F798" s="17" t="str">
        <f t="shared" ca="1" si="36"/>
        <v>Eligible</v>
      </c>
      <c r="G798" s="18">
        <v>2</v>
      </c>
      <c r="H798" s="18">
        <v>2</v>
      </c>
      <c r="I798" s="18" t="s">
        <v>1092</v>
      </c>
      <c r="J798" s="20" cm="1">
        <f t="array" ref="J798">INDEX('Pay Table DC 2025'!C$2:L$16,G798,H798)</f>
        <v>34476</v>
      </c>
      <c r="K798" s="51">
        <f>_xlfn.XLOOKUP(G798,'Pay Table DC 2025'!B:B,'Pay Table DC 2025'!L:L,"NA",0)</f>
        <v>42376</v>
      </c>
      <c r="L798" s="20" t="str" cm="1">
        <f t="array" ref="L798">IFERROR(_xlfn.IFS(C798="Achieved Excellence", J798*Parameters!B$13, C798="Exceeded Expectations", J798*Parameters!C$13,C798="Meets Expectations",J798*Parameters!D$13), "No Pay Due")</f>
        <v>No Pay Due</v>
      </c>
      <c r="M798" s="21">
        <f t="shared" si="37"/>
        <v>0.81357372097413627</v>
      </c>
      <c r="N798" s="49" t="str" cm="1">
        <f t="array" ref="N798">_xlfn.IFS(L798="No Pay Due", "No Pay Due", ISNUMBER(L798), CEILING(L798, 50))</f>
        <v>No Pay Due</v>
      </c>
      <c r="O798" s="50" t="str">
        <f t="shared" si="38"/>
        <v>No Pay Due</v>
      </c>
      <c r="P798" s="56"/>
      <c r="Q798" s="16" t="str" cm="1">
        <f t="array" ref="Q798">IFERROR(_xlfn.IFS(C798="Achieved Excellence","3,000",C798="Exceeded Expectations",2000,C798="Meets Expectations",1000), "No pay due")</f>
        <v>No pay due</v>
      </c>
    </row>
    <row r="799" spans="1:17" x14ac:dyDescent="0.3">
      <c r="A799" t="s">
        <v>854</v>
      </c>
      <c r="B799">
        <v>2</v>
      </c>
      <c r="C799" t="str">
        <f>_xlfn.XLOOKUP(B799,Setup!A:A,Setup!B:B,"Unknown",0)</f>
        <v>Needs Improvement</v>
      </c>
      <c r="D799" s="19">
        <v>45717</v>
      </c>
      <c r="E799" s="18">
        <f ca="1">Parameters!C$5 - D799</f>
        <v>-11</v>
      </c>
      <c r="F799" s="17" t="str">
        <f t="shared" ca="1" si="36"/>
        <v>Tenure Ineligible</v>
      </c>
      <c r="G799" s="18">
        <v>5</v>
      </c>
      <c r="H799" s="18">
        <v>6</v>
      </c>
      <c r="I799" s="18" t="s">
        <v>1092</v>
      </c>
      <c r="J799" s="20" cm="1">
        <f t="array" ref="J799">INDEX('Pay Table DC 2025'!C$2:L$16,G799,H799)</f>
        <v>53836</v>
      </c>
      <c r="K799" s="51">
        <f>_xlfn.XLOOKUP(G799,'Pay Table DC 2025'!B:B,'Pay Table DC 2025'!L:L,"NA",0)</f>
        <v>59986</v>
      </c>
      <c r="L799" s="20" t="str" cm="1">
        <f t="array" ref="L799">IFERROR(_xlfn.IFS(C799="Achieved Excellence", J799*Parameters!B$13, C799="Exceeded Expectations", J799*Parameters!C$13,C799="Meets Expectations",J799*Parameters!D$13), "No Pay Due")</f>
        <v>No Pay Due</v>
      </c>
      <c r="M799" s="21">
        <f t="shared" si="37"/>
        <v>0.89747607775147531</v>
      </c>
      <c r="N799" s="49" t="str" cm="1">
        <f t="array" ref="N799">_xlfn.IFS(L799="No Pay Due", "No Pay Due", ISNUMBER(L799), CEILING(L799, 50))</f>
        <v>No Pay Due</v>
      </c>
      <c r="O799" s="50" t="str">
        <f t="shared" si="38"/>
        <v>No Pay Due</v>
      </c>
      <c r="P799" s="56"/>
      <c r="Q799" s="16" t="str" cm="1">
        <f t="array" ref="Q799">IFERROR(_xlfn.IFS(C799="Achieved Excellence","3,000",C799="Exceeded Expectations",2000,C799="Meets Expectations",1000), "No pay due")</f>
        <v>No pay due</v>
      </c>
    </row>
    <row r="800" spans="1:17" x14ac:dyDescent="0.3">
      <c r="A800" t="s">
        <v>855</v>
      </c>
      <c r="B800">
        <v>3</v>
      </c>
      <c r="C800" t="str">
        <f>_xlfn.XLOOKUP(B800,Setup!A:A,Setup!B:B,"Unknown",0)</f>
        <v>Meets Expectations</v>
      </c>
      <c r="D800" s="19">
        <v>44022</v>
      </c>
      <c r="E800" s="18">
        <f ca="1">Parameters!C$5 - D800</f>
        <v>1684</v>
      </c>
      <c r="F800" s="17" t="str">
        <f t="shared" ca="1" si="36"/>
        <v>Eligible</v>
      </c>
      <c r="G800" s="18">
        <v>4</v>
      </c>
      <c r="H800" s="18">
        <v>1</v>
      </c>
      <c r="I800" s="18" t="s">
        <v>1092</v>
      </c>
      <c r="J800" s="20" cm="1">
        <f t="array" ref="J800">INDEX('Pay Table DC 2025'!C$2:L$16,G800,H800)</f>
        <v>41247</v>
      </c>
      <c r="K800" s="51">
        <f>_xlfn.XLOOKUP(G800,'Pay Table DC 2025'!B:B,'Pay Table DC 2025'!L:L,"NA",0)</f>
        <v>53627</v>
      </c>
      <c r="L800" s="20" cm="1">
        <f t="array" ref="L800">IFERROR(_xlfn.IFS(C800="Achieved Excellence", J800*Parameters!B$13, C800="Exceeded Expectations", J800*Parameters!C$13,C800="Meets Expectations",J800*Parameters!D$13), "No Pay Due")</f>
        <v>412.47</v>
      </c>
      <c r="M800" s="21">
        <f t="shared" si="37"/>
        <v>0.76914613907173623</v>
      </c>
      <c r="N800" s="49" cm="1">
        <f t="array" ref="N800">_xlfn.IFS(L800="No Pay Due", "No Pay Due", ISNUMBER(L800), CEILING(L800, 50))</f>
        <v>450</v>
      </c>
      <c r="O800" s="50">
        <f t="shared" si="38"/>
        <v>37.529999999999973</v>
      </c>
      <c r="P800" s="56"/>
      <c r="Q800" s="16" cm="1">
        <f t="array" ref="Q800">IFERROR(_xlfn.IFS(C800="Achieved Excellence","3,000",C800="Exceeded Expectations",2000,C800="Meets Expectations",1000), "No pay due")</f>
        <v>1000</v>
      </c>
    </row>
    <row r="801" spans="1:17" x14ac:dyDescent="0.3">
      <c r="A801" t="s">
        <v>856</v>
      </c>
      <c r="B801">
        <v>4</v>
      </c>
      <c r="C801" t="str">
        <f>_xlfn.XLOOKUP(B801,Setup!A:A,Setup!B:B,"Unknown",0)</f>
        <v>Exceeded Expectations</v>
      </c>
      <c r="D801" s="19">
        <v>45025</v>
      </c>
      <c r="E801" s="18">
        <f ca="1">Parameters!C$5 - D801</f>
        <v>681</v>
      </c>
      <c r="F801" s="17" t="str">
        <f t="shared" ca="1" si="36"/>
        <v>Eligible</v>
      </c>
      <c r="G801" s="18">
        <v>10</v>
      </c>
      <c r="H801" s="18">
        <v>4</v>
      </c>
      <c r="I801" s="18" t="s">
        <v>1092</v>
      </c>
      <c r="J801" s="20" cm="1">
        <f t="array" ref="J801">INDEX('Pay Table DC 2025'!C$2:L$16,G801,H801)</f>
        <v>84700</v>
      </c>
      <c r="K801" s="51">
        <f>_xlfn.XLOOKUP(G801,'Pay Table DC 2025'!B:B,'Pay Table DC 2025'!L:L,"NA",0)</f>
        <v>100097</v>
      </c>
      <c r="L801" s="20" cm="1">
        <f t="array" ref="L801">IFERROR(_xlfn.IFS(C801="Achieved Excellence", J801*Parameters!B$13, C801="Exceeded Expectations", J801*Parameters!C$13,C801="Meets Expectations",J801*Parameters!D$13), "No Pay Due")</f>
        <v>1694</v>
      </c>
      <c r="M801" s="21">
        <f t="shared" si="37"/>
        <v>0.84617920617001507</v>
      </c>
      <c r="N801" s="49" cm="1">
        <f t="array" ref="N801">_xlfn.IFS(L801="No Pay Due", "No Pay Due", ISNUMBER(L801), CEILING(L801, 50))</f>
        <v>1700</v>
      </c>
      <c r="O801" s="50">
        <f t="shared" si="38"/>
        <v>6</v>
      </c>
      <c r="P801" s="56"/>
      <c r="Q801" s="16" cm="1">
        <f t="array" ref="Q801">IFERROR(_xlfn.IFS(C801="Achieved Excellence","3,000",C801="Exceeded Expectations",2000,C801="Meets Expectations",1000), "No pay due")</f>
        <v>2000</v>
      </c>
    </row>
    <row r="802" spans="1:17" x14ac:dyDescent="0.3">
      <c r="A802" t="s">
        <v>857</v>
      </c>
      <c r="B802">
        <v>4</v>
      </c>
      <c r="C802" t="str">
        <f>_xlfn.XLOOKUP(B802,Setup!A:A,Setup!B:B,"Unknown",0)</f>
        <v>Exceeded Expectations</v>
      </c>
      <c r="D802" s="19">
        <v>45193</v>
      </c>
      <c r="E802" s="18">
        <f ca="1">Parameters!C$5 - D802</f>
        <v>513</v>
      </c>
      <c r="F802" s="17" t="str">
        <f t="shared" ca="1" si="36"/>
        <v>Eligible</v>
      </c>
      <c r="G802" s="18">
        <v>10</v>
      </c>
      <c r="H802" s="18">
        <v>2</v>
      </c>
      <c r="I802" s="18" t="s">
        <v>1094</v>
      </c>
      <c r="J802" s="20" cm="1">
        <f t="array" ref="J802">INDEX('Pay Table DC 2025'!C$2:L$16,G802,H802)</f>
        <v>79567</v>
      </c>
      <c r="K802" s="51">
        <f>_xlfn.XLOOKUP(G802,'Pay Table DC 2025'!B:B,'Pay Table DC 2025'!L:L,"NA",0)</f>
        <v>100097</v>
      </c>
      <c r="L802" s="20" cm="1">
        <f t="array" ref="L802">IFERROR(_xlfn.IFS(C802="Achieved Excellence", J802*Parameters!B$13, C802="Exceeded Expectations", J802*Parameters!C$13,C802="Meets Expectations",J802*Parameters!D$13), "No Pay Due")</f>
        <v>1591.3400000000001</v>
      </c>
      <c r="M802" s="21">
        <f t="shared" si="37"/>
        <v>0.79489894802042016</v>
      </c>
      <c r="N802" s="49" cm="1">
        <f t="array" ref="N802">_xlfn.IFS(L802="No Pay Due", "No Pay Due", ISNUMBER(L802), CEILING(L802, 50))</f>
        <v>1600</v>
      </c>
      <c r="O802" s="50">
        <f t="shared" si="38"/>
        <v>8.6599999999998545</v>
      </c>
      <c r="P802" s="56"/>
      <c r="Q802" s="16" cm="1">
        <f t="array" ref="Q802">IFERROR(_xlfn.IFS(C802="Achieved Excellence","3,000",C802="Exceeded Expectations",2000,C802="Meets Expectations",1000), "No pay due")</f>
        <v>2000</v>
      </c>
    </row>
    <row r="803" spans="1:17" x14ac:dyDescent="0.3">
      <c r="A803" t="s">
        <v>858</v>
      </c>
      <c r="B803">
        <v>3</v>
      </c>
      <c r="C803" t="str">
        <f>_xlfn.XLOOKUP(B803,Setup!A:A,Setup!B:B,"Unknown",0)</f>
        <v>Meets Expectations</v>
      </c>
      <c r="D803" s="19">
        <v>45703</v>
      </c>
      <c r="E803" s="18">
        <f ca="1">Parameters!C$5 - D803</f>
        <v>3</v>
      </c>
      <c r="F803" s="17" t="str">
        <f t="shared" ca="1" si="36"/>
        <v>Tenure Ineligible</v>
      </c>
      <c r="G803" s="18">
        <v>14</v>
      </c>
      <c r="H803" s="18">
        <v>7</v>
      </c>
      <c r="I803" s="18" t="s">
        <v>1091</v>
      </c>
      <c r="J803" s="20" cm="1">
        <f t="array" ref="J803">INDEX('Pay Table DC 2025'!C$2:L$16,G803,H803)</f>
        <v>170985</v>
      </c>
      <c r="K803" s="51">
        <f>_xlfn.XLOOKUP(G803,'Pay Table DC 2025'!B:B,'Pay Table DC 2025'!L:L,"NA",0)</f>
        <v>185234</v>
      </c>
      <c r="L803" s="20" cm="1">
        <f t="array" ref="L803">IFERROR(_xlfn.IFS(C803="Achieved Excellence", J803*Parameters!B$13, C803="Exceeded Expectations", J803*Parameters!C$13,C803="Meets Expectations",J803*Parameters!D$13), "No Pay Due")</f>
        <v>1709.8500000000001</v>
      </c>
      <c r="M803" s="21">
        <f t="shared" si="37"/>
        <v>0.92307567725147655</v>
      </c>
      <c r="N803" s="49" cm="1">
        <f t="array" ref="N803">_xlfn.IFS(L803="No Pay Due", "No Pay Due", ISNUMBER(L803), CEILING(L803, 50))</f>
        <v>1750</v>
      </c>
      <c r="O803" s="50">
        <f t="shared" si="38"/>
        <v>40.149999999999864</v>
      </c>
      <c r="P803" s="56"/>
      <c r="Q803" s="16" cm="1">
        <f t="array" ref="Q803">IFERROR(_xlfn.IFS(C803="Achieved Excellence","3,000",C803="Exceeded Expectations",2000,C803="Meets Expectations",1000), "No pay due")</f>
        <v>1000</v>
      </c>
    </row>
    <row r="804" spans="1:17" x14ac:dyDescent="0.3">
      <c r="A804" t="s">
        <v>859</v>
      </c>
      <c r="B804">
        <v>5</v>
      </c>
      <c r="C804" t="str">
        <f>_xlfn.XLOOKUP(B804,Setup!A:A,Setup!B:B,"Unknown",0)</f>
        <v>Achieved Excellence</v>
      </c>
      <c r="D804" s="19">
        <v>44166</v>
      </c>
      <c r="E804" s="18">
        <f ca="1">Parameters!C$5 - D804</f>
        <v>1540</v>
      </c>
      <c r="F804" s="17" t="str">
        <f t="shared" ca="1" si="36"/>
        <v>Eligible</v>
      </c>
      <c r="G804" s="18">
        <v>7</v>
      </c>
      <c r="H804" s="18">
        <v>10</v>
      </c>
      <c r="I804" s="18" t="s">
        <v>1094</v>
      </c>
      <c r="J804" s="20" cm="1">
        <f t="array" ref="J804">INDEX('Pay Table DC 2025'!C$2:L$16,G804,H804)</f>
        <v>74318</v>
      </c>
      <c r="K804" s="51">
        <f>_xlfn.XLOOKUP(G804,'Pay Table DC 2025'!B:B,'Pay Table DC 2025'!L:L,"NA",0)</f>
        <v>74318</v>
      </c>
      <c r="L804" s="20" cm="1">
        <f t="array" ref="L804">IFERROR(_xlfn.IFS(C804="Achieved Excellence", J804*Parameters!B$13, C804="Exceeded Expectations", J804*Parameters!C$13,C804="Meets Expectations",J804*Parameters!D$13), "No Pay Due")</f>
        <v>2229.54</v>
      </c>
      <c r="M804" s="21">
        <f t="shared" si="37"/>
        <v>1</v>
      </c>
      <c r="N804" s="49" cm="1">
        <f t="array" ref="N804">_xlfn.IFS(L804="No Pay Due", "No Pay Due", ISNUMBER(L804), CEILING(L804, 50))</f>
        <v>2250</v>
      </c>
      <c r="O804" s="50">
        <f t="shared" si="38"/>
        <v>20.460000000000036</v>
      </c>
      <c r="P804" s="56"/>
      <c r="Q804" s="16" t="str" cm="1">
        <f t="array" ref="Q804">IFERROR(_xlfn.IFS(C804="Achieved Excellence","3,000",C804="Exceeded Expectations",2000,C804="Meets Expectations",1000), "No pay due")</f>
        <v>3,000</v>
      </c>
    </row>
    <row r="805" spans="1:17" x14ac:dyDescent="0.3">
      <c r="A805" t="s">
        <v>860</v>
      </c>
      <c r="B805">
        <v>4</v>
      </c>
      <c r="C805" t="str">
        <f>_xlfn.XLOOKUP(B805,Setup!A:A,Setup!B:B,"Unknown",0)</f>
        <v>Exceeded Expectations</v>
      </c>
      <c r="D805" s="19">
        <v>44281</v>
      </c>
      <c r="E805" s="18">
        <f ca="1">Parameters!C$5 - D805</f>
        <v>1425</v>
      </c>
      <c r="F805" s="17" t="str">
        <f t="shared" ca="1" si="36"/>
        <v>Eligible</v>
      </c>
      <c r="G805" s="18">
        <v>14</v>
      </c>
      <c r="H805" s="18">
        <v>7</v>
      </c>
      <c r="I805" s="18" t="s">
        <v>1092</v>
      </c>
      <c r="J805" s="20" cm="1">
        <f t="array" ref="J805">INDEX('Pay Table DC 2025'!C$2:L$16,G805,H805)</f>
        <v>170985</v>
      </c>
      <c r="K805" s="51">
        <f>_xlfn.XLOOKUP(G805,'Pay Table DC 2025'!B:B,'Pay Table DC 2025'!L:L,"NA",0)</f>
        <v>185234</v>
      </c>
      <c r="L805" s="20" cm="1">
        <f t="array" ref="L805">IFERROR(_xlfn.IFS(C805="Achieved Excellence", J805*Parameters!B$13, C805="Exceeded Expectations", J805*Parameters!C$13,C805="Meets Expectations",J805*Parameters!D$13), "No Pay Due")</f>
        <v>3419.7000000000003</v>
      </c>
      <c r="M805" s="21">
        <f t="shared" si="37"/>
        <v>0.92307567725147655</v>
      </c>
      <c r="N805" s="49" cm="1">
        <f t="array" ref="N805">_xlfn.IFS(L805="No Pay Due", "No Pay Due", ISNUMBER(L805), CEILING(L805, 50))</f>
        <v>3450</v>
      </c>
      <c r="O805" s="50">
        <f t="shared" si="38"/>
        <v>30.299999999999727</v>
      </c>
      <c r="P805" s="56"/>
      <c r="Q805" s="16" cm="1">
        <f t="array" ref="Q805">IFERROR(_xlfn.IFS(C805="Achieved Excellence","3,000",C805="Exceeded Expectations",2000,C805="Meets Expectations",1000), "No pay due")</f>
        <v>2000</v>
      </c>
    </row>
    <row r="806" spans="1:17" x14ac:dyDescent="0.3">
      <c r="A806" t="s">
        <v>861</v>
      </c>
      <c r="B806">
        <v>5</v>
      </c>
      <c r="C806" t="str">
        <f>_xlfn.XLOOKUP(B806,Setup!A:A,Setup!B:B,"Unknown",0)</f>
        <v>Achieved Excellence</v>
      </c>
      <c r="D806" s="19">
        <v>45064</v>
      </c>
      <c r="E806" s="18">
        <f ca="1">Parameters!C$5 - D806</f>
        <v>642</v>
      </c>
      <c r="F806" s="17" t="str">
        <f t="shared" ca="1" si="36"/>
        <v>Eligible</v>
      </c>
      <c r="G806" s="18">
        <v>11</v>
      </c>
      <c r="H806" s="18">
        <v>6</v>
      </c>
      <c r="I806" s="18" t="s">
        <v>1091</v>
      </c>
      <c r="J806" s="20" cm="1">
        <f t="array" ref="J806">INDEX('Pay Table DC 2025'!C$2:L$16,G806,H806)</f>
        <v>98698</v>
      </c>
      <c r="K806" s="51">
        <f>_xlfn.XLOOKUP(G806,'Pay Table DC 2025'!B:B,'Pay Table DC 2025'!L:L,"NA",0)</f>
        <v>109975</v>
      </c>
      <c r="L806" s="20" cm="1">
        <f t="array" ref="L806">IFERROR(_xlfn.IFS(C806="Achieved Excellence", J806*Parameters!B$13, C806="Exceeded Expectations", J806*Parameters!C$13,C806="Meets Expectations",J806*Parameters!D$13), "No Pay Due")</f>
        <v>2960.94</v>
      </c>
      <c r="M806" s="21">
        <f t="shared" si="37"/>
        <v>0.89745851329847692</v>
      </c>
      <c r="N806" s="49" cm="1">
        <f t="array" ref="N806">_xlfn.IFS(L806="No Pay Due", "No Pay Due", ISNUMBER(L806), CEILING(L806, 50))</f>
        <v>3000</v>
      </c>
      <c r="O806" s="50">
        <f t="shared" si="38"/>
        <v>39.059999999999945</v>
      </c>
      <c r="P806" s="56"/>
      <c r="Q806" s="16" t="str" cm="1">
        <f t="array" ref="Q806">IFERROR(_xlfn.IFS(C806="Achieved Excellence","3,000",C806="Exceeded Expectations",2000,C806="Meets Expectations",1000), "No pay due")</f>
        <v>3,000</v>
      </c>
    </row>
    <row r="807" spans="1:17" x14ac:dyDescent="0.3">
      <c r="A807" t="s">
        <v>862</v>
      </c>
      <c r="B807">
        <v>4</v>
      </c>
      <c r="C807" t="str">
        <f>_xlfn.XLOOKUP(B807,Setup!A:A,Setup!B:B,"Unknown",0)</f>
        <v>Exceeded Expectations</v>
      </c>
      <c r="D807" s="19">
        <v>44688</v>
      </c>
      <c r="E807" s="18">
        <f ca="1">Parameters!C$5 - D807</f>
        <v>1018</v>
      </c>
      <c r="F807" s="17" t="str">
        <f t="shared" ca="1" si="36"/>
        <v>Eligible</v>
      </c>
      <c r="G807" s="18">
        <v>10</v>
      </c>
      <c r="H807" s="18">
        <v>6</v>
      </c>
      <c r="I807" s="18" t="s">
        <v>1094</v>
      </c>
      <c r="J807" s="20" cm="1">
        <f t="array" ref="J807">INDEX('Pay Table DC 2025'!C$2:L$16,G807,H807)</f>
        <v>89832</v>
      </c>
      <c r="K807" s="51">
        <f>_xlfn.XLOOKUP(G807,'Pay Table DC 2025'!B:B,'Pay Table DC 2025'!L:L,"NA",0)</f>
        <v>100097</v>
      </c>
      <c r="L807" s="20" cm="1">
        <f t="array" ref="L807">IFERROR(_xlfn.IFS(C807="Achieved Excellence", J807*Parameters!B$13, C807="Exceeded Expectations", J807*Parameters!C$13,C807="Meets Expectations",J807*Parameters!D$13), "No Pay Due")</f>
        <v>1796.64</v>
      </c>
      <c r="M807" s="21">
        <f t="shared" si="37"/>
        <v>0.89744947401021014</v>
      </c>
      <c r="N807" s="49" cm="1">
        <f t="array" ref="N807">_xlfn.IFS(L807="No Pay Due", "No Pay Due", ISNUMBER(L807), CEILING(L807, 50))</f>
        <v>1800</v>
      </c>
      <c r="O807" s="50">
        <f t="shared" si="38"/>
        <v>3.3599999999999</v>
      </c>
      <c r="P807" s="56"/>
      <c r="Q807" s="16" cm="1">
        <f t="array" ref="Q807">IFERROR(_xlfn.IFS(C807="Achieved Excellence","3,000",C807="Exceeded Expectations",2000,C807="Meets Expectations",1000), "No pay due")</f>
        <v>2000</v>
      </c>
    </row>
    <row r="808" spans="1:17" x14ac:dyDescent="0.3">
      <c r="A808" t="s">
        <v>863</v>
      </c>
      <c r="B808">
        <v>3</v>
      </c>
      <c r="C808" t="str">
        <f>_xlfn.XLOOKUP(B808,Setup!A:A,Setup!B:B,"Unknown",0)</f>
        <v>Meets Expectations</v>
      </c>
      <c r="D808" s="19">
        <v>44632</v>
      </c>
      <c r="E808" s="18">
        <f ca="1">Parameters!C$5 - D808</f>
        <v>1074</v>
      </c>
      <c r="F808" s="17" t="str">
        <f t="shared" ca="1" si="36"/>
        <v>Eligible</v>
      </c>
      <c r="G808" s="18">
        <v>14</v>
      </c>
      <c r="H808" s="18">
        <v>3</v>
      </c>
      <c r="I808" s="18" t="s">
        <v>1093</v>
      </c>
      <c r="J808" s="20" cm="1">
        <f t="array" ref="J808">INDEX('Pay Table DC 2025'!C$2:L$16,G808,H808)</f>
        <v>151987</v>
      </c>
      <c r="K808" s="51">
        <f>_xlfn.XLOOKUP(G808,'Pay Table DC 2025'!B:B,'Pay Table DC 2025'!L:L,"NA",0)</f>
        <v>185234</v>
      </c>
      <c r="L808" s="20" cm="1">
        <f t="array" ref="L808">IFERROR(_xlfn.IFS(C808="Achieved Excellence", J808*Parameters!B$13, C808="Exceeded Expectations", J808*Parameters!C$13,C808="Meets Expectations",J808*Parameters!D$13), "No Pay Due")</f>
        <v>1519.8700000000001</v>
      </c>
      <c r="M808" s="21">
        <f t="shared" si="37"/>
        <v>0.8205135126380686</v>
      </c>
      <c r="N808" s="49" cm="1">
        <f t="array" ref="N808">_xlfn.IFS(L808="No Pay Due", "No Pay Due", ISNUMBER(L808), CEILING(L808, 50))</f>
        <v>1550</v>
      </c>
      <c r="O808" s="50">
        <f t="shared" si="38"/>
        <v>30.129999999999882</v>
      </c>
      <c r="P808" s="56"/>
      <c r="Q808" s="16" cm="1">
        <f t="array" ref="Q808">IFERROR(_xlfn.IFS(C808="Achieved Excellence","3,000",C808="Exceeded Expectations",2000,C808="Meets Expectations",1000), "No pay due")</f>
        <v>1000</v>
      </c>
    </row>
    <row r="809" spans="1:17" x14ac:dyDescent="0.3">
      <c r="A809" t="s">
        <v>864</v>
      </c>
      <c r="B809">
        <v>1</v>
      </c>
      <c r="C809" t="str">
        <f>_xlfn.XLOOKUP(B809,Setup!A:A,Setup!B:B,"Unknown",0)</f>
        <v>Did not meet Expectations</v>
      </c>
      <c r="D809" s="19">
        <v>44856</v>
      </c>
      <c r="E809" s="18">
        <f ca="1">Parameters!C$5 - D809</f>
        <v>850</v>
      </c>
      <c r="F809" s="17" t="str">
        <f t="shared" ca="1" si="36"/>
        <v>Eligible</v>
      </c>
      <c r="G809" s="18">
        <v>2</v>
      </c>
      <c r="H809" s="18">
        <v>8</v>
      </c>
      <c r="I809" s="18" t="s">
        <v>1094</v>
      </c>
      <c r="J809" s="20" cm="1">
        <f t="array" ref="J809">INDEX('Pay Table DC 2025'!C$2:L$16,G809,H809)</f>
        <v>40203</v>
      </c>
      <c r="K809" s="51">
        <f>_xlfn.XLOOKUP(G809,'Pay Table DC 2025'!B:B,'Pay Table DC 2025'!L:L,"NA",0)</f>
        <v>42376</v>
      </c>
      <c r="L809" s="20" t="str" cm="1">
        <f t="array" ref="L809">IFERROR(_xlfn.IFS(C809="Achieved Excellence", J809*Parameters!B$13, C809="Exceeded Expectations", J809*Parameters!C$13,C809="Meets Expectations",J809*Parameters!D$13), "No Pay Due")</f>
        <v>No Pay Due</v>
      </c>
      <c r="M809" s="21">
        <f t="shared" si="37"/>
        <v>0.94872097413630352</v>
      </c>
      <c r="N809" s="49" t="str" cm="1">
        <f t="array" ref="N809">_xlfn.IFS(L809="No Pay Due", "No Pay Due", ISNUMBER(L809), CEILING(L809, 50))</f>
        <v>No Pay Due</v>
      </c>
      <c r="O809" s="50" t="str">
        <f t="shared" si="38"/>
        <v>No Pay Due</v>
      </c>
      <c r="P809" s="56"/>
      <c r="Q809" s="16" t="str" cm="1">
        <f t="array" ref="Q809">IFERROR(_xlfn.IFS(C809="Achieved Excellence","3,000",C809="Exceeded Expectations",2000,C809="Meets Expectations",1000), "No pay due")</f>
        <v>No pay due</v>
      </c>
    </row>
    <row r="810" spans="1:17" x14ac:dyDescent="0.3">
      <c r="A810" t="s">
        <v>865</v>
      </c>
      <c r="B810">
        <v>5</v>
      </c>
      <c r="C810" t="str">
        <f>_xlfn.XLOOKUP(B810,Setup!A:A,Setup!B:B,"Unknown",0)</f>
        <v>Achieved Excellence</v>
      </c>
      <c r="D810" s="19">
        <v>45028</v>
      </c>
      <c r="E810" s="18">
        <f ca="1">Parameters!C$5 - D810</f>
        <v>678</v>
      </c>
      <c r="F810" s="17" t="str">
        <f t="shared" ca="1" si="36"/>
        <v>Eligible</v>
      </c>
      <c r="G810" s="18">
        <v>10</v>
      </c>
      <c r="H810" s="18">
        <v>8</v>
      </c>
      <c r="I810" s="18" t="s">
        <v>1091</v>
      </c>
      <c r="J810" s="20" cm="1">
        <f t="array" ref="J810">INDEX('Pay Table DC 2025'!C$2:L$16,G810,H810)</f>
        <v>94965</v>
      </c>
      <c r="K810" s="51">
        <f>_xlfn.XLOOKUP(G810,'Pay Table DC 2025'!B:B,'Pay Table DC 2025'!L:L,"NA",0)</f>
        <v>100097</v>
      </c>
      <c r="L810" s="20" cm="1">
        <f t="array" ref="L810">IFERROR(_xlfn.IFS(C810="Achieved Excellence", J810*Parameters!B$13, C810="Exceeded Expectations", J810*Parameters!C$13,C810="Meets Expectations",J810*Parameters!D$13), "No Pay Due")</f>
        <v>2848.95</v>
      </c>
      <c r="M810" s="21">
        <f t="shared" si="37"/>
        <v>0.94872973215980494</v>
      </c>
      <c r="N810" s="49" cm="1">
        <f t="array" ref="N810">_xlfn.IFS(L810="No Pay Due", "No Pay Due", ISNUMBER(L810), CEILING(L810, 50))</f>
        <v>2850</v>
      </c>
      <c r="O810" s="50">
        <f t="shared" si="38"/>
        <v>1.0500000000001819</v>
      </c>
      <c r="P810" s="56"/>
      <c r="Q810" s="16" t="str" cm="1">
        <f t="array" ref="Q810">IFERROR(_xlfn.IFS(C810="Achieved Excellence","3,000",C810="Exceeded Expectations",2000,C810="Meets Expectations",1000), "No pay due")</f>
        <v>3,000</v>
      </c>
    </row>
    <row r="811" spans="1:17" x14ac:dyDescent="0.3">
      <c r="A811" t="s">
        <v>866</v>
      </c>
      <c r="B811">
        <v>3</v>
      </c>
      <c r="C811" t="str">
        <f>_xlfn.XLOOKUP(B811,Setup!A:A,Setup!B:B,"Unknown",0)</f>
        <v>Meets Expectations</v>
      </c>
      <c r="D811" s="19">
        <v>44459</v>
      </c>
      <c r="E811" s="18">
        <f ca="1">Parameters!C$5 - D811</f>
        <v>1247</v>
      </c>
      <c r="F811" s="17" t="str">
        <f t="shared" ca="1" si="36"/>
        <v>Eligible</v>
      </c>
      <c r="G811" s="18">
        <v>13</v>
      </c>
      <c r="H811" s="18">
        <v>1</v>
      </c>
      <c r="I811" s="18" t="s">
        <v>1093</v>
      </c>
      <c r="J811" s="20" cm="1">
        <f t="array" ref="J811">INDEX('Pay Table DC 2025'!C$2:L$16,G811,H811)</f>
        <v>120579</v>
      </c>
      <c r="K811" s="51">
        <f>_xlfn.XLOOKUP(G811,'Pay Table DC 2025'!B:B,'Pay Table DC 2025'!L:L,"NA",0)</f>
        <v>156755</v>
      </c>
      <c r="L811" s="20" cm="1">
        <f t="array" ref="L811">IFERROR(_xlfn.IFS(C811="Achieved Excellence", J811*Parameters!B$13, C811="Exceeded Expectations", J811*Parameters!C$13,C811="Meets Expectations",J811*Parameters!D$13), "No Pay Due")</f>
        <v>1205.79</v>
      </c>
      <c r="M811" s="21">
        <f t="shared" si="37"/>
        <v>0.76921948263213291</v>
      </c>
      <c r="N811" s="49" cm="1">
        <f t="array" ref="N811">_xlfn.IFS(L811="No Pay Due", "No Pay Due", ISNUMBER(L811), CEILING(L811, 50))</f>
        <v>1250</v>
      </c>
      <c r="O811" s="50">
        <f t="shared" si="38"/>
        <v>44.210000000000036</v>
      </c>
      <c r="P811" s="56"/>
      <c r="Q811" s="16" cm="1">
        <f t="array" ref="Q811">IFERROR(_xlfn.IFS(C811="Achieved Excellence","3,000",C811="Exceeded Expectations",2000,C811="Meets Expectations",1000), "No pay due")</f>
        <v>1000</v>
      </c>
    </row>
    <row r="812" spans="1:17" x14ac:dyDescent="0.3">
      <c r="A812" t="s">
        <v>867</v>
      </c>
      <c r="B812">
        <v>4</v>
      </c>
      <c r="C812" t="str">
        <f>_xlfn.XLOOKUP(B812,Setup!A:A,Setup!B:B,"Unknown",0)</f>
        <v>Exceeded Expectations</v>
      </c>
      <c r="D812" s="19">
        <v>44970</v>
      </c>
      <c r="E812" s="18">
        <f ca="1">Parameters!C$5 - D812</f>
        <v>736</v>
      </c>
      <c r="F812" s="17" t="str">
        <f t="shared" ca="1" si="36"/>
        <v>Eligible</v>
      </c>
      <c r="G812" s="18">
        <v>11</v>
      </c>
      <c r="H812" s="18">
        <v>8</v>
      </c>
      <c r="I812" s="18" t="s">
        <v>1091</v>
      </c>
      <c r="J812" s="20" cm="1">
        <f t="array" ref="J812">INDEX('Pay Table DC 2025'!C$2:L$16,G812,H812)</f>
        <v>104337</v>
      </c>
      <c r="K812" s="51">
        <f>_xlfn.XLOOKUP(G812,'Pay Table DC 2025'!B:B,'Pay Table DC 2025'!L:L,"NA",0)</f>
        <v>109975</v>
      </c>
      <c r="L812" s="20" cm="1">
        <f t="array" ref="L812">IFERROR(_xlfn.IFS(C812="Achieved Excellence", J812*Parameters!B$13, C812="Exceeded Expectations", J812*Parameters!C$13,C812="Meets Expectations",J812*Parameters!D$13), "No Pay Due")</f>
        <v>2086.7400000000002</v>
      </c>
      <c r="M812" s="21">
        <f t="shared" si="37"/>
        <v>0.94873380313707656</v>
      </c>
      <c r="N812" s="49" cm="1">
        <f t="array" ref="N812">_xlfn.IFS(L812="No Pay Due", "No Pay Due", ISNUMBER(L812), CEILING(L812, 50))</f>
        <v>2100</v>
      </c>
      <c r="O812" s="50">
        <f t="shared" si="38"/>
        <v>13.259999999999764</v>
      </c>
      <c r="P812" s="56"/>
      <c r="Q812" s="16" cm="1">
        <f t="array" ref="Q812">IFERROR(_xlfn.IFS(C812="Achieved Excellence","3,000",C812="Exceeded Expectations",2000,C812="Meets Expectations",1000), "No pay due")</f>
        <v>2000</v>
      </c>
    </row>
    <row r="813" spans="1:17" x14ac:dyDescent="0.3">
      <c r="A813" t="s">
        <v>868</v>
      </c>
      <c r="B813">
        <v>1</v>
      </c>
      <c r="C813" t="str">
        <f>_xlfn.XLOOKUP(B813,Setup!A:A,Setup!B:B,"Unknown",0)</f>
        <v>Did not meet Expectations</v>
      </c>
      <c r="D813" s="19">
        <v>45543</v>
      </c>
      <c r="E813" s="18">
        <f ca="1">Parameters!C$5 - D813</f>
        <v>163</v>
      </c>
      <c r="F813" s="17" t="str">
        <f t="shared" ca="1" si="36"/>
        <v>Tenure Ineligible</v>
      </c>
      <c r="G813" s="18">
        <v>12</v>
      </c>
      <c r="H813" s="18">
        <v>5</v>
      </c>
      <c r="I813" s="18" t="s">
        <v>1092</v>
      </c>
      <c r="J813" s="20" cm="1">
        <f t="array" ref="J813">INDEX('Pay Table DC 2025'!C$2:L$16,G813,H813)</f>
        <v>114923</v>
      </c>
      <c r="K813" s="51">
        <f>_xlfn.XLOOKUP(G813,'Pay Table DC 2025'!B:B,'Pay Table DC 2025'!L:L,"NA",0)</f>
        <v>131826</v>
      </c>
      <c r="L813" s="20" t="str" cm="1">
        <f t="array" ref="L813">IFERROR(_xlfn.IFS(C813="Achieved Excellence", J813*Parameters!B$13, C813="Exceeded Expectations", J813*Parameters!C$13,C813="Meets Expectations",J813*Parameters!D$13), "No Pay Due")</f>
        <v>No Pay Due</v>
      </c>
      <c r="M813" s="21">
        <f t="shared" si="37"/>
        <v>0.87177794972160272</v>
      </c>
      <c r="N813" s="49" t="str" cm="1">
        <f t="array" ref="N813">_xlfn.IFS(L813="No Pay Due", "No Pay Due", ISNUMBER(L813), CEILING(L813, 50))</f>
        <v>No Pay Due</v>
      </c>
      <c r="O813" s="50" t="str">
        <f t="shared" si="38"/>
        <v>No Pay Due</v>
      </c>
      <c r="P813" s="56"/>
      <c r="Q813" s="16" t="str" cm="1">
        <f t="array" ref="Q813">IFERROR(_xlfn.IFS(C813="Achieved Excellence","3,000",C813="Exceeded Expectations",2000,C813="Meets Expectations",1000), "No pay due")</f>
        <v>No pay due</v>
      </c>
    </row>
    <row r="814" spans="1:17" x14ac:dyDescent="0.3">
      <c r="A814" t="s">
        <v>869</v>
      </c>
      <c r="B814">
        <v>2</v>
      </c>
      <c r="C814" t="str">
        <f>_xlfn.XLOOKUP(B814,Setup!A:A,Setup!B:B,"Unknown",0)</f>
        <v>Needs Improvement</v>
      </c>
      <c r="D814" s="19">
        <v>43919</v>
      </c>
      <c r="E814" s="18">
        <f ca="1">Parameters!C$5 - D814</f>
        <v>1787</v>
      </c>
      <c r="F814" s="17" t="str">
        <f t="shared" ca="1" si="36"/>
        <v>Eligible</v>
      </c>
      <c r="G814" s="18">
        <v>7</v>
      </c>
      <c r="H814" s="18">
        <v>3</v>
      </c>
      <c r="I814" s="18" t="s">
        <v>1092</v>
      </c>
      <c r="J814" s="20" cm="1">
        <f t="array" ref="J814">INDEX('Pay Table DC 2025'!C$2:L$16,G814,H814)</f>
        <v>60976</v>
      </c>
      <c r="K814" s="51">
        <f>_xlfn.XLOOKUP(G814,'Pay Table DC 2025'!B:B,'Pay Table DC 2025'!L:L,"NA",0)</f>
        <v>74318</v>
      </c>
      <c r="L814" s="20" t="str" cm="1">
        <f t="array" ref="L814">IFERROR(_xlfn.IFS(C814="Achieved Excellence", J814*Parameters!B$13, C814="Exceeded Expectations", J814*Parameters!C$13,C814="Meets Expectations",J814*Parameters!D$13), "No Pay Due")</f>
        <v>No Pay Due</v>
      </c>
      <c r="M814" s="21">
        <f t="shared" si="37"/>
        <v>0.82047417853010041</v>
      </c>
      <c r="N814" s="49" t="str" cm="1">
        <f t="array" ref="N814">_xlfn.IFS(L814="No Pay Due", "No Pay Due", ISNUMBER(L814), CEILING(L814, 50))</f>
        <v>No Pay Due</v>
      </c>
      <c r="O814" s="50" t="str">
        <f t="shared" si="38"/>
        <v>No Pay Due</v>
      </c>
      <c r="P814" s="56"/>
      <c r="Q814" s="16" t="str" cm="1">
        <f t="array" ref="Q814">IFERROR(_xlfn.IFS(C814="Achieved Excellence","3,000",C814="Exceeded Expectations",2000,C814="Meets Expectations",1000), "No pay due")</f>
        <v>No pay due</v>
      </c>
    </row>
    <row r="815" spans="1:17" x14ac:dyDescent="0.3">
      <c r="A815" t="s">
        <v>870</v>
      </c>
      <c r="B815">
        <v>5</v>
      </c>
      <c r="C815" t="str">
        <f>_xlfn.XLOOKUP(B815,Setup!A:A,Setup!B:B,"Unknown",0)</f>
        <v>Achieved Excellence</v>
      </c>
      <c r="D815" s="19">
        <v>45009</v>
      </c>
      <c r="E815" s="18">
        <f ca="1">Parameters!C$5 - D815</f>
        <v>697</v>
      </c>
      <c r="F815" s="17" t="str">
        <f t="shared" ca="1" si="36"/>
        <v>Eligible</v>
      </c>
      <c r="G815" s="18">
        <v>13</v>
      </c>
      <c r="H815" s="18">
        <v>7</v>
      </c>
      <c r="I815" s="18" t="s">
        <v>1093</v>
      </c>
      <c r="J815" s="20" cm="1">
        <f t="array" ref="J815">INDEX('Pay Table DC 2025'!C$2:L$16,G815,H815)</f>
        <v>144697</v>
      </c>
      <c r="K815" s="51">
        <f>_xlfn.XLOOKUP(G815,'Pay Table DC 2025'!B:B,'Pay Table DC 2025'!L:L,"NA",0)</f>
        <v>156755</v>
      </c>
      <c r="L815" s="20" cm="1">
        <f t="array" ref="L815">IFERROR(_xlfn.IFS(C815="Achieved Excellence", J815*Parameters!B$13, C815="Exceeded Expectations", J815*Parameters!C$13,C815="Meets Expectations",J815*Parameters!D$13), "No Pay Due")</f>
        <v>4340.91</v>
      </c>
      <c r="M815" s="21">
        <f t="shared" si="37"/>
        <v>0.92307741379860286</v>
      </c>
      <c r="N815" s="49" cm="1">
        <f t="array" ref="N815">_xlfn.IFS(L815="No Pay Due", "No Pay Due", ISNUMBER(L815), CEILING(L815, 50))</f>
        <v>4350</v>
      </c>
      <c r="O815" s="50">
        <f t="shared" si="38"/>
        <v>9.0900000000001455</v>
      </c>
      <c r="P815" s="56"/>
      <c r="Q815" s="16" t="str" cm="1">
        <f t="array" ref="Q815">IFERROR(_xlfn.IFS(C815="Achieved Excellence","3,000",C815="Exceeded Expectations",2000,C815="Meets Expectations",1000), "No pay due")</f>
        <v>3,000</v>
      </c>
    </row>
    <row r="816" spans="1:17" x14ac:dyDescent="0.3">
      <c r="A816" t="s">
        <v>871</v>
      </c>
      <c r="B816">
        <v>1</v>
      </c>
      <c r="C816" t="str">
        <f>_xlfn.XLOOKUP(B816,Setup!A:A,Setup!B:B,"Unknown",0)</f>
        <v>Did not meet Expectations</v>
      </c>
      <c r="D816" s="19">
        <v>44383</v>
      </c>
      <c r="E816" s="18">
        <f ca="1">Parameters!C$5 - D816</f>
        <v>1323</v>
      </c>
      <c r="F816" s="17" t="str">
        <f t="shared" ca="1" si="36"/>
        <v>Eligible</v>
      </c>
      <c r="G816" s="18">
        <v>2</v>
      </c>
      <c r="H816" s="18">
        <v>3</v>
      </c>
      <c r="I816" s="18" t="s">
        <v>1091</v>
      </c>
      <c r="J816" s="20" cm="1">
        <f t="array" ref="J816">INDEX('Pay Table DC 2025'!C$2:L$16,G816,H816)</f>
        <v>35592</v>
      </c>
      <c r="K816" s="51">
        <f>_xlfn.XLOOKUP(G816,'Pay Table DC 2025'!B:B,'Pay Table DC 2025'!L:L,"NA",0)</f>
        <v>42376</v>
      </c>
      <c r="L816" s="20" t="str" cm="1">
        <f t="array" ref="L816">IFERROR(_xlfn.IFS(C816="Achieved Excellence", J816*Parameters!B$13, C816="Exceeded Expectations", J816*Parameters!C$13,C816="Meets Expectations",J816*Parameters!D$13), "No Pay Due")</f>
        <v>No Pay Due</v>
      </c>
      <c r="M816" s="21">
        <f t="shared" si="37"/>
        <v>0.83990938266943549</v>
      </c>
      <c r="N816" s="49" t="str" cm="1">
        <f t="array" ref="N816">_xlfn.IFS(L816="No Pay Due", "No Pay Due", ISNUMBER(L816), CEILING(L816, 50))</f>
        <v>No Pay Due</v>
      </c>
      <c r="O816" s="50" t="str">
        <f t="shared" si="38"/>
        <v>No Pay Due</v>
      </c>
      <c r="P816" s="56"/>
      <c r="Q816" s="16" t="str" cm="1">
        <f t="array" ref="Q816">IFERROR(_xlfn.IFS(C816="Achieved Excellence","3,000",C816="Exceeded Expectations",2000,C816="Meets Expectations",1000), "No pay due")</f>
        <v>No pay due</v>
      </c>
    </row>
    <row r="817" spans="1:17" x14ac:dyDescent="0.3">
      <c r="A817" t="s">
        <v>872</v>
      </c>
      <c r="B817">
        <v>4</v>
      </c>
      <c r="C817" t="str">
        <f>_xlfn.XLOOKUP(B817,Setup!A:A,Setup!B:B,"Unknown",0)</f>
        <v>Exceeded Expectations</v>
      </c>
      <c r="D817" s="19">
        <v>44862</v>
      </c>
      <c r="E817" s="18">
        <f ca="1">Parameters!C$5 - D817</f>
        <v>844</v>
      </c>
      <c r="F817" s="17" t="str">
        <f t="shared" ca="1" si="36"/>
        <v>Eligible</v>
      </c>
      <c r="G817" s="18">
        <v>6</v>
      </c>
      <c r="H817" s="18">
        <v>10</v>
      </c>
      <c r="I817" s="18" t="s">
        <v>1093</v>
      </c>
      <c r="J817" s="20" cm="1">
        <f t="array" ref="J817">INDEX('Pay Table DC 2025'!C$2:L$16,G817,H817)</f>
        <v>66872</v>
      </c>
      <c r="K817" s="51">
        <f>_xlfn.XLOOKUP(G817,'Pay Table DC 2025'!B:B,'Pay Table DC 2025'!L:L,"NA",0)</f>
        <v>66872</v>
      </c>
      <c r="L817" s="20" cm="1">
        <f t="array" ref="L817">IFERROR(_xlfn.IFS(C817="Achieved Excellence", J817*Parameters!B$13, C817="Exceeded Expectations", J817*Parameters!C$13,C817="Meets Expectations",J817*Parameters!D$13), "No Pay Due")</f>
        <v>1337.44</v>
      </c>
      <c r="M817" s="21">
        <f t="shared" si="37"/>
        <v>1</v>
      </c>
      <c r="N817" s="49" cm="1">
        <f t="array" ref="N817">_xlfn.IFS(L817="No Pay Due", "No Pay Due", ISNUMBER(L817), CEILING(L817, 50))</f>
        <v>1350</v>
      </c>
      <c r="O817" s="50">
        <f t="shared" si="38"/>
        <v>12.559999999999945</v>
      </c>
      <c r="P817" s="56"/>
      <c r="Q817" s="16" cm="1">
        <f t="array" ref="Q817">IFERROR(_xlfn.IFS(C817="Achieved Excellence","3,000",C817="Exceeded Expectations",2000,C817="Meets Expectations",1000), "No pay due")</f>
        <v>2000</v>
      </c>
    </row>
    <row r="818" spans="1:17" x14ac:dyDescent="0.3">
      <c r="A818" t="s">
        <v>873</v>
      </c>
      <c r="B818">
        <v>2</v>
      </c>
      <c r="C818" t="str">
        <f>_xlfn.XLOOKUP(B818,Setup!A:A,Setup!B:B,"Unknown",0)</f>
        <v>Needs Improvement</v>
      </c>
      <c r="D818" s="19">
        <v>44647</v>
      </c>
      <c r="E818" s="18">
        <f ca="1">Parameters!C$5 - D818</f>
        <v>1059</v>
      </c>
      <c r="F818" s="17" t="str">
        <f t="shared" ca="1" si="36"/>
        <v>Eligible</v>
      </c>
      <c r="G818" s="18">
        <v>5</v>
      </c>
      <c r="H818" s="18">
        <v>1</v>
      </c>
      <c r="I818" s="18" t="s">
        <v>1091</v>
      </c>
      <c r="J818" s="20" cm="1">
        <f t="array" ref="J818">INDEX('Pay Table DC 2025'!C$2:L$16,G818,H818)</f>
        <v>46148</v>
      </c>
      <c r="K818" s="51">
        <f>_xlfn.XLOOKUP(G818,'Pay Table DC 2025'!B:B,'Pay Table DC 2025'!L:L,"NA",0)</f>
        <v>59986</v>
      </c>
      <c r="L818" s="20" t="str" cm="1">
        <f t="array" ref="L818">IFERROR(_xlfn.IFS(C818="Achieved Excellence", J818*Parameters!B$13, C818="Exceeded Expectations", J818*Parameters!C$13,C818="Meets Expectations",J818*Parameters!D$13), "No Pay Due")</f>
        <v>No Pay Due</v>
      </c>
      <c r="M818" s="21">
        <f t="shared" si="37"/>
        <v>0.7693128396625879</v>
      </c>
      <c r="N818" s="49" t="str" cm="1">
        <f t="array" ref="N818">_xlfn.IFS(L818="No Pay Due", "No Pay Due", ISNUMBER(L818), CEILING(L818, 50))</f>
        <v>No Pay Due</v>
      </c>
      <c r="O818" s="50" t="str">
        <f t="shared" si="38"/>
        <v>No Pay Due</v>
      </c>
      <c r="P818" s="56"/>
      <c r="Q818" s="16" t="str" cm="1">
        <f t="array" ref="Q818">IFERROR(_xlfn.IFS(C818="Achieved Excellence","3,000",C818="Exceeded Expectations",2000,C818="Meets Expectations",1000), "No pay due")</f>
        <v>No pay due</v>
      </c>
    </row>
    <row r="819" spans="1:17" x14ac:dyDescent="0.3">
      <c r="A819" t="s">
        <v>874</v>
      </c>
      <c r="B819">
        <v>3</v>
      </c>
      <c r="C819" t="str">
        <f>_xlfn.XLOOKUP(B819,Setup!A:A,Setup!B:B,"Unknown",0)</f>
        <v>Meets Expectations</v>
      </c>
      <c r="D819" s="19">
        <v>44831</v>
      </c>
      <c r="E819" s="18">
        <f ca="1">Parameters!C$5 - D819</f>
        <v>875</v>
      </c>
      <c r="F819" s="17" t="str">
        <f t="shared" ca="1" si="36"/>
        <v>Eligible</v>
      </c>
      <c r="G819" s="18">
        <v>13</v>
      </c>
      <c r="H819" s="18">
        <v>10</v>
      </c>
      <c r="I819" s="18" t="s">
        <v>1091</v>
      </c>
      <c r="J819" s="20" cm="1">
        <f t="array" ref="J819">INDEX('Pay Table DC 2025'!C$2:L$16,G819,H819)</f>
        <v>156755</v>
      </c>
      <c r="K819" s="51">
        <f>_xlfn.XLOOKUP(G819,'Pay Table DC 2025'!B:B,'Pay Table DC 2025'!L:L,"NA",0)</f>
        <v>156755</v>
      </c>
      <c r="L819" s="20" cm="1">
        <f t="array" ref="L819">IFERROR(_xlfn.IFS(C819="Achieved Excellence", J819*Parameters!B$13, C819="Exceeded Expectations", J819*Parameters!C$13,C819="Meets Expectations",J819*Parameters!D$13), "No Pay Due")</f>
        <v>1567.55</v>
      </c>
      <c r="M819" s="21">
        <f t="shared" si="37"/>
        <v>1</v>
      </c>
      <c r="N819" s="49" cm="1">
        <f t="array" ref="N819">_xlfn.IFS(L819="No Pay Due", "No Pay Due", ISNUMBER(L819), CEILING(L819, 50))</f>
        <v>1600</v>
      </c>
      <c r="O819" s="50">
        <f t="shared" si="38"/>
        <v>32.450000000000045</v>
      </c>
      <c r="P819" s="56"/>
      <c r="Q819" s="16" cm="1">
        <f t="array" ref="Q819">IFERROR(_xlfn.IFS(C819="Achieved Excellence","3,000",C819="Exceeded Expectations",2000,C819="Meets Expectations",1000), "No pay due")</f>
        <v>1000</v>
      </c>
    </row>
    <row r="820" spans="1:17" x14ac:dyDescent="0.3">
      <c r="A820" t="s">
        <v>875</v>
      </c>
      <c r="B820">
        <v>2</v>
      </c>
      <c r="C820" t="str">
        <f>_xlfn.XLOOKUP(B820,Setup!A:A,Setup!B:B,"Unknown",0)</f>
        <v>Needs Improvement</v>
      </c>
      <c r="D820" s="19">
        <v>45639</v>
      </c>
      <c r="E820" s="18">
        <f ca="1">Parameters!C$5 - D820</f>
        <v>67</v>
      </c>
      <c r="F820" s="17" t="str">
        <f t="shared" ca="1" si="36"/>
        <v>Tenure Ineligible</v>
      </c>
      <c r="G820" s="18">
        <v>1</v>
      </c>
      <c r="H820" s="18">
        <v>9</v>
      </c>
      <c r="I820" s="18" t="s">
        <v>1091</v>
      </c>
      <c r="J820" s="20" cm="1">
        <f t="array" ref="J820">INDEX('Pay Table DC 2025'!C$2:L$16,G820,H820)</f>
        <v>36535</v>
      </c>
      <c r="K820" s="51">
        <f>_xlfn.XLOOKUP(G820,'Pay Table DC 2025'!B:B,'Pay Table DC 2025'!L:L,"NA",0)</f>
        <v>37463</v>
      </c>
      <c r="L820" s="20" t="str" cm="1">
        <f t="array" ref="L820">IFERROR(_xlfn.IFS(C820="Achieved Excellence", J820*Parameters!B$13, C820="Exceeded Expectations", J820*Parameters!C$13,C820="Meets Expectations",J820*Parameters!D$13), "No Pay Due")</f>
        <v>No Pay Due</v>
      </c>
      <c r="M820" s="21">
        <f t="shared" si="37"/>
        <v>0.97522889250727385</v>
      </c>
      <c r="N820" s="49" t="str" cm="1">
        <f t="array" ref="N820">_xlfn.IFS(L820="No Pay Due", "No Pay Due", ISNUMBER(L820), CEILING(L820, 50))</f>
        <v>No Pay Due</v>
      </c>
      <c r="O820" s="50" t="str">
        <f t="shared" si="38"/>
        <v>No Pay Due</v>
      </c>
      <c r="P820" s="56"/>
      <c r="Q820" s="16" t="str" cm="1">
        <f t="array" ref="Q820">IFERROR(_xlfn.IFS(C820="Achieved Excellence","3,000",C820="Exceeded Expectations",2000,C820="Meets Expectations",1000), "No pay due")</f>
        <v>No pay due</v>
      </c>
    </row>
    <row r="821" spans="1:17" x14ac:dyDescent="0.3">
      <c r="A821" t="s">
        <v>876</v>
      </c>
      <c r="B821">
        <v>1</v>
      </c>
      <c r="C821" t="str">
        <f>_xlfn.XLOOKUP(B821,Setup!A:A,Setup!B:B,"Unknown",0)</f>
        <v>Did not meet Expectations</v>
      </c>
      <c r="D821" s="19">
        <v>44880</v>
      </c>
      <c r="E821" s="18">
        <f ca="1">Parameters!C$5 - D821</f>
        <v>826</v>
      </c>
      <c r="F821" s="17" t="str">
        <f t="shared" ca="1" si="36"/>
        <v>Eligible</v>
      </c>
      <c r="G821" s="18">
        <v>4</v>
      </c>
      <c r="H821" s="18">
        <v>1</v>
      </c>
      <c r="I821" s="18" t="s">
        <v>1093</v>
      </c>
      <c r="J821" s="20" cm="1">
        <f t="array" ref="J821">INDEX('Pay Table DC 2025'!C$2:L$16,G821,H821)</f>
        <v>41247</v>
      </c>
      <c r="K821" s="51">
        <f>_xlfn.XLOOKUP(G821,'Pay Table DC 2025'!B:B,'Pay Table DC 2025'!L:L,"NA",0)</f>
        <v>53627</v>
      </c>
      <c r="L821" s="20" t="str" cm="1">
        <f t="array" ref="L821">IFERROR(_xlfn.IFS(C821="Achieved Excellence", J821*Parameters!B$13, C821="Exceeded Expectations", J821*Parameters!C$13,C821="Meets Expectations",J821*Parameters!D$13), "No Pay Due")</f>
        <v>No Pay Due</v>
      </c>
      <c r="M821" s="21">
        <f t="shared" si="37"/>
        <v>0.76914613907173623</v>
      </c>
      <c r="N821" s="49" t="str" cm="1">
        <f t="array" ref="N821">_xlfn.IFS(L821="No Pay Due", "No Pay Due", ISNUMBER(L821), CEILING(L821, 50))</f>
        <v>No Pay Due</v>
      </c>
      <c r="O821" s="50" t="str">
        <f t="shared" si="38"/>
        <v>No Pay Due</v>
      </c>
      <c r="P821" s="56"/>
      <c r="Q821" s="16" t="str" cm="1">
        <f t="array" ref="Q821">IFERROR(_xlfn.IFS(C821="Achieved Excellence","3,000",C821="Exceeded Expectations",2000,C821="Meets Expectations",1000), "No pay due")</f>
        <v>No pay due</v>
      </c>
    </row>
    <row r="822" spans="1:17" x14ac:dyDescent="0.3">
      <c r="A822" t="s">
        <v>877</v>
      </c>
      <c r="B822">
        <v>4</v>
      </c>
      <c r="C822" t="str">
        <f>_xlfn.XLOOKUP(B822,Setup!A:A,Setup!B:B,"Unknown",0)</f>
        <v>Exceeded Expectations</v>
      </c>
      <c r="D822" s="19">
        <v>45409</v>
      </c>
      <c r="E822" s="18">
        <f ca="1">Parameters!C$5 - D822</f>
        <v>297</v>
      </c>
      <c r="F822" s="17" t="str">
        <f t="shared" ca="1" si="36"/>
        <v>Eligible</v>
      </c>
      <c r="G822" s="18">
        <v>7</v>
      </c>
      <c r="H822" s="18">
        <v>8</v>
      </c>
      <c r="I822" s="18" t="s">
        <v>1094</v>
      </c>
      <c r="J822" s="20" cm="1">
        <f t="array" ref="J822">INDEX('Pay Table DC 2025'!C$2:L$16,G822,H822)</f>
        <v>70506</v>
      </c>
      <c r="K822" s="51">
        <f>_xlfn.XLOOKUP(G822,'Pay Table DC 2025'!B:B,'Pay Table DC 2025'!L:L,"NA",0)</f>
        <v>74318</v>
      </c>
      <c r="L822" s="20" cm="1">
        <f t="array" ref="L822">IFERROR(_xlfn.IFS(C822="Achieved Excellence", J822*Parameters!B$13, C822="Exceeded Expectations", J822*Parameters!C$13,C822="Meets Expectations",J822*Parameters!D$13), "No Pay Due")</f>
        <v>1410.1200000000001</v>
      </c>
      <c r="M822" s="21">
        <f t="shared" si="37"/>
        <v>0.94870690815145731</v>
      </c>
      <c r="N822" s="49" cm="1">
        <f t="array" ref="N822">_xlfn.IFS(L822="No Pay Due", "No Pay Due", ISNUMBER(L822), CEILING(L822, 50))</f>
        <v>1450</v>
      </c>
      <c r="O822" s="50">
        <f t="shared" si="38"/>
        <v>39.879999999999882</v>
      </c>
      <c r="P822" s="56"/>
      <c r="Q822" s="16" cm="1">
        <f t="array" ref="Q822">IFERROR(_xlfn.IFS(C822="Achieved Excellence","3,000",C822="Exceeded Expectations",2000,C822="Meets Expectations",1000), "No pay due")</f>
        <v>2000</v>
      </c>
    </row>
    <row r="823" spans="1:17" x14ac:dyDescent="0.3">
      <c r="A823" t="s">
        <v>878</v>
      </c>
      <c r="B823">
        <v>2</v>
      </c>
      <c r="C823" t="str">
        <f>_xlfn.XLOOKUP(B823,Setup!A:A,Setup!B:B,"Unknown",0)</f>
        <v>Needs Improvement</v>
      </c>
      <c r="D823" s="19">
        <v>45130</v>
      </c>
      <c r="E823" s="18">
        <f ca="1">Parameters!C$5 - D823</f>
        <v>576</v>
      </c>
      <c r="F823" s="17" t="str">
        <f t="shared" ca="1" si="36"/>
        <v>Eligible</v>
      </c>
      <c r="G823" s="18">
        <v>2</v>
      </c>
      <c r="H823" s="18">
        <v>9</v>
      </c>
      <c r="I823" s="18" t="s">
        <v>1092</v>
      </c>
      <c r="J823" s="20" cm="1">
        <f t="array" ref="J823">INDEX('Pay Table DC 2025'!C$2:L$16,G823,H823)</f>
        <v>41290</v>
      </c>
      <c r="K823" s="51">
        <f>_xlfn.XLOOKUP(G823,'Pay Table DC 2025'!B:B,'Pay Table DC 2025'!L:L,"NA",0)</f>
        <v>42376</v>
      </c>
      <c r="L823" s="20" t="str" cm="1">
        <f t="array" ref="L823">IFERROR(_xlfn.IFS(C823="Achieved Excellence", J823*Parameters!B$13, C823="Exceeded Expectations", J823*Parameters!C$13,C823="Meets Expectations",J823*Parameters!D$13), "No Pay Due")</f>
        <v>No Pay Due</v>
      </c>
      <c r="M823" s="21">
        <f t="shared" si="37"/>
        <v>0.9743722861997357</v>
      </c>
      <c r="N823" s="49" t="str" cm="1">
        <f t="array" ref="N823">_xlfn.IFS(L823="No Pay Due", "No Pay Due", ISNUMBER(L823), CEILING(L823, 50))</f>
        <v>No Pay Due</v>
      </c>
      <c r="O823" s="50" t="str">
        <f t="shared" si="38"/>
        <v>No Pay Due</v>
      </c>
      <c r="P823" s="56"/>
      <c r="Q823" s="16" t="str" cm="1">
        <f t="array" ref="Q823">IFERROR(_xlfn.IFS(C823="Achieved Excellence","3,000",C823="Exceeded Expectations",2000,C823="Meets Expectations",1000), "No pay due")</f>
        <v>No pay due</v>
      </c>
    </row>
    <row r="824" spans="1:17" x14ac:dyDescent="0.3">
      <c r="A824" t="s">
        <v>879</v>
      </c>
      <c r="B824">
        <v>4</v>
      </c>
      <c r="C824" t="str">
        <f>_xlfn.XLOOKUP(B824,Setup!A:A,Setup!B:B,"Unknown",0)</f>
        <v>Exceeded Expectations</v>
      </c>
      <c r="D824" s="19">
        <v>44495</v>
      </c>
      <c r="E824" s="18">
        <f ca="1">Parameters!C$5 - D824</f>
        <v>1211</v>
      </c>
      <c r="F824" s="17" t="str">
        <f t="shared" ca="1" si="36"/>
        <v>Eligible</v>
      </c>
      <c r="G824" s="18">
        <v>5</v>
      </c>
      <c r="H824" s="18">
        <v>3</v>
      </c>
      <c r="I824" s="18" t="s">
        <v>1092</v>
      </c>
      <c r="J824" s="20" cm="1">
        <f t="array" ref="J824">INDEX('Pay Table DC 2025'!C$2:L$16,G824,H824)</f>
        <v>49223</v>
      </c>
      <c r="K824" s="51">
        <f>_xlfn.XLOOKUP(G824,'Pay Table DC 2025'!B:B,'Pay Table DC 2025'!L:L,"NA",0)</f>
        <v>59986</v>
      </c>
      <c r="L824" s="20" cm="1">
        <f t="array" ref="L824">IFERROR(_xlfn.IFS(C824="Achieved Excellence", J824*Parameters!B$13, C824="Exceeded Expectations", J824*Parameters!C$13,C824="Meets Expectations",J824*Parameters!D$13), "No Pay Due")</f>
        <v>984.46</v>
      </c>
      <c r="M824" s="21">
        <f t="shared" si="37"/>
        <v>0.8205748007868503</v>
      </c>
      <c r="N824" s="49" cm="1">
        <f t="array" ref="N824">_xlfn.IFS(L824="No Pay Due", "No Pay Due", ISNUMBER(L824), CEILING(L824, 50))</f>
        <v>1000</v>
      </c>
      <c r="O824" s="50">
        <f t="shared" si="38"/>
        <v>15.539999999999964</v>
      </c>
      <c r="P824" s="56"/>
      <c r="Q824" s="16" cm="1">
        <f t="array" ref="Q824">IFERROR(_xlfn.IFS(C824="Achieved Excellence","3,000",C824="Exceeded Expectations",2000,C824="Meets Expectations",1000), "No pay due")</f>
        <v>2000</v>
      </c>
    </row>
    <row r="825" spans="1:17" x14ac:dyDescent="0.3">
      <c r="A825" t="s">
        <v>880</v>
      </c>
      <c r="B825">
        <v>5</v>
      </c>
      <c r="C825" t="str">
        <f>_xlfn.XLOOKUP(B825,Setup!A:A,Setup!B:B,"Unknown",0)</f>
        <v>Achieved Excellence</v>
      </c>
      <c r="D825" s="19">
        <v>45728</v>
      </c>
      <c r="E825" s="18">
        <f ca="1">Parameters!C$5 - D825</f>
        <v>-22</v>
      </c>
      <c r="F825" s="17" t="str">
        <f t="shared" ca="1" si="36"/>
        <v>Tenure Ineligible</v>
      </c>
      <c r="G825" s="18">
        <v>11</v>
      </c>
      <c r="H825" s="18">
        <v>10</v>
      </c>
      <c r="I825" s="18" t="s">
        <v>1091</v>
      </c>
      <c r="J825" s="20" cm="1">
        <f t="array" ref="J825">INDEX('Pay Table DC 2025'!C$2:L$16,G825,H825)</f>
        <v>109975</v>
      </c>
      <c r="K825" s="51">
        <f>_xlfn.XLOOKUP(G825,'Pay Table DC 2025'!B:B,'Pay Table DC 2025'!L:L,"NA",0)</f>
        <v>109975</v>
      </c>
      <c r="L825" s="20" cm="1">
        <f t="array" ref="L825">IFERROR(_xlfn.IFS(C825="Achieved Excellence", J825*Parameters!B$13, C825="Exceeded Expectations", J825*Parameters!C$13,C825="Meets Expectations",J825*Parameters!D$13), "No Pay Due")</f>
        <v>3299.25</v>
      </c>
      <c r="M825" s="21">
        <f t="shared" si="37"/>
        <v>1</v>
      </c>
      <c r="N825" s="49" cm="1">
        <f t="array" ref="N825">_xlfn.IFS(L825="No Pay Due", "No Pay Due", ISNUMBER(L825), CEILING(L825, 50))</f>
        <v>3300</v>
      </c>
      <c r="O825" s="50">
        <f t="shared" si="38"/>
        <v>0.75</v>
      </c>
      <c r="P825" s="56"/>
      <c r="Q825" s="16" t="str" cm="1">
        <f t="array" ref="Q825">IFERROR(_xlfn.IFS(C825="Achieved Excellence","3,000",C825="Exceeded Expectations",2000,C825="Meets Expectations",1000), "No pay due")</f>
        <v>3,000</v>
      </c>
    </row>
    <row r="826" spans="1:17" x14ac:dyDescent="0.3">
      <c r="A826" t="s">
        <v>881</v>
      </c>
      <c r="B826">
        <v>4</v>
      </c>
      <c r="C826" t="str">
        <f>_xlfn.XLOOKUP(B826,Setup!A:A,Setup!B:B,"Unknown",0)</f>
        <v>Exceeded Expectations</v>
      </c>
      <c r="D826" s="19">
        <v>44045</v>
      </c>
      <c r="E826" s="18">
        <f ca="1">Parameters!C$5 - D826</f>
        <v>1661</v>
      </c>
      <c r="F826" s="17" t="str">
        <f t="shared" ca="1" si="36"/>
        <v>Eligible</v>
      </c>
      <c r="G826" s="18">
        <v>14</v>
      </c>
      <c r="H826" s="18">
        <v>6</v>
      </c>
      <c r="I826" s="18" t="s">
        <v>1091</v>
      </c>
      <c r="J826" s="20" cm="1">
        <f t="array" ref="J826">INDEX('Pay Table DC 2025'!C$2:L$16,G826,H826)</f>
        <v>166236</v>
      </c>
      <c r="K826" s="51">
        <f>_xlfn.XLOOKUP(G826,'Pay Table DC 2025'!B:B,'Pay Table DC 2025'!L:L,"NA",0)</f>
        <v>185234</v>
      </c>
      <c r="L826" s="20" cm="1">
        <f t="array" ref="L826">IFERROR(_xlfn.IFS(C826="Achieved Excellence", J826*Parameters!B$13, C826="Exceeded Expectations", J826*Parameters!C$13,C826="Meets Expectations",J826*Parameters!D$13), "No Pay Due")</f>
        <v>3324.7200000000003</v>
      </c>
      <c r="M826" s="21">
        <f t="shared" si="37"/>
        <v>0.89743783538659205</v>
      </c>
      <c r="N826" s="49" cm="1">
        <f t="array" ref="N826">_xlfn.IFS(L826="No Pay Due", "No Pay Due", ISNUMBER(L826), CEILING(L826, 50))</f>
        <v>3350</v>
      </c>
      <c r="O826" s="50">
        <f t="shared" si="38"/>
        <v>25.279999999999745</v>
      </c>
      <c r="P826" s="56"/>
      <c r="Q826" s="16" cm="1">
        <f t="array" ref="Q826">IFERROR(_xlfn.IFS(C826="Achieved Excellence","3,000",C826="Exceeded Expectations",2000,C826="Meets Expectations",1000), "No pay due")</f>
        <v>2000</v>
      </c>
    </row>
    <row r="827" spans="1:17" x14ac:dyDescent="0.3">
      <c r="A827" t="s">
        <v>882</v>
      </c>
      <c r="B827">
        <v>3</v>
      </c>
      <c r="C827" t="str">
        <f>_xlfn.XLOOKUP(B827,Setup!A:A,Setup!B:B,"Unknown",0)</f>
        <v>Meets Expectations</v>
      </c>
      <c r="D827" s="19">
        <v>44075</v>
      </c>
      <c r="E827" s="18">
        <f ca="1">Parameters!C$5 - D827</f>
        <v>1631</v>
      </c>
      <c r="F827" s="17" t="str">
        <f t="shared" ca="1" si="36"/>
        <v>Eligible</v>
      </c>
      <c r="G827" s="18">
        <v>11</v>
      </c>
      <c r="H827" s="18">
        <v>8</v>
      </c>
      <c r="I827" s="18" t="s">
        <v>1091</v>
      </c>
      <c r="J827" s="20" cm="1">
        <f t="array" ref="J827">INDEX('Pay Table DC 2025'!C$2:L$16,G827,H827)</f>
        <v>104337</v>
      </c>
      <c r="K827" s="51">
        <f>_xlfn.XLOOKUP(G827,'Pay Table DC 2025'!B:B,'Pay Table DC 2025'!L:L,"NA",0)</f>
        <v>109975</v>
      </c>
      <c r="L827" s="20" cm="1">
        <f t="array" ref="L827">IFERROR(_xlfn.IFS(C827="Achieved Excellence", J827*Parameters!B$13, C827="Exceeded Expectations", J827*Parameters!C$13,C827="Meets Expectations",J827*Parameters!D$13), "No Pay Due")</f>
        <v>1043.3700000000001</v>
      </c>
      <c r="M827" s="21">
        <f t="shared" si="37"/>
        <v>0.94873380313707656</v>
      </c>
      <c r="N827" s="49" cm="1">
        <f t="array" ref="N827">_xlfn.IFS(L827="No Pay Due", "No Pay Due", ISNUMBER(L827), CEILING(L827, 50))</f>
        <v>1050</v>
      </c>
      <c r="O827" s="50">
        <f t="shared" si="38"/>
        <v>6.6299999999998818</v>
      </c>
      <c r="P827" s="56"/>
      <c r="Q827" s="16" cm="1">
        <f t="array" ref="Q827">IFERROR(_xlfn.IFS(C827="Achieved Excellence","3,000",C827="Exceeded Expectations",2000,C827="Meets Expectations",1000), "No pay due")</f>
        <v>1000</v>
      </c>
    </row>
    <row r="828" spans="1:17" x14ac:dyDescent="0.3">
      <c r="A828" t="s">
        <v>883</v>
      </c>
      <c r="B828">
        <v>2</v>
      </c>
      <c r="C828" t="str">
        <f>_xlfn.XLOOKUP(B828,Setup!A:A,Setup!B:B,"Unknown",0)</f>
        <v>Needs Improvement</v>
      </c>
      <c r="D828" s="19">
        <v>45774</v>
      </c>
      <c r="E828" s="18">
        <f ca="1">Parameters!C$5 - D828</f>
        <v>-68</v>
      </c>
      <c r="F828" s="17" t="str">
        <f t="shared" ca="1" si="36"/>
        <v>Tenure Ineligible</v>
      </c>
      <c r="G828" s="18">
        <v>6</v>
      </c>
      <c r="H828" s="18">
        <v>4</v>
      </c>
      <c r="I828" s="18" t="s">
        <v>1091</v>
      </c>
      <c r="J828" s="20" cm="1">
        <f t="array" ref="J828">INDEX('Pay Table DC 2025'!C$2:L$16,G828,H828)</f>
        <v>56586</v>
      </c>
      <c r="K828" s="51">
        <f>_xlfn.XLOOKUP(G828,'Pay Table DC 2025'!B:B,'Pay Table DC 2025'!L:L,"NA",0)</f>
        <v>66872</v>
      </c>
      <c r="L828" s="20" t="str" cm="1">
        <f t="array" ref="L828">IFERROR(_xlfn.IFS(C828="Achieved Excellence", J828*Parameters!B$13, C828="Exceeded Expectations", J828*Parameters!C$13,C828="Meets Expectations",J828*Parameters!D$13), "No Pay Due")</f>
        <v>No Pay Due</v>
      </c>
      <c r="M828" s="21">
        <f t="shared" si="37"/>
        <v>0.8461837540375643</v>
      </c>
      <c r="N828" s="49" t="str" cm="1">
        <f t="array" ref="N828">_xlfn.IFS(L828="No Pay Due", "No Pay Due", ISNUMBER(L828), CEILING(L828, 50))</f>
        <v>No Pay Due</v>
      </c>
      <c r="O828" s="50" t="str">
        <f t="shared" si="38"/>
        <v>No Pay Due</v>
      </c>
      <c r="P828" s="56"/>
      <c r="Q828" s="16" t="str" cm="1">
        <f t="array" ref="Q828">IFERROR(_xlfn.IFS(C828="Achieved Excellence","3,000",C828="Exceeded Expectations",2000,C828="Meets Expectations",1000), "No pay due")</f>
        <v>No pay due</v>
      </c>
    </row>
    <row r="829" spans="1:17" x14ac:dyDescent="0.3">
      <c r="A829" t="s">
        <v>884</v>
      </c>
      <c r="B829">
        <v>5</v>
      </c>
      <c r="C829" t="str">
        <f>_xlfn.XLOOKUP(B829,Setup!A:A,Setup!B:B,"Unknown",0)</f>
        <v>Achieved Excellence</v>
      </c>
      <c r="D829" s="19">
        <v>44193</v>
      </c>
      <c r="E829" s="18">
        <f ca="1">Parameters!C$5 - D829</f>
        <v>1513</v>
      </c>
      <c r="F829" s="17" t="str">
        <f t="shared" ca="1" si="36"/>
        <v>Eligible</v>
      </c>
      <c r="G829" s="18">
        <v>12</v>
      </c>
      <c r="H829" s="18">
        <v>6</v>
      </c>
      <c r="I829" s="18" t="s">
        <v>1091</v>
      </c>
      <c r="J829" s="20" cm="1">
        <f t="array" ref="J829">INDEX('Pay Table DC 2025'!C$2:L$16,G829,H829)</f>
        <v>118304</v>
      </c>
      <c r="K829" s="51">
        <f>_xlfn.XLOOKUP(G829,'Pay Table DC 2025'!B:B,'Pay Table DC 2025'!L:L,"NA",0)</f>
        <v>131826</v>
      </c>
      <c r="L829" s="20" cm="1">
        <f t="array" ref="L829">IFERROR(_xlfn.IFS(C829="Achieved Excellence", J829*Parameters!B$13, C829="Exceeded Expectations", J829*Parameters!C$13,C829="Meets Expectations",J829*Parameters!D$13), "No Pay Due")</f>
        <v>3549.12</v>
      </c>
      <c r="M829" s="21">
        <f t="shared" si="37"/>
        <v>0.89742539408007527</v>
      </c>
      <c r="N829" s="49" cm="1">
        <f t="array" ref="N829">_xlfn.IFS(L829="No Pay Due", "No Pay Due", ISNUMBER(L829), CEILING(L829, 50))</f>
        <v>3550</v>
      </c>
      <c r="O829" s="50">
        <f t="shared" si="38"/>
        <v>0.88000000000010914</v>
      </c>
      <c r="P829" s="56"/>
      <c r="Q829" s="16" t="str" cm="1">
        <f t="array" ref="Q829">IFERROR(_xlfn.IFS(C829="Achieved Excellence","3,000",C829="Exceeded Expectations",2000,C829="Meets Expectations",1000), "No pay due")</f>
        <v>3,000</v>
      </c>
    </row>
    <row r="830" spans="1:17" x14ac:dyDescent="0.3">
      <c r="A830" t="s">
        <v>885</v>
      </c>
      <c r="B830">
        <v>4</v>
      </c>
      <c r="C830" t="str">
        <f>_xlfn.XLOOKUP(B830,Setup!A:A,Setup!B:B,"Unknown",0)</f>
        <v>Exceeded Expectations</v>
      </c>
      <c r="D830" s="19">
        <v>45134</v>
      </c>
      <c r="E830" s="18">
        <f ca="1">Parameters!C$5 - D830</f>
        <v>572</v>
      </c>
      <c r="F830" s="17" t="str">
        <f t="shared" ca="1" si="36"/>
        <v>Eligible</v>
      </c>
      <c r="G830" s="18">
        <v>2</v>
      </c>
      <c r="H830" s="18">
        <v>10</v>
      </c>
      <c r="I830" s="18" t="s">
        <v>1092</v>
      </c>
      <c r="J830" s="20" cm="1">
        <f t="array" ref="J830">INDEX('Pay Table DC 2025'!C$2:L$16,G830,H830)</f>
        <v>42376</v>
      </c>
      <c r="K830" s="51">
        <f>_xlfn.XLOOKUP(G830,'Pay Table DC 2025'!B:B,'Pay Table DC 2025'!L:L,"NA",0)</f>
        <v>42376</v>
      </c>
      <c r="L830" s="20" cm="1">
        <f t="array" ref="L830">IFERROR(_xlfn.IFS(C830="Achieved Excellence", J830*Parameters!B$13, C830="Exceeded Expectations", J830*Parameters!C$13,C830="Meets Expectations",J830*Parameters!D$13), "No Pay Due")</f>
        <v>847.52</v>
      </c>
      <c r="M830" s="21">
        <f t="shared" si="37"/>
        <v>1</v>
      </c>
      <c r="N830" s="49" cm="1">
        <f t="array" ref="N830">_xlfn.IFS(L830="No Pay Due", "No Pay Due", ISNUMBER(L830), CEILING(L830, 50))</f>
        <v>850</v>
      </c>
      <c r="O830" s="50">
        <f t="shared" si="38"/>
        <v>2.4800000000000182</v>
      </c>
      <c r="P830" s="56"/>
      <c r="Q830" s="16" cm="1">
        <f t="array" ref="Q830">IFERROR(_xlfn.IFS(C830="Achieved Excellence","3,000",C830="Exceeded Expectations",2000,C830="Meets Expectations",1000), "No pay due")</f>
        <v>2000</v>
      </c>
    </row>
    <row r="831" spans="1:17" x14ac:dyDescent="0.3">
      <c r="A831" t="s">
        <v>886</v>
      </c>
      <c r="B831">
        <v>5</v>
      </c>
      <c r="C831" t="str">
        <f>_xlfn.XLOOKUP(B831,Setup!A:A,Setup!B:B,"Unknown",0)</f>
        <v>Achieved Excellence</v>
      </c>
      <c r="D831" s="19">
        <v>44294</v>
      </c>
      <c r="E831" s="18">
        <f ca="1">Parameters!C$5 - D831</f>
        <v>1412</v>
      </c>
      <c r="F831" s="17" t="str">
        <f t="shared" ca="1" si="36"/>
        <v>Eligible</v>
      </c>
      <c r="G831" s="18">
        <v>7</v>
      </c>
      <c r="H831" s="18">
        <v>5</v>
      </c>
      <c r="I831" s="18" t="s">
        <v>1091</v>
      </c>
      <c r="J831" s="20" cm="1">
        <f t="array" ref="J831">INDEX('Pay Table DC 2025'!C$2:L$16,G831,H831)</f>
        <v>64788</v>
      </c>
      <c r="K831" s="51">
        <f>_xlfn.XLOOKUP(G831,'Pay Table DC 2025'!B:B,'Pay Table DC 2025'!L:L,"NA",0)</f>
        <v>74318</v>
      </c>
      <c r="L831" s="20" cm="1">
        <f t="array" ref="L831">IFERROR(_xlfn.IFS(C831="Achieved Excellence", J831*Parameters!B$13, C831="Exceeded Expectations", J831*Parameters!C$13,C831="Meets Expectations",J831*Parameters!D$13), "No Pay Due")</f>
        <v>1943.6399999999999</v>
      </c>
      <c r="M831" s="21">
        <f t="shared" si="37"/>
        <v>0.8717672703786431</v>
      </c>
      <c r="N831" s="49" cm="1">
        <f t="array" ref="N831">_xlfn.IFS(L831="No Pay Due", "No Pay Due", ISNUMBER(L831), CEILING(L831, 50))</f>
        <v>1950</v>
      </c>
      <c r="O831" s="50">
        <f t="shared" si="38"/>
        <v>6.3600000000001273</v>
      </c>
      <c r="P831" s="56"/>
      <c r="Q831" s="16" t="str" cm="1">
        <f t="array" ref="Q831">IFERROR(_xlfn.IFS(C831="Achieved Excellence","3,000",C831="Exceeded Expectations",2000,C831="Meets Expectations",1000), "No pay due")</f>
        <v>3,000</v>
      </c>
    </row>
    <row r="832" spans="1:17" x14ac:dyDescent="0.3">
      <c r="A832" t="s">
        <v>887</v>
      </c>
      <c r="B832">
        <v>3</v>
      </c>
      <c r="C832" t="str">
        <f>_xlfn.XLOOKUP(B832,Setup!A:A,Setup!B:B,"Unknown",0)</f>
        <v>Meets Expectations</v>
      </c>
      <c r="D832" s="19">
        <v>43912</v>
      </c>
      <c r="E832" s="18">
        <f ca="1">Parameters!C$5 - D832</f>
        <v>1794</v>
      </c>
      <c r="F832" s="17" t="str">
        <f t="shared" ca="1" si="36"/>
        <v>Eligible</v>
      </c>
      <c r="G832" s="18">
        <v>5</v>
      </c>
      <c r="H832" s="18">
        <v>3</v>
      </c>
      <c r="I832" s="18" t="s">
        <v>1093</v>
      </c>
      <c r="J832" s="20" cm="1">
        <f t="array" ref="J832">INDEX('Pay Table DC 2025'!C$2:L$16,G832,H832)</f>
        <v>49223</v>
      </c>
      <c r="K832" s="51">
        <f>_xlfn.XLOOKUP(G832,'Pay Table DC 2025'!B:B,'Pay Table DC 2025'!L:L,"NA",0)</f>
        <v>59986</v>
      </c>
      <c r="L832" s="20" cm="1">
        <f t="array" ref="L832">IFERROR(_xlfn.IFS(C832="Achieved Excellence", J832*Parameters!B$13, C832="Exceeded Expectations", J832*Parameters!C$13,C832="Meets Expectations",J832*Parameters!D$13), "No Pay Due")</f>
        <v>492.23</v>
      </c>
      <c r="M832" s="21">
        <f t="shared" si="37"/>
        <v>0.8205748007868503</v>
      </c>
      <c r="N832" s="49" cm="1">
        <f t="array" ref="N832">_xlfn.IFS(L832="No Pay Due", "No Pay Due", ISNUMBER(L832), CEILING(L832, 50))</f>
        <v>500</v>
      </c>
      <c r="O832" s="50">
        <f t="shared" si="38"/>
        <v>7.7699999999999818</v>
      </c>
      <c r="P832" s="56"/>
      <c r="Q832" s="16" cm="1">
        <f t="array" ref="Q832">IFERROR(_xlfn.IFS(C832="Achieved Excellence","3,000",C832="Exceeded Expectations",2000,C832="Meets Expectations",1000), "No pay due")</f>
        <v>1000</v>
      </c>
    </row>
    <row r="833" spans="1:17" x14ac:dyDescent="0.3">
      <c r="A833" t="s">
        <v>888</v>
      </c>
      <c r="B833">
        <v>4</v>
      </c>
      <c r="C833" t="str">
        <f>_xlfn.XLOOKUP(B833,Setup!A:A,Setup!B:B,"Unknown",0)</f>
        <v>Exceeded Expectations</v>
      </c>
      <c r="D833" s="19">
        <v>44533</v>
      </c>
      <c r="E833" s="18">
        <f ca="1">Parameters!C$5 - D833</f>
        <v>1173</v>
      </c>
      <c r="F833" s="17" t="str">
        <f t="shared" ca="1" si="36"/>
        <v>Eligible</v>
      </c>
      <c r="G833" s="18">
        <v>11</v>
      </c>
      <c r="H833" s="18">
        <v>5</v>
      </c>
      <c r="I833" s="18" t="s">
        <v>1093</v>
      </c>
      <c r="J833" s="20" cm="1">
        <f t="array" ref="J833">INDEX('Pay Table DC 2025'!C$2:L$16,G833,H833)</f>
        <v>95878</v>
      </c>
      <c r="K833" s="51">
        <f>_xlfn.XLOOKUP(G833,'Pay Table DC 2025'!B:B,'Pay Table DC 2025'!L:L,"NA",0)</f>
        <v>109975</v>
      </c>
      <c r="L833" s="20" cm="1">
        <f t="array" ref="L833">IFERROR(_xlfn.IFS(C833="Achieved Excellence", J833*Parameters!B$13, C833="Exceeded Expectations", J833*Parameters!C$13,C833="Meets Expectations",J833*Parameters!D$13), "No Pay Due")</f>
        <v>1917.56</v>
      </c>
      <c r="M833" s="21">
        <f t="shared" si="37"/>
        <v>0.87181632189133895</v>
      </c>
      <c r="N833" s="49" cm="1">
        <f t="array" ref="N833">_xlfn.IFS(L833="No Pay Due", "No Pay Due", ISNUMBER(L833), CEILING(L833, 50))</f>
        <v>1950</v>
      </c>
      <c r="O833" s="50">
        <f t="shared" si="38"/>
        <v>32.440000000000055</v>
      </c>
      <c r="P833" s="56"/>
      <c r="Q833" s="16" cm="1">
        <f t="array" ref="Q833">IFERROR(_xlfn.IFS(C833="Achieved Excellence","3,000",C833="Exceeded Expectations",2000,C833="Meets Expectations",1000), "No pay due")</f>
        <v>2000</v>
      </c>
    </row>
    <row r="834" spans="1:17" x14ac:dyDescent="0.3">
      <c r="A834" t="s">
        <v>889</v>
      </c>
      <c r="B834">
        <v>5</v>
      </c>
      <c r="C834" t="str">
        <f>_xlfn.XLOOKUP(B834,Setup!A:A,Setup!B:B,"Unknown",0)</f>
        <v>Achieved Excellence</v>
      </c>
      <c r="D834" s="19">
        <v>45227</v>
      </c>
      <c r="E834" s="18">
        <f ca="1">Parameters!C$5 - D834</f>
        <v>479</v>
      </c>
      <c r="F834" s="17" t="str">
        <f t="shared" ref="F834:F897" ca="1" si="39">IF(E834&lt;180,"Tenure Ineligible","Eligible")</f>
        <v>Eligible</v>
      </c>
      <c r="G834" s="18">
        <v>13</v>
      </c>
      <c r="H834" s="18">
        <v>7</v>
      </c>
      <c r="I834" s="18" t="s">
        <v>1091</v>
      </c>
      <c r="J834" s="20" cm="1">
        <f t="array" ref="J834">INDEX('Pay Table DC 2025'!C$2:L$16,G834,H834)</f>
        <v>144697</v>
      </c>
      <c r="K834" s="51">
        <f>_xlfn.XLOOKUP(G834,'Pay Table DC 2025'!B:B,'Pay Table DC 2025'!L:L,"NA",0)</f>
        <v>156755</v>
      </c>
      <c r="L834" s="20" cm="1">
        <f t="array" ref="L834">IFERROR(_xlfn.IFS(C834="Achieved Excellence", J834*Parameters!B$13, C834="Exceeded Expectations", J834*Parameters!C$13,C834="Meets Expectations",J834*Parameters!D$13), "No Pay Due")</f>
        <v>4340.91</v>
      </c>
      <c r="M834" s="21">
        <f t="shared" ref="M834:M897" si="40">J834/K834</f>
        <v>0.92307741379860286</v>
      </c>
      <c r="N834" s="49" cm="1">
        <f t="array" ref="N834">_xlfn.IFS(L834="No Pay Due", "No Pay Due", ISNUMBER(L834), CEILING(L834, 50))</f>
        <v>4350</v>
      </c>
      <c r="O834" s="50">
        <f t="shared" si="38"/>
        <v>9.0900000000001455</v>
      </c>
      <c r="P834" s="56"/>
      <c r="Q834" s="16" t="str" cm="1">
        <f t="array" ref="Q834">IFERROR(_xlfn.IFS(C834="Achieved Excellence","3,000",C834="Exceeded Expectations",2000,C834="Meets Expectations",1000), "No pay due")</f>
        <v>3,000</v>
      </c>
    </row>
    <row r="835" spans="1:17" x14ac:dyDescent="0.3">
      <c r="A835" t="s">
        <v>890</v>
      </c>
      <c r="B835">
        <v>1</v>
      </c>
      <c r="C835" t="str">
        <f>_xlfn.XLOOKUP(B835,Setup!A:A,Setup!B:B,"Unknown",0)</f>
        <v>Did not meet Expectations</v>
      </c>
      <c r="D835" s="19">
        <v>44248</v>
      </c>
      <c r="E835" s="18">
        <f ca="1">Parameters!C$5 - D835</f>
        <v>1458</v>
      </c>
      <c r="F835" s="17" t="str">
        <f t="shared" ca="1" si="39"/>
        <v>Eligible</v>
      </c>
      <c r="G835" s="18">
        <v>3</v>
      </c>
      <c r="H835" s="18">
        <v>6</v>
      </c>
      <c r="I835" s="18" t="s">
        <v>1093</v>
      </c>
      <c r="J835" s="20" cm="1">
        <f t="array" ref="J835">INDEX('Pay Table DC 2025'!C$2:L$16,G835,H835)</f>
        <v>42866</v>
      </c>
      <c r="K835" s="51">
        <f>_xlfn.XLOOKUP(G835,'Pay Table DC 2025'!B:B,'Pay Table DC 2025'!L:L,"NA",0)</f>
        <v>47763</v>
      </c>
      <c r="L835" s="20" t="str" cm="1">
        <f t="array" ref="L835">IFERROR(_xlfn.IFS(C835="Achieved Excellence", J835*Parameters!B$13, C835="Exceeded Expectations", J835*Parameters!C$13,C835="Meets Expectations",J835*Parameters!D$13), "No Pay Due")</f>
        <v>No Pay Due</v>
      </c>
      <c r="M835" s="21">
        <f t="shared" si="40"/>
        <v>0.89747293930448258</v>
      </c>
      <c r="N835" s="49" t="str" cm="1">
        <f t="array" ref="N835">_xlfn.IFS(L835="No Pay Due", "No Pay Due", ISNUMBER(L835), CEILING(L835, 50))</f>
        <v>No Pay Due</v>
      </c>
      <c r="O835" s="50" t="str">
        <f t="shared" ref="O835:O898" si="41">IF(ISNUMBER(N835), N835 - L835, "No Pay Due")</f>
        <v>No Pay Due</v>
      </c>
      <c r="P835" s="56"/>
      <c r="Q835" s="16" t="str" cm="1">
        <f t="array" ref="Q835">IFERROR(_xlfn.IFS(C835="Achieved Excellence","3,000",C835="Exceeded Expectations",2000,C835="Meets Expectations",1000), "No pay due")</f>
        <v>No pay due</v>
      </c>
    </row>
    <row r="836" spans="1:17" x14ac:dyDescent="0.3">
      <c r="A836" t="s">
        <v>891</v>
      </c>
      <c r="B836">
        <v>5</v>
      </c>
      <c r="C836" t="str">
        <f>_xlfn.XLOOKUP(B836,Setup!A:A,Setup!B:B,"Unknown",0)</f>
        <v>Achieved Excellence</v>
      </c>
      <c r="D836" s="19">
        <v>44290</v>
      </c>
      <c r="E836" s="18">
        <f ca="1">Parameters!C$5 - D836</f>
        <v>1416</v>
      </c>
      <c r="F836" s="17" t="str">
        <f t="shared" ca="1" si="39"/>
        <v>Eligible</v>
      </c>
      <c r="G836" s="18">
        <v>4</v>
      </c>
      <c r="H836" s="18">
        <v>6</v>
      </c>
      <c r="I836" s="18" t="s">
        <v>1095</v>
      </c>
      <c r="J836" s="20" cm="1">
        <f t="array" ref="J836">INDEX('Pay Table DC 2025'!C$2:L$16,G836,H836)</f>
        <v>48125</v>
      </c>
      <c r="K836" s="51">
        <f>_xlfn.XLOOKUP(G836,'Pay Table DC 2025'!B:B,'Pay Table DC 2025'!L:L,"NA",0)</f>
        <v>53627</v>
      </c>
      <c r="L836" s="20" cm="1">
        <f t="array" ref="L836">IFERROR(_xlfn.IFS(C836="Achieved Excellence", J836*Parameters!B$13, C836="Exceeded Expectations", J836*Parameters!C$13,C836="Meets Expectations",J836*Parameters!D$13), "No Pay Due")</f>
        <v>1443.75</v>
      </c>
      <c r="M836" s="21">
        <f t="shared" si="40"/>
        <v>0.89740242788147762</v>
      </c>
      <c r="N836" s="49" cm="1">
        <f t="array" ref="N836">_xlfn.IFS(L836="No Pay Due", "No Pay Due", ISNUMBER(L836), CEILING(L836, 50))</f>
        <v>1450</v>
      </c>
      <c r="O836" s="50">
        <f t="shared" si="41"/>
        <v>6.25</v>
      </c>
      <c r="P836" s="56"/>
      <c r="Q836" s="16" t="str" cm="1">
        <f t="array" ref="Q836">IFERROR(_xlfn.IFS(C836="Achieved Excellence","3,000",C836="Exceeded Expectations",2000,C836="Meets Expectations",1000), "No pay due")</f>
        <v>3,000</v>
      </c>
    </row>
    <row r="837" spans="1:17" x14ac:dyDescent="0.3">
      <c r="A837" t="s">
        <v>892</v>
      </c>
      <c r="B837">
        <v>4</v>
      </c>
      <c r="C837" t="str">
        <f>_xlfn.XLOOKUP(B837,Setup!A:A,Setup!B:B,"Unknown",0)</f>
        <v>Exceeded Expectations</v>
      </c>
      <c r="D837" s="19">
        <v>45478</v>
      </c>
      <c r="E837" s="18">
        <f ca="1">Parameters!C$5 - D837</f>
        <v>228</v>
      </c>
      <c r="F837" s="17" t="str">
        <f t="shared" ca="1" si="39"/>
        <v>Eligible</v>
      </c>
      <c r="G837" s="18">
        <v>10</v>
      </c>
      <c r="H837" s="18">
        <v>2</v>
      </c>
      <c r="I837" s="18" t="s">
        <v>1092</v>
      </c>
      <c r="J837" s="20" cm="1">
        <f t="array" ref="J837">INDEX('Pay Table DC 2025'!C$2:L$16,G837,H837)</f>
        <v>79567</v>
      </c>
      <c r="K837" s="51">
        <f>_xlfn.XLOOKUP(G837,'Pay Table DC 2025'!B:B,'Pay Table DC 2025'!L:L,"NA",0)</f>
        <v>100097</v>
      </c>
      <c r="L837" s="20" cm="1">
        <f t="array" ref="L837">IFERROR(_xlfn.IFS(C837="Achieved Excellence", J837*Parameters!B$13, C837="Exceeded Expectations", J837*Parameters!C$13,C837="Meets Expectations",J837*Parameters!D$13), "No Pay Due")</f>
        <v>1591.3400000000001</v>
      </c>
      <c r="M837" s="21">
        <f t="shared" si="40"/>
        <v>0.79489894802042016</v>
      </c>
      <c r="N837" s="49" cm="1">
        <f t="array" ref="N837">_xlfn.IFS(L837="No Pay Due", "No Pay Due", ISNUMBER(L837), CEILING(L837, 50))</f>
        <v>1600</v>
      </c>
      <c r="O837" s="50">
        <f t="shared" si="41"/>
        <v>8.6599999999998545</v>
      </c>
      <c r="P837" s="56"/>
      <c r="Q837" s="16" cm="1">
        <f t="array" ref="Q837">IFERROR(_xlfn.IFS(C837="Achieved Excellence","3,000",C837="Exceeded Expectations",2000,C837="Meets Expectations",1000), "No pay due")</f>
        <v>2000</v>
      </c>
    </row>
    <row r="838" spans="1:17" x14ac:dyDescent="0.3">
      <c r="A838" t="s">
        <v>893</v>
      </c>
      <c r="B838">
        <v>5</v>
      </c>
      <c r="C838" t="str">
        <f>_xlfn.XLOOKUP(B838,Setup!A:A,Setup!B:B,"Unknown",0)</f>
        <v>Achieved Excellence</v>
      </c>
      <c r="D838" s="19">
        <v>45515</v>
      </c>
      <c r="E838" s="18">
        <f ca="1">Parameters!C$5 - D838</f>
        <v>191</v>
      </c>
      <c r="F838" s="17" t="str">
        <f t="shared" ca="1" si="39"/>
        <v>Eligible</v>
      </c>
      <c r="G838" s="18">
        <v>2</v>
      </c>
      <c r="H838" s="18">
        <v>6</v>
      </c>
      <c r="I838" s="18" t="s">
        <v>1093</v>
      </c>
      <c r="J838" s="20" cm="1">
        <f t="array" ref="J838">INDEX('Pay Table DC 2025'!C$2:L$16,G838,H838)</f>
        <v>38031</v>
      </c>
      <c r="K838" s="51">
        <f>_xlfn.XLOOKUP(G838,'Pay Table DC 2025'!B:B,'Pay Table DC 2025'!L:L,"NA",0)</f>
        <v>42376</v>
      </c>
      <c r="L838" s="20" cm="1">
        <f t="array" ref="L838">IFERROR(_xlfn.IFS(C838="Achieved Excellence", J838*Parameters!B$13, C838="Exceeded Expectations", J838*Parameters!C$13,C838="Meets Expectations",J838*Parameters!D$13), "No Pay Due")</f>
        <v>1140.93</v>
      </c>
      <c r="M838" s="21">
        <f t="shared" si="40"/>
        <v>0.89746554653577493</v>
      </c>
      <c r="N838" s="49" cm="1">
        <f t="array" ref="N838">_xlfn.IFS(L838="No Pay Due", "No Pay Due", ISNUMBER(L838), CEILING(L838, 50))</f>
        <v>1150</v>
      </c>
      <c r="O838" s="50">
        <f t="shared" si="41"/>
        <v>9.0699999999999363</v>
      </c>
      <c r="P838" s="56"/>
      <c r="Q838" s="16" t="str" cm="1">
        <f t="array" ref="Q838">IFERROR(_xlfn.IFS(C838="Achieved Excellence","3,000",C838="Exceeded Expectations",2000,C838="Meets Expectations",1000), "No pay due")</f>
        <v>3,000</v>
      </c>
    </row>
    <row r="839" spans="1:17" x14ac:dyDescent="0.3">
      <c r="A839" t="s">
        <v>894</v>
      </c>
      <c r="B839">
        <v>1</v>
      </c>
      <c r="C839" t="str">
        <f>_xlfn.XLOOKUP(B839,Setup!A:A,Setup!B:B,"Unknown",0)</f>
        <v>Did not meet Expectations</v>
      </c>
      <c r="D839" s="19">
        <v>44285</v>
      </c>
      <c r="E839" s="18">
        <f ca="1">Parameters!C$5 - D839</f>
        <v>1421</v>
      </c>
      <c r="F839" s="17" t="str">
        <f t="shared" ca="1" si="39"/>
        <v>Eligible</v>
      </c>
      <c r="G839" s="18">
        <v>11</v>
      </c>
      <c r="H839" s="18">
        <v>5</v>
      </c>
      <c r="I839" s="18" t="s">
        <v>1093</v>
      </c>
      <c r="J839" s="20" cm="1">
        <f t="array" ref="J839">INDEX('Pay Table DC 2025'!C$2:L$16,G839,H839)</f>
        <v>95878</v>
      </c>
      <c r="K839" s="51">
        <f>_xlfn.XLOOKUP(G839,'Pay Table DC 2025'!B:B,'Pay Table DC 2025'!L:L,"NA",0)</f>
        <v>109975</v>
      </c>
      <c r="L839" s="20" t="str" cm="1">
        <f t="array" ref="L839">IFERROR(_xlfn.IFS(C839="Achieved Excellence", J839*Parameters!B$13, C839="Exceeded Expectations", J839*Parameters!C$13,C839="Meets Expectations",J839*Parameters!D$13), "No Pay Due")</f>
        <v>No Pay Due</v>
      </c>
      <c r="M839" s="21">
        <f t="shared" si="40"/>
        <v>0.87181632189133895</v>
      </c>
      <c r="N839" s="49" t="str" cm="1">
        <f t="array" ref="N839">_xlfn.IFS(L839="No Pay Due", "No Pay Due", ISNUMBER(L839), CEILING(L839, 50))</f>
        <v>No Pay Due</v>
      </c>
      <c r="O839" s="50" t="str">
        <f t="shared" si="41"/>
        <v>No Pay Due</v>
      </c>
      <c r="P839" s="56"/>
      <c r="Q839" s="16" t="str" cm="1">
        <f t="array" ref="Q839">IFERROR(_xlfn.IFS(C839="Achieved Excellence","3,000",C839="Exceeded Expectations",2000,C839="Meets Expectations",1000), "No pay due")</f>
        <v>No pay due</v>
      </c>
    </row>
    <row r="840" spans="1:17" x14ac:dyDescent="0.3">
      <c r="A840" t="s">
        <v>895</v>
      </c>
      <c r="B840">
        <v>1</v>
      </c>
      <c r="C840" t="str">
        <f>_xlfn.XLOOKUP(B840,Setup!A:A,Setup!B:B,"Unknown",0)</f>
        <v>Did not meet Expectations</v>
      </c>
      <c r="D840" s="19">
        <v>45698</v>
      </c>
      <c r="E840" s="18">
        <f ca="1">Parameters!C$5 - D840</f>
        <v>8</v>
      </c>
      <c r="F840" s="17" t="str">
        <f t="shared" ca="1" si="39"/>
        <v>Tenure Ineligible</v>
      </c>
      <c r="G840" s="18">
        <v>13</v>
      </c>
      <c r="H840" s="18">
        <v>4</v>
      </c>
      <c r="I840" s="18" t="s">
        <v>1092</v>
      </c>
      <c r="J840" s="20" cm="1">
        <f t="array" ref="J840">INDEX('Pay Table DC 2025'!C$2:L$16,G840,H840)</f>
        <v>132638</v>
      </c>
      <c r="K840" s="51">
        <f>_xlfn.XLOOKUP(G840,'Pay Table DC 2025'!B:B,'Pay Table DC 2025'!L:L,"NA",0)</f>
        <v>156755</v>
      </c>
      <c r="L840" s="20" t="str" cm="1">
        <f t="array" ref="L840">IFERROR(_xlfn.IFS(C840="Achieved Excellence", J840*Parameters!B$13, C840="Exceeded Expectations", J840*Parameters!C$13,C840="Meets Expectations",J840*Parameters!D$13), "No Pay Due")</f>
        <v>No Pay Due</v>
      </c>
      <c r="M840" s="21">
        <f t="shared" si="40"/>
        <v>0.84614844821536794</v>
      </c>
      <c r="N840" s="49" t="str" cm="1">
        <f t="array" ref="N840">_xlfn.IFS(L840="No Pay Due", "No Pay Due", ISNUMBER(L840), CEILING(L840, 50))</f>
        <v>No Pay Due</v>
      </c>
      <c r="O840" s="50" t="str">
        <f t="shared" si="41"/>
        <v>No Pay Due</v>
      </c>
      <c r="P840" s="56"/>
      <c r="Q840" s="16" t="str" cm="1">
        <f t="array" ref="Q840">IFERROR(_xlfn.IFS(C840="Achieved Excellence","3,000",C840="Exceeded Expectations",2000,C840="Meets Expectations",1000), "No pay due")</f>
        <v>No pay due</v>
      </c>
    </row>
    <row r="841" spans="1:17" x14ac:dyDescent="0.3">
      <c r="A841" t="s">
        <v>896</v>
      </c>
      <c r="B841">
        <v>5</v>
      </c>
      <c r="C841" t="str">
        <f>_xlfn.XLOOKUP(B841,Setup!A:A,Setup!B:B,"Unknown",0)</f>
        <v>Achieved Excellence</v>
      </c>
      <c r="D841" s="19">
        <v>44790</v>
      </c>
      <c r="E841" s="18">
        <f ca="1">Parameters!C$5 - D841</f>
        <v>916</v>
      </c>
      <c r="F841" s="17" t="str">
        <f t="shared" ca="1" si="39"/>
        <v>Eligible</v>
      </c>
      <c r="G841" s="18">
        <v>10</v>
      </c>
      <c r="H841" s="18">
        <v>3</v>
      </c>
      <c r="I841" s="18" t="s">
        <v>1092</v>
      </c>
      <c r="J841" s="20" cm="1">
        <f t="array" ref="J841">INDEX('Pay Table DC 2025'!C$2:L$16,G841,H841)</f>
        <v>82133</v>
      </c>
      <c r="K841" s="51">
        <f>_xlfn.XLOOKUP(G841,'Pay Table DC 2025'!B:B,'Pay Table DC 2025'!L:L,"NA",0)</f>
        <v>100097</v>
      </c>
      <c r="L841" s="20" cm="1">
        <f t="array" ref="L841">IFERROR(_xlfn.IFS(C841="Achieved Excellence", J841*Parameters!B$13, C841="Exceeded Expectations", J841*Parameters!C$13,C841="Meets Expectations",J841*Parameters!D$13), "No Pay Due")</f>
        <v>2463.9899999999998</v>
      </c>
      <c r="M841" s="21">
        <f t="shared" si="40"/>
        <v>0.82053408194051769</v>
      </c>
      <c r="N841" s="49" cm="1">
        <f t="array" ref="N841">_xlfn.IFS(L841="No Pay Due", "No Pay Due", ISNUMBER(L841), CEILING(L841, 50))</f>
        <v>2500</v>
      </c>
      <c r="O841" s="50">
        <f t="shared" si="41"/>
        <v>36.010000000000218</v>
      </c>
      <c r="P841" s="56"/>
      <c r="Q841" s="16" t="str" cm="1">
        <f t="array" ref="Q841">IFERROR(_xlfn.IFS(C841="Achieved Excellence","3,000",C841="Exceeded Expectations",2000,C841="Meets Expectations",1000), "No pay due")</f>
        <v>3,000</v>
      </c>
    </row>
    <row r="842" spans="1:17" x14ac:dyDescent="0.3">
      <c r="A842" t="s">
        <v>897</v>
      </c>
      <c r="B842">
        <v>2</v>
      </c>
      <c r="C842" t="str">
        <f>_xlfn.XLOOKUP(B842,Setup!A:A,Setup!B:B,"Unknown",0)</f>
        <v>Needs Improvement</v>
      </c>
      <c r="D842" s="19">
        <v>45372</v>
      </c>
      <c r="E842" s="18">
        <f ca="1">Parameters!C$5 - D842</f>
        <v>334</v>
      </c>
      <c r="F842" s="17" t="str">
        <f t="shared" ca="1" si="39"/>
        <v>Eligible</v>
      </c>
      <c r="G842" s="18">
        <v>2</v>
      </c>
      <c r="H842" s="18">
        <v>9</v>
      </c>
      <c r="I842" s="18" t="s">
        <v>1091</v>
      </c>
      <c r="J842" s="20" cm="1">
        <f t="array" ref="J842">INDEX('Pay Table DC 2025'!C$2:L$16,G842,H842)</f>
        <v>41290</v>
      </c>
      <c r="K842" s="51">
        <f>_xlfn.XLOOKUP(G842,'Pay Table DC 2025'!B:B,'Pay Table DC 2025'!L:L,"NA",0)</f>
        <v>42376</v>
      </c>
      <c r="L842" s="20" t="str" cm="1">
        <f t="array" ref="L842">IFERROR(_xlfn.IFS(C842="Achieved Excellence", J842*Parameters!B$13, C842="Exceeded Expectations", J842*Parameters!C$13,C842="Meets Expectations",J842*Parameters!D$13), "No Pay Due")</f>
        <v>No Pay Due</v>
      </c>
      <c r="M842" s="21">
        <f t="shared" si="40"/>
        <v>0.9743722861997357</v>
      </c>
      <c r="N842" s="49" t="str" cm="1">
        <f t="array" ref="N842">_xlfn.IFS(L842="No Pay Due", "No Pay Due", ISNUMBER(L842), CEILING(L842, 50))</f>
        <v>No Pay Due</v>
      </c>
      <c r="O842" s="50" t="str">
        <f t="shared" si="41"/>
        <v>No Pay Due</v>
      </c>
      <c r="P842" s="56"/>
      <c r="Q842" s="16" t="str" cm="1">
        <f t="array" ref="Q842">IFERROR(_xlfn.IFS(C842="Achieved Excellence","3,000",C842="Exceeded Expectations",2000,C842="Meets Expectations",1000), "No pay due")</f>
        <v>No pay due</v>
      </c>
    </row>
    <row r="843" spans="1:17" x14ac:dyDescent="0.3">
      <c r="A843" t="s">
        <v>898</v>
      </c>
      <c r="B843">
        <v>3</v>
      </c>
      <c r="C843" t="str">
        <f>_xlfn.XLOOKUP(B843,Setup!A:A,Setup!B:B,"Unknown",0)</f>
        <v>Meets Expectations</v>
      </c>
      <c r="D843" s="19">
        <v>44677</v>
      </c>
      <c r="E843" s="18">
        <f ca="1">Parameters!C$5 - D843</f>
        <v>1029</v>
      </c>
      <c r="F843" s="17" t="str">
        <f t="shared" ca="1" si="39"/>
        <v>Eligible</v>
      </c>
      <c r="G843" s="18">
        <v>4</v>
      </c>
      <c r="H843" s="18">
        <v>8</v>
      </c>
      <c r="I843" s="18" t="s">
        <v>1094</v>
      </c>
      <c r="J843" s="20" cm="1">
        <f t="array" ref="J843">INDEX('Pay Table DC 2025'!C$2:L$16,G843,H843)</f>
        <v>50876</v>
      </c>
      <c r="K843" s="51">
        <f>_xlfn.XLOOKUP(G843,'Pay Table DC 2025'!B:B,'Pay Table DC 2025'!L:L,"NA",0)</f>
        <v>53627</v>
      </c>
      <c r="L843" s="20" cm="1">
        <f t="array" ref="L843">IFERROR(_xlfn.IFS(C843="Achieved Excellence", J843*Parameters!B$13, C843="Exceeded Expectations", J843*Parameters!C$13,C843="Meets Expectations",J843*Parameters!D$13), "No Pay Due")</f>
        <v>508.76</v>
      </c>
      <c r="M843" s="21">
        <f t="shared" si="40"/>
        <v>0.94870121394073881</v>
      </c>
      <c r="N843" s="49" cm="1">
        <f t="array" ref="N843">_xlfn.IFS(L843="No Pay Due", "No Pay Due", ISNUMBER(L843), CEILING(L843, 50))</f>
        <v>550</v>
      </c>
      <c r="O843" s="50">
        <f t="shared" si="41"/>
        <v>41.240000000000009</v>
      </c>
      <c r="P843" s="56"/>
      <c r="Q843" s="16" cm="1">
        <f t="array" ref="Q843">IFERROR(_xlfn.IFS(C843="Achieved Excellence","3,000",C843="Exceeded Expectations",2000,C843="Meets Expectations",1000), "No pay due")</f>
        <v>1000</v>
      </c>
    </row>
    <row r="844" spans="1:17" x14ac:dyDescent="0.3">
      <c r="A844" t="s">
        <v>899</v>
      </c>
      <c r="B844">
        <v>2</v>
      </c>
      <c r="C844" t="str">
        <f>_xlfn.XLOOKUP(B844,Setup!A:A,Setup!B:B,"Unknown",0)</f>
        <v>Needs Improvement</v>
      </c>
      <c r="D844" s="19">
        <v>45639</v>
      </c>
      <c r="E844" s="18">
        <f ca="1">Parameters!C$5 - D844</f>
        <v>67</v>
      </c>
      <c r="F844" s="17" t="str">
        <f t="shared" ca="1" si="39"/>
        <v>Tenure Ineligible</v>
      </c>
      <c r="G844" s="18">
        <v>12</v>
      </c>
      <c r="H844" s="18">
        <v>2</v>
      </c>
      <c r="I844" s="18" t="s">
        <v>1091</v>
      </c>
      <c r="J844" s="20" cm="1">
        <f t="array" ref="J844">INDEX('Pay Table DC 2025'!C$2:L$16,G844,H844)</f>
        <v>104781</v>
      </c>
      <c r="K844" s="51">
        <f>_xlfn.XLOOKUP(G844,'Pay Table DC 2025'!B:B,'Pay Table DC 2025'!L:L,"NA",0)</f>
        <v>131826</v>
      </c>
      <c r="L844" s="20" t="str" cm="1">
        <f t="array" ref="L844">IFERROR(_xlfn.IFS(C844="Achieved Excellence", J844*Parameters!B$13, C844="Exceeded Expectations", J844*Parameters!C$13,C844="Meets Expectations",J844*Parameters!D$13), "No Pay Due")</f>
        <v>No Pay Due</v>
      </c>
      <c r="M844" s="21">
        <f t="shared" si="40"/>
        <v>0.79484320240316786</v>
      </c>
      <c r="N844" s="49" t="str" cm="1">
        <f t="array" ref="N844">_xlfn.IFS(L844="No Pay Due", "No Pay Due", ISNUMBER(L844), CEILING(L844, 50))</f>
        <v>No Pay Due</v>
      </c>
      <c r="O844" s="50" t="str">
        <f t="shared" si="41"/>
        <v>No Pay Due</v>
      </c>
      <c r="P844" s="56"/>
      <c r="Q844" s="16" t="str" cm="1">
        <f t="array" ref="Q844">IFERROR(_xlfn.IFS(C844="Achieved Excellence","3,000",C844="Exceeded Expectations",2000,C844="Meets Expectations",1000), "No pay due")</f>
        <v>No pay due</v>
      </c>
    </row>
    <row r="845" spans="1:17" x14ac:dyDescent="0.3">
      <c r="A845" t="s">
        <v>900</v>
      </c>
      <c r="B845">
        <v>1</v>
      </c>
      <c r="C845" t="str">
        <f>_xlfn.XLOOKUP(B845,Setup!A:A,Setup!B:B,"Unknown",0)</f>
        <v>Did not meet Expectations</v>
      </c>
      <c r="D845" s="19">
        <v>44875</v>
      </c>
      <c r="E845" s="18">
        <f ca="1">Parameters!C$5 - D845</f>
        <v>831</v>
      </c>
      <c r="F845" s="17" t="str">
        <f t="shared" ca="1" si="39"/>
        <v>Eligible</v>
      </c>
      <c r="G845" s="18">
        <v>14</v>
      </c>
      <c r="H845" s="18">
        <v>3</v>
      </c>
      <c r="I845" s="18" t="s">
        <v>1091</v>
      </c>
      <c r="J845" s="20" cm="1">
        <f t="array" ref="J845">INDEX('Pay Table DC 2025'!C$2:L$16,G845,H845)</f>
        <v>151987</v>
      </c>
      <c r="K845" s="51">
        <f>_xlfn.XLOOKUP(G845,'Pay Table DC 2025'!B:B,'Pay Table DC 2025'!L:L,"NA",0)</f>
        <v>185234</v>
      </c>
      <c r="L845" s="20" t="str" cm="1">
        <f t="array" ref="L845">IFERROR(_xlfn.IFS(C845="Achieved Excellence", J845*Parameters!B$13, C845="Exceeded Expectations", J845*Parameters!C$13,C845="Meets Expectations",J845*Parameters!D$13), "No Pay Due")</f>
        <v>No Pay Due</v>
      </c>
      <c r="M845" s="21">
        <f t="shared" si="40"/>
        <v>0.8205135126380686</v>
      </c>
      <c r="N845" s="49" t="str" cm="1">
        <f t="array" ref="N845">_xlfn.IFS(L845="No Pay Due", "No Pay Due", ISNUMBER(L845), CEILING(L845, 50))</f>
        <v>No Pay Due</v>
      </c>
      <c r="O845" s="50" t="str">
        <f t="shared" si="41"/>
        <v>No Pay Due</v>
      </c>
      <c r="P845" s="56"/>
      <c r="Q845" s="16" t="str" cm="1">
        <f t="array" ref="Q845">IFERROR(_xlfn.IFS(C845="Achieved Excellence","3,000",C845="Exceeded Expectations",2000,C845="Meets Expectations",1000), "No pay due")</f>
        <v>No pay due</v>
      </c>
    </row>
    <row r="846" spans="1:17" x14ac:dyDescent="0.3">
      <c r="A846" t="s">
        <v>901</v>
      </c>
      <c r="B846">
        <v>3</v>
      </c>
      <c r="C846" t="str">
        <f>_xlfn.XLOOKUP(B846,Setup!A:A,Setup!B:B,"Unknown",0)</f>
        <v>Meets Expectations</v>
      </c>
      <c r="D846" s="19">
        <v>44792</v>
      </c>
      <c r="E846" s="18">
        <f ca="1">Parameters!C$5 - D846</f>
        <v>914</v>
      </c>
      <c r="F846" s="17" t="str">
        <f t="shared" ca="1" si="39"/>
        <v>Eligible</v>
      </c>
      <c r="G846" s="18">
        <v>6</v>
      </c>
      <c r="H846" s="18">
        <v>10</v>
      </c>
      <c r="I846" s="18" t="s">
        <v>1093</v>
      </c>
      <c r="J846" s="20" cm="1">
        <f t="array" ref="J846">INDEX('Pay Table DC 2025'!C$2:L$16,G846,H846)</f>
        <v>66872</v>
      </c>
      <c r="K846" s="51">
        <f>_xlfn.XLOOKUP(G846,'Pay Table DC 2025'!B:B,'Pay Table DC 2025'!L:L,"NA",0)</f>
        <v>66872</v>
      </c>
      <c r="L846" s="20" cm="1">
        <f t="array" ref="L846">IFERROR(_xlfn.IFS(C846="Achieved Excellence", J846*Parameters!B$13, C846="Exceeded Expectations", J846*Parameters!C$13,C846="Meets Expectations",J846*Parameters!D$13), "No Pay Due")</f>
        <v>668.72</v>
      </c>
      <c r="M846" s="21">
        <f t="shared" si="40"/>
        <v>1</v>
      </c>
      <c r="N846" s="49" cm="1">
        <f t="array" ref="N846">_xlfn.IFS(L846="No Pay Due", "No Pay Due", ISNUMBER(L846), CEILING(L846, 50))</f>
        <v>700</v>
      </c>
      <c r="O846" s="50">
        <f t="shared" si="41"/>
        <v>31.279999999999973</v>
      </c>
      <c r="P846" s="56"/>
      <c r="Q846" s="16" cm="1">
        <f t="array" ref="Q846">IFERROR(_xlfn.IFS(C846="Achieved Excellence","3,000",C846="Exceeded Expectations",2000,C846="Meets Expectations",1000), "No pay due")</f>
        <v>1000</v>
      </c>
    </row>
    <row r="847" spans="1:17" x14ac:dyDescent="0.3">
      <c r="A847" t="s">
        <v>902</v>
      </c>
      <c r="B847">
        <v>3</v>
      </c>
      <c r="C847" t="str">
        <f>_xlfn.XLOOKUP(B847,Setup!A:A,Setup!B:B,"Unknown",0)</f>
        <v>Meets Expectations</v>
      </c>
      <c r="D847" s="19">
        <v>44919</v>
      </c>
      <c r="E847" s="18">
        <f ca="1">Parameters!C$5 - D847</f>
        <v>787</v>
      </c>
      <c r="F847" s="17" t="str">
        <f t="shared" ca="1" si="39"/>
        <v>Eligible</v>
      </c>
      <c r="G847" s="18">
        <v>7</v>
      </c>
      <c r="H847" s="18">
        <v>9</v>
      </c>
      <c r="I847" s="18" t="s">
        <v>1093</v>
      </c>
      <c r="J847" s="20" cm="1">
        <f t="array" ref="J847">INDEX('Pay Table DC 2025'!C$2:L$16,G847,H847)</f>
        <v>72412</v>
      </c>
      <c r="K847" s="51">
        <f>_xlfn.XLOOKUP(G847,'Pay Table DC 2025'!B:B,'Pay Table DC 2025'!L:L,"NA",0)</f>
        <v>74318</v>
      </c>
      <c r="L847" s="20" cm="1">
        <f t="array" ref="L847">IFERROR(_xlfn.IFS(C847="Achieved Excellence", J847*Parameters!B$13, C847="Exceeded Expectations", J847*Parameters!C$13,C847="Meets Expectations",J847*Parameters!D$13), "No Pay Due")</f>
        <v>724.12</v>
      </c>
      <c r="M847" s="21">
        <f t="shared" si="40"/>
        <v>0.9743534540757286</v>
      </c>
      <c r="N847" s="49" cm="1">
        <f t="array" ref="N847">_xlfn.IFS(L847="No Pay Due", "No Pay Due", ISNUMBER(L847), CEILING(L847, 50))</f>
        <v>750</v>
      </c>
      <c r="O847" s="50">
        <f t="shared" si="41"/>
        <v>25.879999999999995</v>
      </c>
      <c r="P847" s="56"/>
      <c r="Q847" s="16" cm="1">
        <f t="array" ref="Q847">IFERROR(_xlfn.IFS(C847="Achieved Excellence","3,000",C847="Exceeded Expectations",2000,C847="Meets Expectations",1000), "No pay due")</f>
        <v>1000</v>
      </c>
    </row>
    <row r="848" spans="1:17" x14ac:dyDescent="0.3">
      <c r="A848" t="s">
        <v>903</v>
      </c>
      <c r="B848">
        <v>2</v>
      </c>
      <c r="C848" t="str">
        <f>_xlfn.XLOOKUP(B848,Setup!A:A,Setup!B:B,"Unknown",0)</f>
        <v>Needs Improvement</v>
      </c>
      <c r="D848" s="19">
        <v>44656</v>
      </c>
      <c r="E848" s="18">
        <f ca="1">Parameters!C$5 - D848</f>
        <v>1050</v>
      </c>
      <c r="F848" s="17" t="str">
        <f t="shared" ca="1" si="39"/>
        <v>Eligible</v>
      </c>
      <c r="G848" s="18">
        <v>14</v>
      </c>
      <c r="H848" s="18">
        <v>4</v>
      </c>
      <c r="I848" s="18" t="s">
        <v>1094</v>
      </c>
      <c r="J848" s="20" cm="1">
        <f t="array" ref="J848">INDEX('Pay Table DC 2025'!C$2:L$16,G848,H848)</f>
        <v>156737</v>
      </c>
      <c r="K848" s="51">
        <f>_xlfn.XLOOKUP(G848,'Pay Table DC 2025'!B:B,'Pay Table DC 2025'!L:L,"NA",0)</f>
        <v>185234</v>
      </c>
      <c r="L848" s="20" t="str" cm="1">
        <f t="array" ref="L848">IFERROR(_xlfn.IFS(C848="Achieved Excellence", J848*Parameters!B$13, C848="Exceeded Expectations", J848*Parameters!C$13,C848="Meets Expectations",J848*Parameters!D$13), "No Pay Due")</f>
        <v>No Pay Due</v>
      </c>
      <c r="M848" s="21">
        <f t="shared" si="40"/>
        <v>0.84615675307988814</v>
      </c>
      <c r="N848" s="49" t="str" cm="1">
        <f t="array" ref="N848">_xlfn.IFS(L848="No Pay Due", "No Pay Due", ISNUMBER(L848), CEILING(L848, 50))</f>
        <v>No Pay Due</v>
      </c>
      <c r="O848" s="50" t="str">
        <f t="shared" si="41"/>
        <v>No Pay Due</v>
      </c>
      <c r="P848" s="56"/>
      <c r="Q848" s="16" t="str" cm="1">
        <f t="array" ref="Q848">IFERROR(_xlfn.IFS(C848="Achieved Excellence","3,000",C848="Exceeded Expectations",2000,C848="Meets Expectations",1000), "No pay due")</f>
        <v>No pay due</v>
      </c>
    </row>
    <row r="849" spans="1:17" x14ac:dyDescent="0.3">
      <c r="A849" t="s">
        <v>904</v>
      </c>
      <c r="B849">
        <v>2</v>
      </c>
      <c r="C849" t="str">
        <f>_xlfn.XLOOKUP(B849,Setup!A:A,Setup!B:B,"Unknown",0)</f>
        <v>Needs Improvement</v>
      </c>
      <c r="D849" s="19">
        <v>44596</v>
      </c>
      <c r="E849" s="18">
        <f ca="1">Parameters!C$5 - D849</f>
        <v>1110</v>
      </c>
      <c r="F849" s="17" t="str">
        <f t="shared" ca="1" si="39"/>
        <v>Eligible</v>
      </c>
      <c r="G849" s="18">
        <v>1</v>
      </c>
      <c r="H849" s="18">
        <v>4</v>
      </c>
      <c r="I849" s="18" t="s">
        <v>1095</v>
      </c>
      <c r="J849" s="20" cm="1">
        <f t="array" ref="J849">INDEX('Pay Table DC 2025'!C$2:L$16,G849,H849)</f>
        <v>32941</v>
      </c>
      <c r="K849" s="51">
        <f>_xlfn.XLOOKUP(G849,'Pay Table DC 2025'!B:B,'Pay Table DC 2025'!L:L,"NA",0)</f>
        <v>37463</v>
      </c>
      <c r="L849" s="20" t="str" cm="1">
        <f t="array" ref="L849">IFERROR(_xlfn.IFS(C849="Achieved Excellence", J849*Parameters!B$13, C849="Exceeded Expectations", J849*Parameters!C$13,C849="Meets Expectations",J849*Parameters!D$13), "No Pay Due")</f>
        <v>No Pay Due</v>
      </c>
      <c r="M849" s="21">
        <f t="shared" si="40"/>
        <v>0.87929423698048736</v>
      </c>
      <c r="N849" s="49" t="str" cm="1">
        <f t="array" ref="N849">_xlfn.IFS(L849="No Pay Due", "No Pay Due", ISNUMBER(L849), CEILING(L849, 50))</f>
        <v>No Pay Due</v>
      </c>
      <c r="O849" s="50" t="str">
        <f t="shared" si="41"/>
        <v>No Pay Due</v>
      </c>
      <c r="P849" s="56"/>
      <c r="Q849" s="16" t="str" cm="1">
        <f t="array" ref="Q849">IFERROR(_xlfn.IFS(C849="Achieved Excellence","3,000",C849="Exceeded Expectations",2000,C849="Meets Expectations",1000), "No pay due")</f>
        <v>No pay due</v>
      </c>
    </row>
    <row r="850" spans="1:17" x14ac:dyDescent="0.3">
      <c r="A850" t="s">
        <v>905</v>
      </c>
      <c r="B850">
        <v>2</v>
      </c>
      <c r="C850" t="str">
        <f>_xlfn.XLOOKUP(B850,Setup!A:A,Setup!B:B,"Unknown",0)</f>
        <v>Needs Improvement</v>
      </c>
      <c r="D850" s="19">
        <v>44300</v>
      </c>
      <c r="E850" s="18">
        <f ca="1">Parameters!C$5 - D850</f>
        <v>1406</v>
      </c>
      <c r="F850" s="17" t="str">
        <f t="shared" ca="1" si="39"/>
        <v>Eligible</v>
      </c>
      <c r="G850" s="18">
        <v>7</v>
      </c>
      <c r="H850" s="18">
        <v>9</v>
      </c>
      <c r="I850" s="18" t="s">
        <v>1092</v>
      </c>
      <c r="J850" s="20" cm="1">
        <f t="array" ref="J850">INDEX('Pay Table DC 2025'!C$2:L$16,G850,H850)</f>
        <v>72412</v>
      </c>
      <c r="K850" s="51">
        <f>_xlfn.XLOOKUP(G850,'Pay Table DC 2025'!B:B,'Pay Table DC 2025'!L:L,"NA",0)</f>
        <v>74318</v>
      </c>
      <c r="L850" s="20" t="str" cm="1">
        <f t="array" ref="L850">IFERROR(_xlfn.IFS(C850="Achieved Excellence", J850*Parameters!B$13, C850="Exceeded Expectations", J850*Parameters!C$13,C850="Meets Expectations",J850*Parameters!D$13), "No Pay Due")</f>
        <v>No Pay Due</v>
      </c>
      <c r="M850" s="21">
        <f t="shared" si="40"/>
        <v>0.9743534540757286</v>
      </c>
      <c r="N850" s="49" t="str" cm="1">
        <f t="array" ref="N850">_xlfn.IFS(L850="No Pay Due", "No Pay Due", ISNUMBER(L850), CEILING(L850, 50))</f>
        <v>No Pay Due</v>
      </c>
      <c r="O850" s="50" t="str">
        <f t="shared" si="41"/>
        <v>No Pay Due</v>
      </c>
      <c r="P850" s="56"/>
      <c r="Q850" s="16" t="str" cm="1">
        <f t="array" ref="Q850">IFERROR(_xlfn.IFS(C850="Achieved Excellence","3,000",C850="Exceeded Expectations",2000,C850="Meets Expectations",1000), "No pay due")</f>
        <v>No pay due</v>
      </c>
    </row>
    <row r="851" spans="1:17" x14ac:dyDescent="0.3">
      <c r="A851" t="s">
        <v>906</v>
      </c>
      <c r="B851">
        <v>2</v>
      </c>
      <c r="C851" t="str">
        <f>_xlfn.XLOOKUP(B851,Setup!A:A,Setup!B:B,"Unknown",0)</f>
        <v>Needs Improvement</v>
      </c>
      <c r="D851" s="19">
        <v>44678</v>
      </c>
      <c r="E851" s="18">
        <f ca="1">Parameters!C$5 - D851</f>
        <v>1028</v>
      </c>
      <c r="F851" s="17" t="str">
        <f t="shared" ca="1" si="39"/>
        <v>Eligible</v>
      </c>
      <c r="G851" s="18">
        <v>8</v>
      </c>
      <c r="H851" s="18">
        <v>2</v>
      </c>
      <c r="I851" s="18" t="s">
        <v>1093</v>
      </c>
      <c r="J851" s="20" cm="1">
        <f t="array" ref="J851">INDEX('Pay Table DC 2025'!C$2:L$16,G851,H851)</f>
        <v>65418</v>
      </c>
      <c r="K851" s="51">
        <f>_xlfn.XLOOKUP(G851,'Pay Table DC 2025'!B:B,'Pay Table DC 2025'!L:L,"NA",0)</f>
        <v>82305</v>
      </c>
      <c r="L851" s="20" t="str" cm="1">
        <f t="array" ref="L851">IFERROR(_xlfn.IFS(C851="Achieved Excellence", J851*Parameters!B$13, C851="Exceeded Expectations", J851*Parameters!C$13,C851="Meets Expectations",J851*Parameters!D$13), "No Pay Due")</f>
        <v>No Pay Due</v>
      </c>
      <c r="M851" s="21">
        <f t="shared" si="40"/>
        <v>0.79482412976125383</v>
      </c>
      <c r="N851" s="49" t="str" cm="1">
        <f t="array" ref="N851">_xlfn.IFS(L851="No Pay Due", "No Pay Due", ISNUMBER(L851), CEILING(L851, 50))</f>
        <v>No Pay Due</v>
      </c>
      <c r="O851" s="50" t="str">
        <f t="shared" si="41"/>
        <v>No Pay Due</v>
      </c>
      <c r="P851" s="56"/>
      <c r="Q851" s="16" t="str" cm="1">
        <f t="array" ref="Q851">IFERROR(_xlfn.IFS(C851="Achieved Excellence","3,000",C851="Exceeded Expectations",2000,C851="Meets Expectations",1000), "No pay due")</f>
        <v>No pay due</v>
      </c>
    </row>
    <row r="852" spans="1:17" x14ac:dyDescent="0.3">
      <c r="A852" t="s">
        <v>907</v>
      </c>
      <c r="B852">
        <v>1</v>
      </c>
      <c r="C852" t="str">
        <f>_xlfn.XLOOKUP(B852,Setup!A:A,Setup!B:B,"Unknown",0)</f>
        <v>Did not meet Expectations</v>
      </c>
      <c r="D852" s="19">
        <v>45488</v>
      </c>
      <c r="E852" s="18">
        <f ca="1">Parameters!C$5 - D852</f>
        <v>218</v>
      </c>
      <c r="F852" s="17" t="str">
        <f t="shared" ca="1" si="39"/>
        <v>Eligible</v>
      </c>
      <c r="G852" s="18">
        <v>6</v>
      </c>
      <c r="H852" s="18">
        <v>6</v>
      </c>
      <c r="I852" s="18" t="s">
        <v>1094</v>
      </c>
      <c r="J852" s="20" cm="1">
        <f t="array" ref="J852">INDEX('Pay Table DC 2025'!C$2:L$16,G852,H852)</f>
        <v>60015</v>
      </c>
      <c r="K852" s="51">
        <f>_xlfn.XLOOKUP(G852,'Pay Table DC 2025'!B:B,'Pay Table DC 2025'!L:L,"NA",0)</f>
        <v>66872</v>
      </c>
      <c r="L852" s="20" t="str" cm="1">
        <f t="array" ref="L852">IFERROR(_xlfn.IFS(C852="Achieved Excellence", J852*Parameters!B$13, C852="Exceeded Expectations", J852*Parameters!C$13,C852="Meets Expectations",J852*Parameters!D$13), "No Pay Due")</f>
        <v>No Pay Due</v>
      </c>
      <c r="M852" s="21">
        <f t="shared" si="40"/>
        <v>0.89746082067232924</v>
      </c>
      <c r="N852" s="49" t="str" cm="1">
        <f t="array" ref="N852">_xlfn.IFS(L852="No Pay Due", "No Pay Due", ISNUMBER(L852), CEILING(L852, 50))</f>
        <v>No Pay Due</v>
      </c>
      <c r="O852" s="50" t="str">
        <f t="shared" si="41"/>
        <v>No Pay Due</v>
      </c>
      <c r="P852" s="56"/>
      <c r="Q852" s="16" t="str" cm="1">
        <f t="array" ref="Q852">IFERROR(_xlfn.IFS(C852="Achieved Excellence","3,000",C852="Exceeded Expectations",2000,C852="Meets Expectations",1000), "No pay due")</f>
        <v>No pay due</v>
      </c>
    </row>
    <row r="853" spans="1:17" x14ac:dyDescent="0.3">
      <c r="A853" t="s">
        <v>908</v>
      </c>
      <c r="B853">
        <v>3</v>
      </c>
      <c r="C853" t="str">
        <f>_xlfn.XLOOKUP(B853,Setup!A:A,Setup!B:B,"Unknown",0)</f>
        <v>Meets Expectations</v>
      </c>
      <c r="D853" s="19">
        <v>43956</v>
      </c>
      <c r="E853" s="18">
        <f ca="1">Parameters!C$5 - D853</f>
        <v>1750</v>
      </c>
      <c r="F853" s="17" t="str">
        <f t="shared" ca="1" si="39"/>
        <v>Eligible</v>
      </c>
      <c r="G853" s="18">
        <v>11</v>
      </c>
      <c r="H853" s="18">
        <v>10</v>
      </c>
      <c r="I853" s="18" t="s">
        <v>1091</v>
      </c>
      <c r="J853" s="20" cm="1">
        <f t="array" ref="J853">INDEX('Pay Table DC 2025'!C$2:L$16,G853,H853)</f>
        <v>109975</v>
      </c>
      <c r="K853" s="51">
        <f>_xlfn.XLOOKUP(G853,'Pay Table DC 2025'!B:B,'Pay Table DC 2025'!L:L,"NA",0)</f>
        <v>109975</v>
      </c>
      <c r="L853" s="20" cm="1">
        <f t="array" ref="L853">IFERROR(_xlfn.IFS(C853="Achieved Excellence", J853*Parameters!B$13, C853="Exceeded Expectations", J853*Parameters!C$13,C853="Meets Expectations",J853*Parameters!D$13), "No Pay Due")</f>
        <v>1099.75</v>
      </c>
      <c r="M853" s="21">
        <f t="shared" si="40"/>
        <v>1</v>
      </c>
      <c r="N853" s="49" cm="1">
        <f t="array" ref="N853">_xlfn.IFS(L853="No Pay Due", "No Pay Due", ISNUMBER(L853), CEILING(L853, 50))</f>
        <v>1100</v>
      </c>
      <c r="O853" s="50">
        <f t="shared" si="41"/>
        <v>0.25</v>
      </c>
      <c r="P853" s="56"/>
      <c r="Q853" s="16" cm="1">
        <f t="array" ref="Q853">IFERROR(_xlfn.IFS(C853="Achieved Excellence","3,000",C853="Exceeded Expectations",2000,C853="Meets Expectations",1000), "No pay due")</f>
        <v>1000</v>
      </c>
    </row>
    <row r="854" spans="1:17" x14ac:dyDescent="0.3">
      <c r="A854" t="s">
        <v>909</v>
      </c>
      <c r="B854">
        <v>3</v>
      </c>
      <c r="C854" t="str">
        <f>_xlfn.XLOOKUP(B854,Setup!A:A,Setup!B:B,"Unknown",0)</f>
        <v>Meets Expectations</v>
      </c>
      <c r="D854" s="19">
        <v>45637</v>
      </c>
      <c r="E854" s="18">
        <f ca="1">Parameters!C$5 - D854</f>
        <v>69</v>
      </c>
      <c r="F854" s="17" t="str">
        <f t="shared" ca="1" si="39"/>
        <v>Tenure Ineligible</v>
      </c>
      <c r="G854" s="18">
        <v>14</v>
      </c>
      <c r="H854" s="18">
        <v>4</v>
      </c>
      <c r="I854" s="18" t="s">
        <v>1094</v>
      </c>
      <c r="J854" s="20" cm="1">
        <f t="array" ref="J854">INDEX('Pay Table DC 2025'!C$2:L$16,G854,H854)</f>
        <v>156737</v>
      </c>
      <c r="K854" s="51">
        <f>_xlfn.XLOOKUP(G854,'Pay Table DC 2025'!B:B,'Pay Table DC 2025'!L:L,"NA",0)</f>
        <v>185234</v>
      </c>
      <c r="L854" s="20" cm="1">
        <f t="array" ref="L854">IFERROR(_xlfn.IFS(C854="Achieved Excellence", J854*Parameters!B$13, C854="Exceeded Expectations", J854*Parameters!C$13,C854="Meets Expectations",J854*Parameters!D$13), "No Pay Due")</f>
        <v>1567.3700000000001</v>
      </c>
      <c r="M854" s="21">
        <f t="shared" si="40"/>
        <v>0.84615675307988814</v>
      </c>
      <c r="N854" s="49" cm="1">
        <f t="array" ref="N854">_xlfn.IFS(L854="No Pay Due", "No Pay Due", ISNUMBER(L854), CEILING(L854, 50))</f>
        <v>1600</v>
      </c>
      <c r="O854" s="50">
        <f t="shared" si="41"/>
        <v>32.629999999999882</v>
      </c>
      <c r="P854" s="56"/>
      <c r="Q854" s="16" cm="1">
        <f t="array" ref="Q854">IFERROR(_xlfn.IFS(C854="Achieved Excellence","3,000",C854="Exceeded Expectations",2000,C854="Meets Expectations",1000), "No pay due")</f>
        <v>1000</v>
      </c>
    </row>
    <row r="855" spans="1:17" x14ac:dyDescent="0.3">
      <c r="A855" t="s">
        <v>910</v>
      </c>
      <c r="B855">
        <v>4</v>
      </c>
      <c r="C855" t="str">
        <f>_xlfn.XLOOKUP(B855,Setup!A:A,Setup!B:B,"Unknown",0)</f>
        <v>Exceeded Expectations</v>
      </c>
      <c r="D855" s="19">
        <v>45710</v>
      </c>
      <c r="E855" s="18">
        <f ca="1">Parameters!C$5 - D855</f>
        <v>-4</v>
      </c>
      <c r="F855" s="17" t="str">
        <f t="shared" ca="1" si="39"/>
        <v>Tenure Ineligible</v>
      </c>
      <c r="G855" s="18">
        <v>9</v>
      </c>
      <c r="H855" s="18">
        <v>3</v>
      </c>
      <c r="I855" s="18" t="s">
        <v>1094</v>
      </c>
      <c r="J855" s="20" cm="1">
        <f t="array" ref="J855">INDEX('Pay Table DC 2025'!C$2:L$16,G855,H855)</f>
        <v>74584</v>
      </c>
      <c r="K855" s="51">
        <f>_xlfn.XLOOKUP(G855,'Pay Table DC 2025'!B:B,'Pay Table DC 2025'!L:L,"NA",0)</f>
        <v>90898</v>
      </c>
      <c r="L855" s="20" cm="1">
        <f t="array" ref="L855">IFERROR(_xlfn.IFS(C855="Achieved Excellence", J855*Parameters!B$13, C855="Exceeded Expectations", J855*Parameters!C$13,C855="Meets Expectations",J855*Parameters!D$13), "No Pay Due")</f>
        <v>1491.68</v>
      </c>
      <c r="M855" s="21">
        <f t="shared" si="40"/>
        <v>0.82052410394068076</v>
      </c>
      <c r="N855" s="49" cm="1">
        <f t="array" ref="N855">_xlfn.IFS(L855="No Pay Due", "No Pay Due", ISNUMBER(L855), CEILING(L855, 50))</f>
        <v>1500</v>
      </c>
      <c r="O855" s="50">
        <f t="shared" si="41"/>
        <v>8.3199999999999363</v>
      </c>
      <c r="P855" s="56"/>
      <c r="Q855" s="16" cm="1">
        <f t="array" ref="Q855">IFERROR(_xlfn.IFS(C855="Achieved Excellence","3,000",C855="Exceeded Expectations",2000,C855="Meets Expectations",1000), "No pay due")</f>
        <v>2000</v>
      </c>
    </row>
    <row r="856" spans="1:17" x14ac:dyDescent="0.3">
      <c r="A856" t="s">
        <v>911</v>
      </c>
      <c r="B856">
        <v>2</v>
      </c>
      <c r="C856" t="str">
        <f>_xlfn.XLOOKUP(B856,Setup!A:A,Setup!B:B,"Unknown",0)</f>
        <v>Needs Improvement</v>
      </c>
      <c r="D856" s="19">
        <v>45790</v>
      </c>
      <c r="E856" s="18">
        <f ca="1">Parameters!C$5 - D856</f>
        <v>-84</v>
      </c>
      <c r="F856" s="17" t="str">
        <f t="shared" ca="1" si="39"/>
        <v>Tenure Ineligible</v>
      </c>
      <c r="G856" s="18">
        <v>2</v>
      </c>
      <c r="H856" s="18">
        <v>4</v>
      </c>
      <c r="I856" s="18" t="s">
        <v>1095</v>
      </c>
      <c r="J856" s="20" cm="1">
        <f t="array" ref="J856">INDEX('Pay Table DC 2025'!C$2:L$16,G856,H856)</f>
        <v>36535</v>
      </c>
      <c r="K856" s="51">
        <f>_xlfn.XLOOKUP(G856,'Pay Table DC 2025'!B:B,'Pay Table DC 2025'!L:L,"NA",0)</f>
        <v>42376</v>
      </c>
      <c r="L856" s="20" t="str" cm="1">
        <f t="array" ref="L856">IFERROR(_xlfn.IFS(C856="Achieved Excellence", J856*Parameters!B$13, C856="Exceeded Expectations", J856*Parameters!C$13,C856="Meets Expectations",J856*Parameters!D$13), "No Pay Due")</f>
        <v>No Pay Due</v>
      </c>
      <c r="M856" s="21">
        <f t="shared" si="40"/>
        <v>0.86216254483670007</v>
      </c>
      <c r="N856" s="49" t="str" cm="1">
        <f t="array" ref="N856">_xlfn.IFS(L856="No Pay Due", "No Pay Due", ISNUMBER(L856), CEILING(L856, 50))</f>
        <v>No Pay Due</v>
      </c>
      <c r="O856" s="50" t="str">
        <f t="shared" si="41"/>
        <v>No Pay Due</v>
      </c>
      <c r="P856" s="56"/>
      <c r="Q856" s="16" t="str" cm="1">
        <f t="array" ref="Q856">IFERROR(_xlfn.IFS(C856="Achieved Excellence","3,000",C856="Exceeded Expectations",2000,C856="Meets Expectations",1000), "No pay due")</f>
        <v>No pay due</v>
      </c>
    </row>
    <row r="857" spans="1:17" x14ac:dyDescent="0.3">
      <c r="A857" t="s">
        <v>912</v>
      </c>
      <c r="B857">
        <v>1</v>
      </c>
      <c r="C857" t="str">
        <f>_xlfn.XLOOKUP(B857,Setup!A:A,Setup!B:B,"Unknown",0)</f>
        <v>Did not meet Expectations</v>
      </c>
      <c r="D857" s="19">
        <v>45010</v>
      </c>
      <c r="E857" s="18">
        <f ca="1">Parameters!C$5 - D857</f>
        <v>696</v>
      </c>
      <c r="F857" s="17" t="str">
        <f t="shared" ca="1" si="39"/>
        <v>Eligible</v>
      </c>
      <c r="G857" s="18">
        <v>1</v>
      </c>
      <c r="H857" s="18">
        <v>8</v>
      </c>
      <c r="I857" s="18" t="s">
        <v>1092</v>
      </c>
      <c r="J857" s="20" cm="1">
        <f t="array" ref="J857">INDEX('Pay Table DC 2025'!C$2:L$16,G857,H857)</f>
        <v>36495</v>
      </c>
      <c r="K857" s="51">
        <f>_xlfn.XLOOKUP(G857,'Pay Table DC 2025'!B:B,'Pay Table DC 2025'!L:L,"NA",0)</f>
        <v>37463</v>
      </c>
      <c r="L857" s="20" t="str" cm="1">
        <f t="array" ref="L857">IFERROR(_xlfn.IFS(C857="Achieved Excellence", J857*Parameters!B$13, C857="Exceeded Expectations", J857*Parameters!C$13,C857="Meets Expectations",J857*Parameters!D$13), "No Pay Due")</f>
        <v>No Pay Due</v>
      </c>
      <c r="M857" s="21">
        <f t="shared" si="40"/>
        <v>0.97416117235672528</v>
      </c>
      <c r="N857" s="49" t="str" cm="1">
        <f t="array" ref="N857">_xlfn.IFS(L857="No Pay Due", "No Pay Due", ISNUMBER(L857), CEILING(L857, 50))</f>
        <v>No Pay Due</v>
      </c>
      <c r="O857" s="50" t="str">
        <f t="shared" si="41"/>
        <v>No Pay Due</v>
      </c>
      <c r="P857" s="56"/>
      <c r="Q857" s="16" t="str" cm="1">
        <f t="array" ref="Q857">IFERROR(_xlfn.IFS(C857="Achieved Excellence","3,000",C857="Exceeded Expectations",2000,C857="Meets Expectations",1000), "No pay due")</f>
        <v>No pay due</v>
      </c>
    </row>
    <row r="858" spans="1:17" x14ac:dyDescent="0.3">
      <c r="A858" t="s">
        <v>913</v>
      </c>
      <c r="B858">
        <v>1</v>
      </c>
      <c r="C858" t="str">
        <f>_xlfn.XLOOKUP(B858,Setup!A:A,Setup!B:B,"Unknown",0)</f>
        <v>Did not meet Expectations</v>
      </c>
      <c r="D858" s="19">
        <v>44523</v>
      </c>
      <c r="E858" s="18">
        <f ca="1">Parameters!C$5 - D858</f>
        <v>1183</v>
      </c>
      <c r="F858" s="17" t="str">
        <f t="shared" ca="1" si="39"/>
        <v>Eligible</v>
      </c>
      <c r="G858" s="18">
        <v>3</v>
      </c>
      <c r="H858" s="18">
        <v>1</v>
      </c>
      <c r="I858" s="18" t="s">
        <v>1093</v>
      </c>
      <c r="J858" s="20" cm="1">
        <f t="array" ref="J858">INDEX('Pay Table DC 2025'!C$2:L$16,G858,H858)</f>
        <v>36745</v>
      </c>
      <c r="K858" s="51">
        <f>_xlfn.XLOOKUP(G858,'Pay Table DC 2025'!B:B,'Pay Table DC 2025'!L:L,"NA",0)</f>
        <v>47763</v>
      </c>
      <c r="L858" s="20" t="str" cm="1">
        <f t="array" ref="L858">IFERROR(_xlfn.IFS(C858="Achieved Excellence", J858*Parameters!B$13, C858="Exceeded Expectations", J858*Parameters!C$13,C858="Meets Expectations",J858*Parameters!D$13), "No Pay Due")</f>
        <v>No Pay Due</v>
      </c>
      <c r="M858" s="21">
        <f t="shared" si="40"/>
        <v>0.76931934761216847</v>
      </c>
      <c r="N858" s="49" t="str" cm="1">
        <f t="array" ref="N858">_xlfn.IFS(L858="No Pay Due", "No Pay Due", ISNUMBER(L858), CEILING(L858, 50))</f>
        <v>No Pay Due</v>
      </c>
      <c r="O858" s="50" t="str">
        <f t="shared" si="41"/>
        <v>No Pay Due</v>
      </c>
      <c r="P858" s="56"/>
      <c r="Q858" s="16" t="str" cm="1">
        <f t="array" ref="Q858">IFERROR(_xlfn.IFS(C858="Achieved Excellence","3,000",C858="Exceeded Expectations",2000,C858="Meets Expectations",1000), "No pay due")</f>
        <v>No pay due</v>
      </c>
    </row>
    <row r="859" spans="1:17" x14ac:dyDescent="0.3">
      <c r="A859" t="s">
        <v>914</v>
      </c>
      <c r="B859">
        <v>3</v>
      </c>
      <c r="C859" t="str">
        <f>_xlfn.XLOOKUP(B859,Setup!A:A,Setup!B:B,"Unknown",0)</f>
        <v>Meets Expectations</v>
      </c>
      <c r="D859" s="19">
        <v>45756</v>
      </c>
      <c r="E859" s="18">
        <f ca="1">Parameters!C$5 - D859</f>
        <v>-50</v>
      </c>
      <c r="F859" s="17" t="str">
        <f t="shared" ca="1" si="39"/>
        <v>Tenure Ineligible</v>
      </c>
      <c r="G859" s="18">
        <v>3</v>
      </c>
      <c r="H859" s="18">
        <v>9</v>
      </c>
      <c r="I859" s="18" t="s">
        <v>1091</v>
      </c>
      <c r="J859" s="20" cm="1">
        <f t="array" ref="J859">INDEX('Pay Table DC 2025'!C$2:L$16,G859,H859)</f>
        <v>46539</v>
      </c>
      <c r="K859" s="51">
        <f>_xlfn.XLOOKUP(G859,'Pay Table DC 2025'!B:B,'Pay Table DC 2025'!L:L,"NA",0)</f>
        <v>47763</v>
      </c>
      <c r="L859" s="20" cm="1">
        <f t="array" ref="L859">IFERROR(_xlfn.IFS(C859="Achieved Excellence", J859*Parameters!B$13, C859="Exceeded Expectations", J859*Parameters!C$13,C859="Meets Expectations",J859*Parameters!D$13), "No Pay Due")</f>
        <v>465.39</v>
      </c>
      <c r="M859" s="21">
        <f t="shared" si="40"/>
        <v>0.97437346900320332</v>
      </c>
      <c r="N859" s="49" cm="1">
        <f t="array" ref="N859">_xlfn.IFS(L859="No Pay Due", "No Pay Due", ISNUMBER(L859), CEILING(L859, 50))</f>
        <v>500</v>
      </c>
      <c r="O859" s="50">
        <f t="shared" si="41"/>
        <v>34.610000000000014</v>
      </c>
      <c r="P859" s="56"/>
      <c r="Q859" s="16" cm="1">
        <f t="array" ref="Q859">IFERROR(_xlfn.IFS(C859="Achieved Excellence","3,000",C859="Exceeded Expectations",2000,C859="Meets Expectations",1000), "No pay due")</f>
        <v>1000</v>
      </c>
    </row>
    <row r="860" spans="1:17" x14ac:dyDescent="0.3">
      <c r="A860" t="s">
        <v>915</v>
      </c>
      <c r="B860">
        <v>3</v>
      </c>
      <c r="C860" t="str">
        <f>_xlfn.XLOOKUP(B860,Setup!A:A,Setup!B:B,"Unknown",0)</f>
        <v>Meets Expectations</v>
      </c>
      <c r="D860" s="19">
        <v>44610</v>
      </c>
      <c r="E860" s="18">
        <f ca="1">Parameters!C$5 - D860</f>
        <v>1096</v>
      </c>
      <c r="F860" s="17" t="str">
        <f t="shared" ca="1" si="39"/>
        <v>Eligible</v>
      </c>
      <c r="G860" s="18">
        <v>12</v>
      </c>
      <c r="H860" s="18">
        <v>8</v>
      </c>
      <c r="I860" s="18" t="s">
        <v>1092</v>
      </c>
      <c r="J860" s="20" cm="1">
        <f t="array" ref="J860">INDEX('Pay Table DC 2025'!C$2:L$16,G860,H860)</f>
        <v>125065</v>
      </c>
      <c r="K860" s="51">
        <f>_xlfn.XLOOKUP(G860,'Pay Table DC 2025'!B:B,'Pay Table DC 2025'!L:L,"NA",0)</f>
        <v>131826</v>
      </c>
      <c r="L860" s="20" cm="1">
        <f t="array" ref="L860">IFERROR(_xlfn.IFS(C860="Achieved Excellence", J860*Parameters!B$13, C860="Exceeded Expectations", J860*Parameters!C$13,C860="Meets Expectations",J860*Parameters!D$13), "No Pay Due")</f>
        <v>1250.6500000000001</v>
      </c>
      <c r="M860" s="21">
        <f t="shared" si="40"/>
        <v>0.94871269704003758</v>
      </c>
      <c r="N860" s="49" cm="1">
        <f t="array" ref="N860">_xlfn.IFS(L860="No Pay Due", "No Pay Due", ISNUMBER(L860), CEILING(L860, 50))</f>
        <v>1300</v>
      </c>
      <c r="O860" s="50">
        <f t="shared" si="41"/>
        <v>49.349999999999909</v>
      </c>
      <c r="P860" s="56"/>
      <c r="Q860" s="16" cm="1">
        <f t="array" ref="Q860">IFERROR(_xlfn.IFS(C860="Achieved Excellence","3,000",C860="Exceeded Expectations",2000,C860="Meets Expectations",1000), "No pay due")</f>
        <v>1000</v>
      </c>
    </row>
    <row r="861" spans="1:17" x14ac:dyDescent="0.3">
      <c r="A861" t="s">
        <v>916</v>
      </c>
      <c r="B861">
        <v>1</v>
      </c>
      <c r="C861" t="str">
        <f>_xlfn.XLOOKUP(B861,Setup!A:A,Setup!B:B,"Unknown",0)</f>
        <v>Did not meet Expectations</v>
      </c>
      <c r="D861" s="19">
        <v>45310</v>
      </c>
      <c r="E861" s="18">
        <f ca="1">Parameters!C$5 - D861</f>
        <v>396</v>
      </c>
      <c r="F861" s="17" t="str">
        <f t="shared" ca="1" si="39"/>
        <v>Eligible</v>
      </c>
      <c r="G861" s="18">
        <v>2</v>
      </c>
      <c r="H861" s="18">
        <v>5</v>
      </c>
      <c r="I861" s="18" t="s">
        <v>1095</v>
      </c>
      <c r="J861" s="20" cm="1">
        <f t="array" ref="J861">INDEX('Pay Table DC 2025'!C$2:L$16,G861,H861)</f>
        <v>36945</v>
      </c>
      <c r="K861" s="51">
        <f>_xlfn.XLOOKUP(G861,'Pay Table DC 2025'!B:B,'Pay Table DC 2025'!L:L,"NA",0)</f>
        <v>42376</v>
      </c>
      <c r="L861" s="20" t="str" cm="1">
        <f t="array" ref="L861">IFERROR(_xlfn.IFS(C861="Achieved Excellence", J861*Parameters!B$13, C861="Exceeded Expectations", J861*Parameters!C$13,C861="Meets Expectations",J861*Parameters!D$13), "No Pay Due")</f>
        <v>No Pay Due</v>
      </c>
      <c r="M861" s="21">
        <f t="shared" si="40"/>
        <v>0.87183783273551063</v>
      </c>
      <c r="N861" s="49" t="str" cm="1">
        <f t="array" ref="N861">_xlfn.IFS(L861="No Pay Due", "No Pay Due", ISNUMBER(L861), CEILING(L861, 50))</f>
        <v>No Pay Due</v>
      </c>
      <c r="O861" s="50" t="str">
        <f t="shared" si="41"/>
        <v>No Pay Due</v>
      </c>
      <c r="P861" s="56"/>
      <c r="Q861" s="16" t="str" cm="1">
        <f t="array" ref="Q861">IFERROR(_xlfn.IFS(C861="Achieved Excellence","3,000",C861="Exceeded Expectations",2000,C861="Meets Expectations",1000), "No pay due")</f>
        <v>No pay due</v>
      </c>
    </row>
    <row r="862" spans="1:17" x14ac:dyDescent="0.3">
      <c r="A862" t="s">
        <v>917</v>
      </c>
      <c r="B862">
        <v>2</v>
      </c>
      <c r="C862" t="str">
        <f>_xlfn.XLOOKUP(B862,Setup!A:A,Setup!B:B,"Unknown",0)</f>
        <v>Needs Improvement</v>
      </c>
      <c r="D862" s="19">
        <v>44672</v>
      </c>
      <c r="E862" s="18">
        <f ca="1">Parameters!C$5 - D862</f>
        <v>1034</v>
      </c>
      <c r="F862" s="17" t="str">
        <f t="shared" ca="1" si="39"/>
        <v>Eligible</v>
      </c>
      <c r="G862" s="18">
        <v>4</v>
      </c>
      <c r="H862" s="18">
        <v>1</v>
      </c>
      <c r="I862" s="18" t="s">
        <v>1094</v>
      </c>
      <c r="J862" s="20" cm="1">
        <f t="array" ref="J862">INDEX('Pay Table DC 2025'!C$2:L$16,G862,H862)</f>
        <v>41247</v>
      </c>
      <c r="K862" s="51">
        <f>_xlfn.XLOOKUP(G862,'Pay Table DC 2025'!B:B,'Pay Table DC 2025'!L:L,"NA",0)</f>
        <v>53627</v>
      </c>
      <c r="L862" s="20" t="str" cm="1">
        <f t="array" ref="L862">IFERROR(_xlfn.IFS(C862="Achieved Excellence", J862*Parameters!B$13, C862="Exceeded Expectations", J862*Parameters!C$13,C862="Meets Expectations",J862*Parameters!D$13), "No Pay Due")</f>
        <v>No Pay Due</v>
      </c>
      <c r="M862" s="21">
        <f t="shared" si="40"/>
        <v>0.76914613907173623</v>
      </c>
      <c r="N862" s="49" t="str" cm="1">
        <f t="array" ref="N862">_xlfn.IFS(L862="No Pay Due", "No Pay Due", ISNUMBER(L862), CEILING(L862, 50))</f>
        <v>No Pay Due</v>
      </c>
      <c r="O862" s="50" t="str">
        <f t="shared" si="41"/>
        <v>No Pay Due</v>
      </c>
      <c r="P862" s="56"/>
      <c r="Q862" s="16" t="str" cm="1">
        <f t="array" ref="Q862">IFERROR(_xlfn.IFS(C862="Achieved Excellence","3,000",C862="Exceeded Expectations",2000,C862="Meets Expectations",1000), "No pay due")</f>
        <v>No pay due</v>
      </c>
    </row>
    <row r="863" spans="1:17" x14ac:dyDescent="0.3">
      <c r="A863" t="s">
        <v>918</v>
      </c>
      <c r="B863">
        <v>3</v>
      </c>
      <c r="C863" t="str">
        <f>_xlfn.XLOOKUP(B863,Setup!A:A,Setup!B:B,"Unknown",0)</f>
        <v>Meets Expectations</v>
      </c>
      <c r="D863" s="19">
        <v>43945</v>
      </c>
      <c r="E863" s="18">
        <f ca="1">Parameters!C$5 - D863</f>
        <v>1761</v>
      </c>
      <c r="F863" s="17" t="str">
        <f t="shared" ca="1" si="39"/>
        <v>Eligible</v>
      </c>
      <c r="G863" s="18">
        <v>13</v>
      </c>
      <c r="H863" s="18">
        <v>8</v>
      </c>
      <c r="I863" s="18" t="s">
        <v>1093</v>
      </c>
      <c r="J863" s="20" cm="1">
        <f t="array" ref="J863">INDEX('Pay Table DC 2025'!C$2:L$16,G863,H863)</f>
        <v>148716</v>
      </c>
      <c r="K863" s="51">
        <f>_xlfn.XLOOKUP(G863,'Pay Table DC 2025'!B:B,'Pay Table DC 2025'!L:L,"NA",0)</f>
        <v>156755</v>
      </c>
      <c r="L863" s="20" cm="1">
        <f t="array" ref="L863">IFERROR(_xlfn.IFS(C863="Achieved Excellence", J863*Parameters!B$13, C863="Exceeded Expectations", J863*Parameters!C$13,C863="Meets Expectations",J863*Parameters!D$13), "No Pay Due")</f>
        <v>1487.16</v>
      </c>
      <c r="M863" s="21">
        <f t="shared" si="40"/>
        <v>0.94871614940512261</v>
      </c>
      <c r="N863" s="49" cm="1">
        <f t="array" ref="N863">_xlfn.IFS(L863="No Pay Due", "No Pay Due", ISNUMBER(L863), CEILING(L863, 50))</f>
        <v>1500</v>
      </c>
      <c r="O863" s="50">
        <f t="shared" si="41"/>
        <v>12.839999999999918</v>
      </c>
      <c r="P863" s="56"/>
      <c r="Q863" s="16" cm="1">
        <f t="array" ref="Q863">IFERROR(_xlfn.IFS(C863="Achieved Excellence","3,000",C863="Exceeded Expectations",2000,C863="Meets Expectations",1000), "No pay due")</f>
        <v>1000</v>
      </c>
    </row>
    <row r="864" spans="1:17" x14ac:dyDescent="0.3">
      <c r="A864" t="s">
        <v>919</v>
      </c>
      <c r="B864">
        <v>2</v>
      </c>
      <c r="C864" t="str">
        <f>_xlfn.XLOOKUP(B864,Setup!A:A,Setup!B:B,"Unknown",0)</f>
        <v>Needs Improvement</v>
      </c>
      <c r="D864" s="19">
        <v>44537</v>
      </c>
      <c r="E864" s="18">
        <f ca="1">Parameters!C$5 - D864</f>
        <v>1169</v>
      </c>
      <c r="F864" s="17" t="str">
        <f t="shared" ca="1" si="39"/>
        <v>Eligible</v>
      </c>
      <c r="G864" s="18">
        <v>9</v>
      </c>
      <c r="H864" s="18">
        <v>1</v>
      </c>
      <c r="I864" s="18" t="s">
        <v>1094</v>
      </c>
      <c r="J864" s="20" cm="1">
        <f t="array" ref="J864">INDEX('Pay Table DC 2025'!C$2:L$16,G864,H864)</f>
        <v>69923</v>
      </c>
      <c r="K864" s="51">
        <f>_xlfn.XLOOKUP(G864,'Pay Table DC 2025'!B:B,'Pay Table DC 2025'!L:L,"NA",0)</f>
        <v>90898</v>
      </c>
      <c r="L864" s="20" t="str" cm="1">
        <f t="array" ref="L864">IFERROR(_xlfn.IFS(C864="Achieved Excellence", J864*Parameters!B$13, C864="Exceeded Expectations", J864*Parameters!C$13,C864="Meets Expectations",J864*Parameters!D$13), "No Pay Due")</f>
        <v>No Pay Due</v>
      </c>
      <c r="M864" s="21">
        <f t="shared" si="40"/>
        <v>0.76924684811547006</v>
      </c>
      <c r="N864" s="49" t="str" cm="1">
        <f t="array" ref="N864">_xlfn.IFS(L864="No Pay Due", "No Pay Due", ISNUMBER(L864), CEILING(L864, 50))</f>
        <v>No Pay Due</v>
      </c>
      <c r="O864" s="50" t="str">
        <f t="shared" si="41"/>
        <v>No Pay Due</v>
      </c>
      <c r="P864" s="56"/>
      <c r="Q864" s="16" t="str" cm="1">
        <f t="array" ref="Q864">IFERROR(_xlfn.IFS(C864="Achieved Excellence","3,000",C864="Exceeded Expectations",2000,C864="Meets Expectations",1000), "No pay due")</f>
        <v>No pay due</v>
      </c>
    </row>
    <row r="865" spans="1:17" x14ac:dyDescent="0.3">
      <c r="A865" t="s">
        <v>920</v>
      </c>
      <c r="B865">
        <v>1</v>
      </c>
      <c r="C865" t="str">
        <f>_xlfn.XLOOKUP(B865,Setup!A:A,Setup!B:B,"Unknown",0)</f>
        <v>Did not meet Expectations</v>
      </c>
      <c r="D865" s="19">
        <v>44501</v>
      </c>
      <c r="E865" s="18">
        <f ca="1">Parameters!C$5 - D865</f>
        <v>1205</v>
      </c>
      <c r="F865" s="17" t="str">
        <f t="shared" ca="1" si="39"/>
        <v>Eligible</v>
      </c>
      <c r="G865" s="18">
        <v>1</v>
      </c>
      <c r="H865" s="18">
        <v>8</v>
      </c>
      <c r="I865" s="18" t="s">
        <v>1093</v>
      </c>
      <c r="J865" s="20" cm="1">
        <f t="array" ref="J865">INDEX('Pay Table DC 2025'!C$2:L$16,G865,H865)</f>
        <v>36495</v>
      </c>
      <c r="K865" s="51">
        <f>_xlfn.XLOOKUP(G865,'Pay Table DC 2025'!B:B,'Pay Table DC 2025'!L:L,"NA",0)</f>
        <v>37463</v>
      </c>
      <c r="L865" s="20" t="str" cm="1">
        <f t="array" ref="L865">IFERROR(_xlfn.IFS(C865="Achieved Excellence", J865*Parameters!B$13, C865="Exceeded Expectations", J865*Parameters!C$13,C865="Meets Expectations",J865*Parameters!D$13), "No Pay Due")</f>
        <v>No Pay Due</v>
      </c>
      <c r="M865" s="21">
        <f t="shared" si="40"/>
        <v>0.97416117235672528</v>
      </c>
      <c r="N865" s="49" t="str" cm="1">
        <f t="array" ref="N865">_xlfn.IFS(L865="No Pay Due", "No Pay Due", ISNUMBER(L865), CEILING(L865, 50))</f>
        <v>No Pay Due</v>
      </c>
      <c r="O865" s="50" t="str">
        <f t="shared" si="41"/>
        <v>No Pay Due</v>
      </c>
      <c r="P865" s="56"/>
      <c r="Q865" s="16" t="str" cm="1">
        <f t="array" ref="Q865">IFERROR(_xlfn.IFS(C865="Achieved Excellence","3,000",C865="Exceeded Expectations",2000,C865="Meets Expectations",1000), "No pay due")</f>
        <v>No pay due</v>
      </c>
    </row>
    <row r="866" spans="1:17" x14ac:dyDescent="0.3">
      <c r="A866" t="s">
        <v>921</v>
      </c>
      <c r="B866">
        <v>4</v>
      </c>
      <c r="C866" t="str">
        <f>_xlfn.XLOOKUP(B866,Setup!A:A,Setup!B:B,"Unknown",0)</f>
        <v>Exceeded Expectations</v>
      </c>
      <c r="D866" s="19">
        <v>45395</v>
      </c>
      <c r="E866" s="18">
        <f ca="1">Parameters!C$5 - D866</f>
        <v>311</v>
      </c>
      <c r="F866" s="17" t="str">
        <f t="shared" ca="1" si="39"/>
        <v>Eligible</v>
      </c>
      <c r="G866" s="18">
        <v>3</v>
      </c>
      <c r="H866" s="18">
        <v>1</v>
      </c>
      <c r="I866" s="18" t="s">
        <v>1094</v>
      </c>
      <c r="J866" s="20" cm="1">
        <f t="array" ref="J866">INDEX('Pay Table DC 2025'!C$2:L$16,G866,H866)</f>
        <v>36745</v>
      </c>
      <c r="K866" s="51">
        <f>_xlfn.XLOOKUP(G866,'Pay Table DC 2025'!B:B,'Pay Table DC 2025'!L:L,"NA",0)</f>
        <v>47763</v>
      </c>
      <c r="L866" s="20" cm="1">
        <f t="array" ref="L866">IFERROR(_xlfn.IFS(C866="Achieved Excellence", J866*Parameters!B$13, C866="Exceeded Expectations", J866*Parameters!C$13,C866="Meets Expectations",J866*Parameters!D$13), "No Pay Due")</f>
        <v>734.9</v>
      </c>
      <c r="M866" s="21">
        <f t="shared" si="40"/>
        <v>0.76931934761216847</v>
      </c>
      <c r="N866" s="49" cm="1">
        <f t="array" ref="N866">_xlfn.IFS(L866="No Pay Due", "No Pay Due", ISNUMBER(L866), CEILING(L866, 50))</f>
        <v>750</v>
      </c>
      <c r="O866" s="50">
        <f t="shared" si="41"/>
        <v>15.100000000000023</v>
      </c>
      <c r="P866" s="56"/>
      <c r="Q866" s="16" cm="1">
        <f t="array" ref="Q866">IFERROR(_xlfn.IFS(C866="Achieved Excellence","3,000",C866="Exceeded Expectations",2000,C866="Meets Expectations",1000), "No pay due")</f>
        <v>2000</v>
      </c>
    </row>
    <row r="867" spans="1:17" x14ac:dyDescent="0.3">
      <c r="A867" t="s">
        <v>922</v>
      </c>
      <c r="B867">
        <v>4</v>
      </c>
      <c r="C867" t="str">
        <f>_xlfn.XLOOKUP(B867,Setup!A:A,Setup!B:B,"Unknown",0)</f>
        <v>Exceeded Expectations</v>
      </c>
      <c r="D867" s="19">
        <v>44230</v>
      </c>
      <c r="E867" s="18">
        <f ca="1">Parameters!C$5 - D867</f>
        <v>1476</v>
      </c>
      <c r="F867" s="17" t="str">
        <f t="shared" ca="1" si="39"/>
        <v>Eligible</v>
      </c>
      <c r="G867" s="18">
        <v>1</v>
      </c>
      <c r="H867" s="18">
        <v>3</v>
      </c>
      <c r="I867" s="18" t="s">
        <v>1092</v>
      </c>
      <c r="J867" s="20" cm="1">
        <f t="array" ref="J867">INDEX('Pay Table DC 2025'!C$2:L$16,G867,H867)</f>
        <v>31949</v>
      </c>
      <c r="K867" s="51">
        <f>_xlfn.XLOOKUP(G867,'Pay Table DC 2025'!B:B,'Pay Table DC 2025'!L:L,"NA",0)</f>
        <v>37463</v>
      </c>
      <c r="L867" s="20" cm="1">
        <f t="array" ref="L867">IFERROR(_xlfn.IFS(C867="Achieved Excellence", J867*Parameters!B$13, C867="Exceeded Expectations", J867*Parameters!C$13,C867="Meets Expectations",J867*Parameters!D$13), "No Pay Due")</f>
        <v>638.98</v>
      </c>
      <c r="M867" s="21">
        <f t="shared" si="40"/>
        <v>0.85281477724688359</v>
      </c>
      <c r="N867" s="49" cm="1">
        <f t="array" ref="N867">_xlfn.IFS(L867="No Pay Due", "No Pay Due", ISNUMBER(L867), CEILING(L867, 50))</f>
        <v>650</v>
      </c>
      <c r="O867" s="50">
        <f t="shared" si="41"/>
        <v>11.019999999999982</v>
      </c>
      <c r="P867" s="56"/>
      <c r="Q867" s="16" cm="1">
        <f t="array" ref="Q867">IFERROR(_xlfn.IFS(C867="Achieved Excellence","3,000",C867="Exceeded Expectations",2000,C867="Meets Expectations",1000), "No pay due")</f>
        <v>2000</v>
      </c>
    </row>
    <row r="868" spans="1:17" x14ac:dyDescent="0.3">
      <c r="A868" t="s">
        <v>923</v>
      </c>
      <c r="B868">
        <v>5</v>
      </c>
      <c r="C868" t="str">
        <f>_xlfn.XLOOKUP(B868,Setup!A:A,Setup!B:B,"Unknown",0)</f>
        <v>Achieved Excellence</v>
      </c>
      <c r="D868" s="19">
        <v>45342</v>
      </c>
      <c r="E868" s="18">
        <f ca="1">Parameters!C$5 - D868</f>
        <v>364</v>
      </c>
      <c r="F868" s="17" t="str">
        <f t="shared" ca="1" si="39"/>
        <v>Eligible</v>
      </c>
      <c r="G868" s="18">
        <v>12</v>
      </c>
      <c r="H868" s="18">
        <v>6</v>
      </c>
      <c r="I868" s="18" t="s">
        <v>1092</v>
      </c>
      <c r="J868" s="20" cm="1">
        <f t="array" ref="J868">INDEX('Pay Table DC 2025'!C$2:L$16,G868,H868)</f>
        <v>118304</v>
      </c>
      <c r="K868" s="51">
        <f>_xlfn.XLOOKUP(G868,'Pay Table DC 2025'!B:B,'Pay Table DC 2025'!L:L,"NA",0)</f>
        <v>131826</v>
      </c>
      <c r="L868" s="20" cm="1">
        <f t="array" ref="L868">IFERROR(_xlfn.IFS(C868="Achieved Excellence", J868*Parameters!B$13, C868="Exceeded Expectations", J868*Parameters!C$13,C868="Meets Expectations",J868*Parameters!D$13), "No Pay Due")</f>
        <v>3549.12</v>
      </c>
      <c r="M868" s="21">
        <f t="shared" si="40"/>
        <v>0.89742539408007527</v>
      </c>
      <c r="N868" s="49" cm="1">
        <f t="array" ref="N868">_xlfn.IFS(L868="No Pay Due", "No Pay Due", ISNUMBER(L868), CEILING(L868, 50))</f>
        <v>3550</v>
      </c>
      <c r="O868" s="50">
        <f t="shared" si="41"/>
        <v>0.88000000000010914</v>
      </c>
      <c r="P868" s="56"/>
      <c r="Q868" s="16" t="str" cm="1">
        <f t="array" ref="Q868">IFERROR(_xlfn.IFS(C868="Achieved Excellence","3,000",C868="Exceeded Expectations",2000,C868="Meets Expectations",1000), "No pay due")</f>
        <v>3,000</v>
      </c>
    </row>
    <row r="869" spans="1:17" x14ac:dyDescent="0.3">
      <c r="A869" t="s">
        <v>924</v>
      </c>
      <c r="B869">
        <v>1</v>
      </c>
      <c r="C869" t="str">
        <f>_xlfn.XLOOKUP(B869,Setup!A:A,Setup!B:B,"Unknown",0)</f>
        <v>Did not meet Expectations</v>
      </c>
      <c r="D869" s="19">
        <v>45698</v>
      </c>
      <c r="E869" s="18">
        <f ca="1">Parameters!C$5 - D869</f>
        <v>8</v>
      </c>
      <c r="F869" s="17" t="str">
        <f t="shared" ca="1" si="39"/>
        <v>Tenure Ineligible</v>
      </c>
      <c r="G869" s="18">
        <v>1</v>
      </c>
      <c r="H869" s="18">
        <v>3</v>
      </c>
      <c r="I869" s="18" t="s">
        <v>1092</v>
      </c>
      <c r="J869" s="20" cm="1">
        <f t="array" ref="J869">INDEX('Pay Table DC 2025'!C$2:L$16,G869,H869)</f>
        <v>31949</v>
      </c>
      <c r="K869" s="51">
        <f>_xlfn.XLOOKUP(G869,'Pay Table DC 2025'!B:B,'Pay Table DC 2025'!L:L,"NA",0)</f>
        <v>37463</v>
      </c>
      <c r="L869" s="20" t="str" cm="1">
        <f t="array" ref="L869">IFERROR(_xlfn.IFS(C869="Achieved Excellence", J869*Parameters!B$13, C869="Exceeded Expectations", J869*Parameters!C$13,C869="Meets Expectations",J869*Parameters!D$13), "No Pay Due")</f>
        <v>No Pay Due</v>
      </c>
      <c r="M869" s="21">
        <f t="shared" si="40"/>
        <v>0.85281477724688359</v>
      </c>
      <c r="N869" s="49" t="str" cm="1">
        <f t="array" ref="N869">_xlfn.IFS(L869="No Pay Due", "No Pay Due", ISNUMBER(L869), CEILING(L869, 50))</f>
        <v>No Pay Due</v>
      </c>
      <c r="O869" s="50" t="str">
        <f t="shared" si="41"/>
        <v>No Pay Due</v>
      </c>
      <c r="P869" s="56"/>
      <c r="Q869" s="16" t="str" cm="1">
        <f t="array" ref="Q869">IFERROR(_xlfn.IFS(C869="Achieved Excellence","3,000",C869="Exceeded Expectations",2000,C869="Meets Expectations",1000), "No pay due")</f>
        <v>No pay due</v>
      </c>
    </row>
    <row r="870" spans="1:17" x14ac:dyDescent="0.3">
      <c r="A870" t="s">
        <v>925</v>
      </c>
      <c r="B870">
        <v>4</v>
      </c>
      <c r="C870" t="str">
        <f>_xlfn.XLOOKUP(B870,Setup!A:A,Setup!B:B,"Unknown",0)</f>
        <v>Exceeded Expectations</v>
      </c>
      <c r="D870" s="19">
        <v>43951</v>
      </c>
      <c r="E870" s="18">
        <f ca="1">Parameters!C$5 - D870</f>
        <v>1755</v>
      </c>
      <c r="F870" s="17" t="str">
        <f t="shared" ca="1" si="39"/>
        <v>Eligible</v>
      </c>
      <c r="G870" s="18">
        <v>9</v>
      </c>
      <c r="H870" s="18">
        <v>1</v>
      </c>
      <c r="I870" s="18" t="s">
        <v>1095</v>
      </c>
      <c r="J870" s="20" cm="1">
        <f t="array" ref="J870">INDEX('Pay Table DC 2025'!C$2:L$16,G870,H870)</f>
        <v>69923</v>
      </c>
      <c r="K870" s="51">
        <f>_xlfn.XLOOKUP(G870,'Pay Table DC 2025'!B:B,'Pay Table DC 2025'!L:L,"NA",0)</f>
        <v>90898</v>
      </c>
      <c r="L870" s="20" cm="1">
        <f t="array" ref="L870">IFERROR(_xlfn.IFS(C870="Achieved Excellence", J870*Parameters!B$13, C870="Exceeded Expectations", J870*Parameters!C$13,C870="Meets Expectations",J870*Parameters!D$13), "No Pay Due")</f>
        <v>1398.46</v>
      </c>
      <c r="M870" s="21">
        <f t="shared" si="40"/>
        <v>0.76924684811547006</v>
      </c>
      <c r="N870" s="49" cm="1">
        <f t="array" ref="N870">_xlfn.IFS(L870="No Pay Due", "No Pay Due", ISNUMBER(L870), CEILING(L870, 50))</f>
        <v>1400</v>
      </c>
      <c r="O870" s="50">
        <f t="shared" si="41"/>
        <v>1.5399999999999636</v>
      </c>
      <c r="P870" s="56"/>
      <c r="Q870" s="16" cm="1">
        <f t="array" ref="Q870">IFERROR(_xlfn.IFS(C870="Achieved Excellence","3,000",C870="Exceeded Expectations",2000,C870="Meets Expectations",1000), "No pay due")</f>
        <v>2000</v>
      </c>
    </row>
    <row r="871" spans="1:17" x14ac:dyDescent="0.3">
      <c r="A871" t="s">
        <v>926</v>
      </c>
      <c r="B871">
        <v>4</v>
      </c>
      <c r="C871" t="str">
        <f>_xlfn.XLOOKUP(B871,Setup!A:A,Setup!B:B,"Unknown",0)</f>
        <v>Exceeded Expectations</v>
      </c>
      <c r="D871" s="19">
        <v>44769</v>
      </c>
      <c r="E871" s="18">
        <f ca="1">Parameters!C$5 - D871</f>
        <v>937</v>
      </c>
      <c r="F871" s="17" t="str">
        <f t="shared" ca="1" si="39"/>
        <v>Eligible</v>
      </c>
      <c r="G871" s="18">
        <v>1</v>
      </c>
      <c r="H871" s="18">
        <v>1</v>
      </c>
      <c r="I871" s="18" t="s">
        <v>1092</v>
      </c>
      <c r="J871" s="20" cm="1">
        <f t="array" ref="J871">INDEX('Pay Table DC 2025'!C$2:L$16,G871,H871)</f>
        <v>29949</v>
      </c>
      <c r="K871" s="51">
        <f>_xlfn.XLOOKUP(G871,'Pay Table DC 2025'!B:B,'Pay Table DC 2025'!L:L,"NA",0)</f>
        <v>37463</v>
      </c>
      <c r="L871" s="20" cm="1">
        <f t="array" ref="L871">IFERROR(_xlfn.IFS(C871="Achieved Excellence", J871*Parameters!B$13, C871="Exceeded Expectations", J871*Parameters!C$13,C871="Meets Expectations",J871*Parameters!D$13), "No Pay Due")</f>
        <v>598.98</v>
      </c>
      <c r="M871" s="21">
        <f t="shared" si="40"/>
        <v>0.79942876971945653</v>
      </c>
      <c r="N871" s="49" cm="1">
        <f t="array" ref="N871">_xlfn.IFS(L871="No Pay Due", "No Pay Due", ISNUMBER(L871), CEILING(L871, 50))</f>
        <v>600</v>
      </c>
      <c r="O871" s="50">
        <f t="shared" si="41"/>
        <v>1.0199999999999818</v>
      </c>
      <c r="P871" s="56"/>
      <c r="Q871" s="16" cm="1">
        <f t="array" ref="Q871">IFERROR(_xlfn.IFS(C871="Achieved Excellence","3,000",C871="Exceeded Expectations",2000,C871="Meets Expectations",1000), "No pay due")</f>
        <v>2000</v>
      </c>
    </row>
    <row r="872" spans="1:17" x14ac:dyDescent="0.3">
      <c r="A872" t="s">
        <v>927</v>
      </c>
      <c r="B872">
        <v>1</v>
      </c>
      <c r="C872" t="str">
        <f>_xlfn.XLOOKUP(B872,Setup!A:A,Setup!B:B,"Unknown",0)</f>
        <v>Did not meet Expectations</v>
      </c>
      <c r="D872" s="19">
        <v>43944</v>
      </c>
      <c r="E872" s="18">
        <f ca="1">Parameters!C$5 - D872</f>
        <v>1762</v>
      </c>
      <c r="F872" s="17" t="str">
        <f t="shared" ca="1" si="39"/>
        <v>Eligible</v>
      </c>
      <c r="G872" s="18">
        <v>1</v>
      </c>
      <c r="H872" s="18">
        <v>3</v>
      </c>
      <c r="I872" s="18" t="s">
        <v>1091</v>
      </c>
      <c r="J872" s="20" cm="1">
        <f t="array" ref="J872">INDEX('Pay Table DC 2025'!C$2:L$16,G872,H872)</f>
        <v>31949</v>
      </c>
      <c r="K872" s="51">
        <f>_xlfn.XLOOKUP(G872,'Pay Table DC 2025'!B:B,'Pay Table DC 2025'!L:L,"NA",0)</f>
        <v>37463</v>
      </c>
      <c r="L872" s="20" t="str" cm="1">
        <f t="array" ref="L872">IFERROR(_xlfn.IFS(C872="Achieved Excellence", J872*Parameters!B$13, C872="Exceeded Expectations", J872*Parameters!C$13,C872="Meets Expectations",J872*Parameters!D$13), "No Pay Due")</f>
        <v>No Pay Due</v>
      </c>
      <c r="M872" s="21">
        <f t="shared" si="40"/>
        <v>0.85281477724688359</v>
      </c>
      <c r="N872" s="49" t="str" cm="1">
        <f t="array" ref="N872">_xlfn.IFS(L872="No Pay Due", "No Pay Due", ISNUMBER(L872), CEILING(L872, 50))</f>
        <v>No Pay Due</v>
      </c>
      <c r="O872" s="50" t="str">
        <f t="shared" si="41"/>
        <v>No Pay Due</v>
      </c>
      <c r="P872" s="56"/>
      <c r="Q872" s="16" t="str" cm="1">
        <f t="array" ref="Q872">IFERROR(_xlfn.IFS(C872="Achieved Excellence","3,000",C872="Exceeded Expectations",2000,C872="Meets Expectations",1000), "No pay due")</f>
        <v>No pay due</v>
      </c>
    </row>
    <row r="873" spans="1:17" x14ac:dyDescent="0.3">
      <c r="A873" t="s">
        <v>928</v>
      </c>
      <c r="B873">
        <v>2</v>
      </c>
      <c r="C873" t="str">
        <f>_xlfn.XLOOKUP(B873,Setup!A:A,Setup!B:B,"Unknown",0)</f>
        <v>Needs Improvement</v>
      </c>
      <c r="D873" s="19">
        <v>44330</v>
      </c>
      <c r="E873" s="18">
        <f ca="1">Parameters!C$5 - D873</f>
        <v>1376</v>
      </c>
      <c r="F873" s="17" t="str">
        <f t="shared" ca="1" si="39"/>
        <v>Eligible</v>
      </c>
      <c r="G873" s="18">
        <v>7</v>
      </c>
      <c r="H873" s="18">
        <v>3</v>
      </c>
      <c r="I873" s="18" t="s">
        <v>1091</v>
      </c>
      <c r="J873" s="20" cm="1">
        <f t="array" ref="J873">INDEX('Pay Table DC 2025'!C$2:L$16,G873,H873)</f>
        <v>60976</v>
      </c>
      <c r="K873" s="51">
        <f>_xlfn.XLOOKUP(G873,'Pay Table DC 2025'!B:B,'Pay Table DC 2025'!L:L,"NA",0)</f>
        <v>74318</v>
      </c>
      <c r="L873" s="20" t="str" cm="1">
        <f t="array" ref="L873">IFERROR(_xlfn.IFS(C873="Achieved Excellence", J873*Parameters!B$13, C873="Exceeded Expectations", J873*Parameters!C$13,C873="Meets Expectations",J873*Parameters!D$13), "No Pay Due")</f>
        <v>No Pay Due</v>
      </c>
      <c r="M873" s="21">
        <f t="shared" si="40"/>
        <v>0.82047417853010041</v>
      </c>
      <c r="N873" s="49" t="str" cm="1">
        <f t="array" ref="N873">_xlfn.IFS(L873="No Pay Due", "No Pay Due", ISNUMBER(L873), CEILING(L873, 50))</f>
        <v>No Pay Due</v>
      </c>
      <c r="O873" s="50" t="str">
        <f t="shared" si="41"/>
        <v>No Pay Due</v>
      </c>
      <c r="P873" s="56"/>
      <c r="Q873" s="16" t="str" cm="1">
        <f t="array" ref="Q873">IFERROR(_xlfn.IFS(C873="Achieved Excellence","3,000",C873="Exceeded Expectations",2000,C873="Meets Expectations",1000), "No pay due")</f>
        <v>No pay due</v>
      </c>
    </row>
    <row r="874" spans="1:17" x14ac:dyDescent="0.3">
      <c r="A874" t="s">
        <v>929</v>
      </c>
      <c r="B874">
        <v>2</v>
      </c>
      <c r="C874" t="str">
        <f>_xlfn.XLOOKUP(B874,Setup!A:A,Setup!B:B,"Unknown",0)</f>
        <v>Needs Improvement</v>
      </c>
      <c r="D874" s="19">
        <v>44323</v>
      </c>
      <c r="E874" s="18">
        <f ca="1">Parameters!C$5 - D874</f>
        <v>1383</v>
      </c>
      <c r="F874" s="17" t="str">
        <f t="shared" ca="1" si="39"/>
        <v>Eligible</v>
      </c>
      <c r="G874" s="18">
        <v>7</v>
      </c>
      <c r="H874" s="18">
        <v>1</v>
      </c>
      <c r="I874" s="18" t="s">
        <v>1094</v>
      </c>
      <c r="J874" s="20" cm="1">
        <f t="array" ref="J874">INDEX('Pay Table DC 2025'!C$2:L$16,G874,H874)</f>
        <v>57164</v>
      </c>
      <c r="K874" s="51">
        <f>_xlfn.XLOOKUP(G874,'Pay Table DC 2025'!B:B,'Pay Table DC 2025'!L:L,"NA",0)</f>
        <v>74318</v>
      </c>
      <c r="L874" s="20" t="str" cm="1">
        <f t="array" ref="L874">IFERROR(_xlfn.IFS(C874="Achieved Excellence", J874*Parameters!B$13, C874="Exceeded Expectations", J874*Parameters!C$13,C874="Meets Expectations",J874*Parameters!D$13), "No Pay Due")</f>
        <v>No Pay Due</v>
      </c>
      <c r="M874" s="21">
        <f t="shared" si="40"/>
        <v>0.7691810866815576</v>
      </c>
      <c r="N874" s="49" t="str" cm="1">
        <f t="array" ref="N874">_xlfn.IFS(L874="No Pay Due", "No Pay Due", ISNUMBER(L874), CEILING(L874, 50))</f>
        <v>No Pay Due</v>
      </c>
      <c r="O874" s="50" t="str">
        <f t="shared" si="41"/>
        <v>No Pay Due</v>
      </c>
      <c r="P874" s="56"/>
      <c r="Q874" s="16" t="str" cm="1">
        <f t="array" ref="Q874">IFERROR(_xlfn.IFS(C874="Achieved Excellence","3,000",C874="Exceeded Expectations",2000,C874="Meets Expectations",1000), "No pay due")</f>
        <v>No pay due</v>
      </c>
    </row>
    <row r="875" spans="1:17" x14ac:dyDescent="0.3">
      <c r="A875" t="s">
        <v>930</v>
      </c>
      <c r="B875">
        <v>2</v>
      </c>
      <c r="C875" t="str">
        <f>_xlfn.XLOOKUP(B875,Setup!A:A,Setup!B:B,"Unknown",0)</f>
        <v>Needs Improvement</v>
      </c>
      <c r="D875" s="19">
        <v>45007</v>
      </c>
      <c r="E875" s="18">
        <f ca="1">Parameters!C$5 - D875</f>
        <v>699</v>
      </c>
      <c r="F875" s="17" t="str">
        <f t="shared" ca="1" si="39"/>
        <v>Eligible</v>
      </c>
      <c r="G875" s="18">
        <v>1</v>
      </c>
      <c r="H875" s="18">
        <v>7</v>
      </c>
      <c r="I875" s="18" t="s">
        <v>1092</v>
      </c>
      <c r="J875" s="20" cm="1">
        <f t="array" ref="J875">INDEX('Pay Table DC 2025'!C$2:L$16,G875,H875)</f>
        <v>35502</v>
      </c>
      <c r="K875" s="51">
        <f>_xlfn.XLOOKUP(G875,'Pay Table DC 2025'!B:B,'Pay Table DC 2025'!L:L,"NA",0)</f>
        <v>37463</v>
      </c>
      <c r="L875" s="20" t="str" cm="1">
        <f t="array" ref="L875">IFERROR(_xlfn.IFS(C875="Achieved Excellence", J875*Parameters!B$13, C875="Exceeded Expectations", J875*Parameters!C$13,C875="Meets Expectations",J875*Parameters!D$13), "No Pay Due")</f>
        <v>No Pay Due</v>
      </c>
      <c r="M875" s="21">
        <f t="shared" si="40"/>
        <v>0.94765501961935772</v>
      </c>
      <c r="N875" s="49" t="str" cm="1">
        <f t="array" ref="N875">_xlfn.IFS(L875="No Pay Due", "No Pay Due", ISNUMBER(L875), CEILING(L875, 50))</f>
        <v>No Pay Due</v>
      </c>
      <c r="O875" s="50" t="str">
        <f t="shared" si="41"/>
        <v>No Pay Due</v>
      </c>
      <c r="P875" s="56"/>
      <c r="Q875" s="16" t="str" cm="1">
        <f t="array" ref="Q875">IFERROR(_xlfn.IFS(C875="Achieved Excellence","3,000",C875="Exceeded Expectations",2000,C875="Meets Expectations",1000), "No pay due")</f>
        <v>No pay due</v>
      </c>
    </row>
    <row r="876" spans="1:17" x14ac:dyDescent="0.3">
      <c r="A876" t="s">
        <v>931</v>
      </c>
      <c r="B876">
        <v>5</v>
      </c>
      <c r="C876" t="str">
        <f>_xlfn.XLOOKUP(B876,Setup!A:A,Setup!B:B,"Unknown",0)</f>
        <v>Achieved Excellence</v>
      </c>
      <c r="D876" s="19">
        <v>45276</v>
      </c>
      <c r="E876" s="18">
        <f ca="1">Parameters!C$5 - D876</f>
        <v>430</v>
      </c>
      <c r="F876" s="17" t="str">
        <f t="shared" ca="1" si="39"/>
        <v>Eligible</v>
      </c>
      <c r="G876" s="18">
        <v>6</v>
      </c>
      <c r="H876" s="18">
        <v>3</v>
      </c>
      <c r="I876" s="18" t="s">
        <v>1094</v>
      </c>
      <c r="J876" s="20" cm="1">
        <f t="array" ref="J876">INDEX('Pay Table DC 2025'!C$2:L$16,G876,H876)</f>
        <v>54871</v>
      </c>
      <c r="K876" s="51">
        <f>_xlfn.XLOOKUP(G876,'Pay Table DC 2025'!B:B,'Pay Table DC 2025'!L:L,"NA",0)</f>
        <v>66872</v>
      </c>
      <c r="L876" s="20" cm="1">
        <f t="array" ref="L876">IFERROR(_xlfn.IFS(C876="Achieved Excellence", J876*Parameters!B$13, C876="Exceeded Expectations", J876*Parameters!C$13,C876="Meets Expectations",J876*Parameters!D$13), "No Pay Due")</f>
        <v>1646.1299999999999</v>
      </c>
      <c r="M876" s="21">
        <f t="shared" si="40"/>
        <v>0.82053774374925226</v>
      </c>
      <c r="N876" s="49" cm="1">
        <f t="array" ref="N876">_xlfn.IFS(L876="No Pay Due", "No Pay Due", ISNUMBER(L876), CEILING(L876, 50))</f>
        <v>1650</v>
      </c>
      <c r="O876" s="50">
        <f t="shared" si="41"/>
        <v>3.8700000000001182</v>
      </c>
      <c r="P876" s="56"/>
      <c r="Q876" s="16" t="str" cm="1">
        <f t="array" ref="Q876">IFERROR(_xlfn.IFS(C876="Achieved Excellence","3,000",C876="Exceeded Expectations",2000,C876="Meets Expectations",1000), "No pay due")</f>
        <v>3,000</v>
      </c>
    </row>
    <row r="877" spans="1:17" x14ac:dyDescent="0.3">
      <c r="A877" t="s">
        <v>932</v>
      </c>
      <c r="B877">
        <v>4</v>
      </c>
      <c r="C877" t="str">
        <f>_xlfn.XLOOKUP(B877,Setup!A:A,Setup!B:B,"Unknown",0)</f>
        <v>Exceeded Expectations</v>
      </c>
      <c r="D877" s="19">
        <v>45373</v>
      </c>
      <c r="E877" s="18">
        <f ca="1">Parameters!C$5 - D877</f>
        <v>333</v>
      </c>
      <c r="F877" s="17" t="str">
        <f t="shared" ca="1" si="39"/>
        <v>Eligible</v>
      </c>
      <c r="G877" s="18">
        <v>6</v>
      </c>
      <c r="H877" s="18">
        <v>3</v>
      </c>
      <c r="I877" s="18" t="s">
        <v>1094</v>
      </c>
      <c r="J877" s="20" cm="1">
        <f t="array" ref="J877">INDEX('Pay Table DC 2025'!C$2:L$16,G877,H877)</f>
        <v>54871</v>
      </c>
      <c r="K877" s="51">
        <f>_xlfn.XLOOKUP(G877,'Pay Table DC 2025'!B:B,'Pay Table DC 2025'!L:L,"NA",0)</f>
        <v>66872</v>
      </c>
      <c r="L877" s="20" cm="1">
        <f t="array" ref="L877">IFERROR(_xlfn.IFS(C877="Achieved Excellence", J877*Parameters!B$13, C877="Exceeded Expectations", J877*Parameters!C$13,C877="Meets Expectations",J877*Parameters!D$13), "No Pay Due")</f>
        <v>1097.42</v>
      </c>
      <c r="M877" s="21">
        <f t="shared" si="40"/>
        <v>0.82053774374925226</v>
      </c>
      <c r="N877" s="49" cm="1">
        <f t="array" ref="N877">_xlfn.IFS(L877="No Pay Due", "No Pay Due", ISNUMBER(L877), CEILING(L877, 50))</f>
        <v>1100</v>
      </c>
      <c r="O877" s="50">
        <f t="shared" si="41"/>
        <v>2.5799999999999272</v>
      </c>
      <c r="P877" s="56"/>
      <c r="Q877" s="16" cm="1">
        <f t="array" ref="Q877">IFERROR(_xlfn.IFS(C877="Achieved Excellence","3,000",C877="Exceeded Expectations",2000,C877="Meets Expectations",1000), "No pay due")</f>
        <v>2000</v>
      </c>
    </row>
    <row r="878" spans="1:17" x14ac:dyDescent="0.3">
      <c r="A878" t="s">
        <v>933</v>
      </c>
      <c r="B878">
        <v>5</v>
      </c>
      <c r="C878" t="str">
        <f>_xlfn.XLOOKUP(B878,Setup!A:A,Setup!B:B,"Unknown",0)</f>
        <v>Achieved Excellence</v>
      </c>
      <c r="D878" s="19">
        <v>44167</v>
      </c>
      <c r="E878" s="18">
        <f ca="1">Parameters!C$5 - D878</f>
        <v>1539</v>
      </c>
      <c r="F878" s="17" t="str">
        <f t="shared" ca="1" si="39"/>
        <v>Eligible</v>
      </c>
      <c r="G878" s="18">
        <v>14</v>
      </c>
      <c r="H878" s="18">
        <v>3</v>
      </c>
      <c r="I878" s="18" t="s">
        <v>1093</v>
      </c>
      <c r="J878" s="20" cm="1">
        <f t="array" ref="J878">INDEX('Pay Table DC 2025'!C$2:L$16,G878,H878)</f>
        <v>151987</v>
      </c>
      <c r="K878" s="51">
        <f>_xlfn.XLOOKUP(G878,'Pay Table DC 2025'!B:B,'Pay Table DC 2025'!L:L,"NA",0)</f>
        <v>185234</v>
      </c>
      <c r="L878" s="20" cm="1">
        <f t="array" ref="L878">IFERROR(_xlfn.IFS(C878="Achieved Excellence", J878*Parameters!B$13, C878="Exceeded Expectations", J878*Parameters!C$13,C878="Meets Expectations",J878*Parameters!D$13), "No Pay Due")</f>
        <v>4559.6099999999997</v>
      </c>
      <c r="M878" s="21">
        <f t="shared" si="40"/>
        <v>0.8205135126380686</v>
      </c>
      <c r="N878" s="49" cm="1">
        <f t="array" ref="N878">_xlfn.IFS(L878="No Pay Due", "No Pay Due", ISNUMBER(L878), CEILING(L878, 50))</f>
        <v>4600</v>
      </c>
      <c r="O878" s="50">
        <f t="shared" si="41"/>
        <v>40.390000000000327</v>
      </c>
      <c r="P878" s="56"/>
      <c r="Q878" s="16" t="str" cm="1">
        <f t="array" ref="Q878">IFERROR(_xlfn.IFS(C878="Achieved Excellence","3,000",C878="Exceeded Expectations",2000,C878="Meets Expectations",1000), "No pay due")</f>
        <v>3,000</v>
      </c>
    </row>
    <row r="879" spans="1:17" x14ac:dyDescent="0.3">
      <c r="A879" t="s">
        <v>934</v>
      </c>
      <c r="B879">
        <v>2</v>
      </c>
      <c r="C879" t="str">
        <f>_xlfn.XLOOKUP(B879,Setup!A:A,Setup!B:B,"Unknown",0)</f>
        <v>Needs Improvement</v>
      </c>
      <c r="D879" s="19">
        <v>44488</v>
      </c>
      <c r="E879" s="18">
        <f ca="1">Parameters!C$5 - D879</f>
        <v>1218</v>
      </c>
      <c r="F879" s="17" t="str">
        <f t="shared" ca="1" si="39"/>
        <v>Eligible</v>
      </c>
      <c r="G879" s="18">
        <v>6</v>
      </c>
      <c r="H879" s="18">
        <v>10</v>
      </c>
      <c r="I879" s="18" t="s">
        <v>1094</v>
      </c>
      <c r="J879" s="20" cm="1">
        <f t="array" ref="J879">INDEX('Pay Table DC 2025'!C$2:L$16,G879,H879)</f>
        <v>66872</v>
      </c>
      <c r="K879" s="51">
        <f>_xlfn.XLOOKUP(G879,'Pay Table DC 2025'!B:B,'Pay Table DC 2025'!L:L,"NA",0)</f>
        <v>66872</v>
      </c>
      <c r="L879" s="20" t="str" cm="1">
        <f t="array" ref="L879">IFERROR(_xlfn.IFS(C879="Achieved Excellence", J879*Parameters!B$13, C879="Exceeded Expectations", J879*Parameters!C$13,C879="Meets Expectations",J879*Parameters!D$13), "No Pay Due")</f>
        <v>No Pay Due</v>
      </c>
      <c r="M879" s="21">
        <f t="shared" si="40"/>
        <v>1</v>
      </c>
      <c r="N879" s="49" t="str" cm="1">
        <f t="array" ref="N879">_xlfn.IFS(L879="No Pay Due", "No Pay Due", ISNUMBER(L879), CEILING(L879, 50))</f>
        <v>No Pay Due</v>
      </c>
      <c r="O879" s="50" t="str">
        <f t="shared" si="41"/>
        <v>No Pay Due</v>
      </c>
      <c r="P879" s="56"/>
      <c r="Q879" s="16" t="str" cm="1">
        <f t="array" ref="Q879">IFERROR(_xlfn.IFS(C879="Achieved Excellence","3,000",C879="Exceeded Expectations",2000,C879="Meets Expectations",1000), "No pay due")</f>
        <v>No pay due</v>
      </c>
    </row>
    <row r="880" spans="1:17" x14ac:dyDescent="0.3">
      <c r="A880" t="s">
        <v>935</v>
      </c>
      <c r="B880">
        <v>4</v>
      </c>
      <c r="C880" t="str">
        <f>_xlfn.XLOOKUP(B880,Setup!A:A,Setup!B:B,"Unknown",0)</f>
        <v>Exceeded Expectations</v>
      </c>
      <c r="D880" s="19">
        <v>44890</v>
      </c>
      <c r="E880" s="18">
        <f ca="1">Parameters!C$5 - D880</f>
        <v>816</v>
      </c>
      <c r="F880" s="17" t="str">
        <f t="shared" ca="1" si="39"/>
        <v>Eligible</v>
      </c>
      <c r="G880" s="18">
        <v>15</v>
      </c>
      <c r="H880" s="18">
        <v>4</v>
      </c>
      <c r="I880" s="18" t="s">
        <v>1092</v>
      </c>
      <c r="J880" s="20" cm="1">
        <f t="array" ref="J880">INDEX('Pay Table DC 2025'!C$2:L$16,G880,H880)</f>
        <v>184363</v>
      </c>
      <c r="K880" s="51">
        <f>_xlfn.XLOOKUP(G880,'Pay Table DC 2025'!B:B,'Pay Table DC 2025'!L:L,"NA",0)</f>
        <v>195200</v>
      </c>
      <c r="L880" s="20" cm="1">
        <f t="array" ref="L880">IFERROR(_xlfn.IFS(C880="Achieved Excellence", J880*Parameters!B$13, C880="Exceeded Expectations", J880*Parameters!C$13,C880="Meets Expectations",J880*Parameters!D$13), "No Pay Due")</f>
        <v>3687.26</v>
      </c>
      <c r="M880" s="21">
        <f t="shared" si="40"/>
        <v>0.94448258196721313</v>
      </c>
      <c r="N880" s="49" cm="1">
        <f t="array" ref="N880">_xlfn.IFS(L880="No Pay Due", "No Pay Due", ISNUMBER(L880), CEILING(L880, 50))</f>
        <v>3700</v>
      </c>
      <c r="O880" s="50">
        <f t="shared" si="41"/>
        <v>12.739999999999782</v>
      </c>
      <c r="P880" s="56"/>
      <c r="Q880" s="16" cm="1">
        <f t="array" ref="Q880">IFERROR(_xlfn.IFS(C880="Achieved Excellence","3,000",C880="Exceeded Expectations",2000,C880="Meets Expectations",1000), "No pay due")</f>
        <v>2000</v>
      </c>
    </row>
    <row r="881" spans="1:17" x14ac:dyDescent="0.3">
      <c r="A881" t="s">
        <v>936</v>
      </c>
      <c r="B881">
        <v>5</v>
      </c>
      <c r="C881" t="str">
        <f>_xlfn.XLOOKUP(B881,Setup!A:A,Setup!B:B,"Unknown",0)</f>
        <v>Achieved Excellence</v>
      </c>
      <c r="D881" s="19">
        <v>44492</v>
      </c>
      <c r="E881" s="18">
        <f ca="1">Parameters!C$5 - D881</f>
        <v>1214</v>
      </c>
      <c r="F881" s="17" t="str">
        <f t="shared" ca="1" si="39"/>
        <v>Eligible</v>
      </c>
      <c r="G881" s="18">
        <v>5</v>
      </c>
      <c r="H881" s="18">
        <v>5</v>
      </c>
      <c r="I881" s="18" t="s">
        <v>1095</v>
      </c>
      <c r="J881" s="20" cm="1">
        <f t="array" ref="J881">INDEX('Pay Table DC 2025'!C$2:L$16,G881,H881)</f>
        <v>52298</v>
      </c>
      <c r="K881" s="51">
        <f>_xlfn.XLOOKUP(G881,'Pay Table DC 2025'!B:B,'Pay Table DC 2025'!L:L,"NA",0)</f>
        <v>59986</v>
      </c>
      <c r="L881" s="20" cm="1">
        <f t="array" ref="L881">IFERROR(_xlfn.IFS(C881="Achieved Excellence", J881*Parameters!B$13, C881="Exceeded Expectations", J881*Parameters!C$13,C881="Meets Expectations",J881*Parameters!D$13), "No Pay Due")</f>
        <v>1568.94</v>
      </c>
      <c r="M881" s="21">
        <f t="shared" si="40"/>
        <v>0.87183676191111259</v>
      </c>
      <c r="N881" s="49" cm="1">
        <f t="array" ref="N881">_xlfn.IFS(L881="No Pay Due", "No Pay Due", ISNUMBER(L881), CEILING(L881, 50))</f>
        <v>1600</v>
      </c>
      <c r="O881" s="50">
        <f t="shared" si="41"/>
        <v>31.059999999999945</v>
      </c>
      <c r="P881" s="56"/>
      <c r="Q881" s="16" t="str" cm="1">
        <f t="array" ref="Q881">IFERROR(_xlfn.IFS(C881="Achieved Excellence","3,000",C881="Exceeded Expectations",2000,C881="Meets Expectations",1000), "No pay due")</f>
        <v>3,000</v>
      </c>
    </row>
    <row r="882" spans="1:17" x14ac:dyDescent="0.3">
      <c r="A882" t="s">
        <v>937</v>
      </c>
      <c r="B882">
        <v>3</v>
      </c>
      <c r="C882" t="str">
        <f>_xlfn.XLOOKUP(B882,Setup!A:A,Setup!B:B,"Unknown",0)</f>
        <v>Meets Expectations</v>
      </c>
      <c r="D882" s="19">
        <v>45730</v>
      </c>
      <c r="E882" s="18">
        <f ca="1">Parameters!C$5 - D882</f>
        <v>-24</v>
      </c>
      <c r="F882" s="17" t="str">
        <f t="shared" ca="1" si="39"/>
        <v>Tenure Ineligible</v>
      </c>
      <c r="G882" s="18">
        <v>5</v>
      </c>
      <c r="H882" s="18">
        <v>9</v>
      </c>
      <c r="I882" s="18" t="s">
        <v>1094</v>
      </c>
      <c r="J882" s="20" cm="1">
        <f t="array" ref="J882">INDEX('Pay Table DC 2025'!C$2:L$16,G882,H882)</f>
        <v>58449</v>
      </c>
      <c r="K882" s="51">
        <f>_xlfn.XLOOKUP(G882,'Pay Table DC 2025'!B:B,'Pay Table DC 2025'!L:L,"NA",0)</f>
        <v>59986</v>
      </c>
      <c r="L882" s="20" cm="1">
        <f t="array" ref="L882">IFERROR(_xlfn.IFS(C882="Achieved Excellence", J882*Parameters!B$13, C882="Exceeded Expectations", J882*Parameters!C$13,C882="Meets Expectations",J882*Parameters!D$13), "No Pay Due")</f>
        <v>584.49</v>
      </c>
      <c r="M882" s="21">
        <f t="shared" si="40"/>
        <v>0.97437735471610043</v>
      </c>
      <c r="N882" s="49" cm="1">
        <f t="array" ref="N882">_xlfn.IFS(L882="No Pay Due", "No Pay Due", ISNUMBER(L882), CEILING(L882, 50))</f>
        <v>600</v>
      </c>
      <c r="O882" s="50">
        <f t="shared" si="41"/>
        <v>15.509999999999991</v>
      </c>
      <c r="P882" s="56"/>
      <c r="Q882" s="16" cm="1">
        <f t="array" ref="Q882">IFERROR(_xlfn.IFS(C882="Achieved Excellence","3,000",C882="Exceeded Expectations",2000,C882="Meets Expectations",1000), "No pay due")</f>
        <v>1000</v>
      </c>
    </row>
    <row r="883" spans="1:17" x14ac:dyDescent="0.3">
      <c r="A883" t="s">
        <v>938</v>
      </c>
      <c r="B883">
        <v>4</v>
      </c>
      <c r="C883" t="str">
        <f>_xlfn.XLOOKUP(B883,Setup!A:A,Setup!B:B,"Unknown",0)</f>
        <v>Exceeded Expectations</v>
      </c>
      <c r="D883" s="19">
        <v>44806</v>
      </c>
      <c r="E883" s="18">
        <f ca="1">Parameters!C$5 - D883</f>
        <v>900</v>
      </c>
      <c r="F883" s="17" t="str">
        <f t="shared" ca="1" si="39"/>
        <v>Eligible</v>
      </c>
      <c r="G883" s="18">
        <v>14</v>
      </c>
      <c r="H883" s="18">
        <v>2</v>
      </c>
      <c r="I883" s="18" t="s">
        <v>1095</v>
      </c>
      <c r="J883" s="20" cm="1">
        <f t="array" ref="J883">INDEX('Pay Table DC 2025'!C$2:L$16,G883,H883)</f>
        <v>147238</v>
      </c>
      <c r="K883" s="51">
        <f>_xlfn.XLOOKUP(G883,'Pay Table DC 2025'!B:B,'Pay Table DC 2025'!L:L,"NA",0)</f>
        <v>185234</v>
      </c>
      <c r="L883" s="20" cm="1">
        <f t="array" ref="L883">IFERROR(_xlfn.IFS(C883="Achieved Excellence", J883*Parameters!B$13, C883="Exceeded Expectations", J883*Parameters!C$13,C883="Meets Expectations",J883*Parameters!D$13), "No Pay Due")</f>
        <v>2944.76</v>
      </c>
      <c r="M883" s="21">
        <f t="shared" si="40"/>
        <v>0.79487567077318422</v>
      </c>
      <c r="N883" s="49" cm="1">
        <f t="array" ref="N883">_xlfn.IFS(L883="No Pay Due", "No Pay Due", ISNUMBER(L883), CEILING(L883, 50))</f>
        <v>2950</v>
      </c>
      <c r="O883" s="50">
        <f t="shared" si="41"/>
        <v>5.2399999999997817</v>
      </c>
      <c r="P883" s="56"/>
      <c r="Q883" s="16" cm="1">
        <f t="array" ref="Q883">IFERROR(_xlfn.IFS(C883="Achieved Excellence","3,000",C883="Exceeded Expectations",2000,C883="Meets Expectations",1000), "No pay due")</f>
        <v>2000</v>
      </c>
    </row>
    <row r="884" spans="1:17" x14ac:dyDescent="0.3">
      <c r="A884" t="s">
        <v>939</v>
      </c>
      <c r="B884">
        <v>2</v>
      </c>
      <c r="C884" t="str">
        <f>_xlfn.XLOOKUP(B884,Setup!A:A,Setup!B:B,"Unknown",0)</f>
        <v>Needs Improvement</v>
      </c>
      <c r="D884" s="19">
        <v>44082</v>
      </c>
      <c r="E884" s="18">
        <f ca="1">Parameters!C$5 - D884</f>
        <v>1624</v>
      </c>
      <c r="F884" s="17" t="str">
        <f t="shared" ca="1" si="39"/>
        <v>Eligible</v>
      </c>
      <c r="G884" s="18">
        <v>4</v>
      </c>
      <c r="H884" s="18">
        <v>2</v>
      </c>
      <c r="I884" s="18" t="s">
        <v>1092</v>
      </c>
      <c r="J884" s="20" cm="1">
        <f t="array" ref="J884">INDEX('Pay Table DC 2025'!C$2:L$16,G884,H884)</f>
        <v>42622</v>
      </c>
      <c r="K884" s="51">
        <f>_xlfn.XLOOKUP(G884,'Pay Table DC 2025'!B:B,'Pay Table DC 2025'!L:L,"NA",0)</f>
        <v>53627</v>
      </c>
      <c r="L884" s="20" t="str" cm="1">
        <f t="array" ref="L884">IFERROR(_xlfn.IFS(C884="Achieved Excellence", J884*Parameters!B$13, C884="Exceeded Expectations", J884*Parameters!C$13,C884="Meets Expectations",J884*Parameters!D$13), "No Pay Due")</f>
        <v>No Pay Due</v>
      </c>
      <c r="M884" s="21">
        <f t="shared" si="40"/>
        <v>0.79478620843977843</v>
      </c>
      <c r="N884" s="49" t="str" cm="1">
        <f t="array" ref="N884">_xlfn.IFS(L884="No Pay Due", "No Pay Due", ISNUMBER(L884), CEILING(L884, 50))</f>
        <v>No Pay Due</v>
      </c>
      <c r="O884" s="50" t="str">
        <f t="shared" si="41"/>
        <v>No Pay Due</v>
      </c>
      <c r="P884" s="56"/>
      <c r="Q884" s="16" t="str" cm="1">
        <f t="array" ref="Q884">IFERROR(_xlfn.IFS(C884="Achieved Excellence","3,000",C884="Exceeded Expectations",2000,C884="Meets Expectations",1000), "No pay due")</f>
        <v>No pay due</v>
      </c>
    </row>
    <row r="885" spans="1:17" x14ac:dyDescent="0.3">
      <c r="A885" t="s">
        <v>940</v>
      </c>
      <c r="B885">
        <v>2</v>
      </c>
      <c r="C885" t="str">
        <f>_xlfn.XLOOKUP(B885,Setup!A:A,Setup!B:B,"Unknown",0)</f>
        <v>Needs Improvement</v>
      </c>
      <c r="D885" s="19">
        <v>44692</v>
      </c>
      <c r="E885" s="18">
        <f ca="1">Parameters!C$5 - D885</f>
        <v>1014</v>
      </c>
      <c r="F885" s="17" t="str">
        <f t="shared" ca="1" si="39"/>
        <v>Eligible</v>
      </c>
      <c r="G885" s="18">
        <v>11</v>
      </c>
      <c r="H885" s="18">
        <v>2</v>
      </c>
      <c r="I885" s="18" t="s">
        <v>1094</v>
      </c>
      <c r="J885" s="20" cm="1">
        <f t="array" ref="J885">INDEX('Pay Table DC 2025'!C$2:L$16,G885,H885)</f>
        <v>87420</v>
      </c>
      <c r="K885" s="51">
        <f>_xlfn.XLOOKUP(G885,'Pay Table DC 2025'!B:B,'Pay Table DC 2025'!L:L,"NA",0)</f>
        <v>109975</v>
      </c>
      <c r="L885" s="20" t="str" cm="1">
        <f t="array" ref="L885">IFERROR(_xlfn.IFS(C885="Achieved Excellence", J885*Parameters!B$13, C885="Exceeded Expectations", J885*Parameters!C$13,C885="Meets Expectations",J885*Parameters!D$13), "No Pay Due")</f>
        <v>No Pay Due</v>
      </c>
      <c r="M885" s="21">
        <f t="shared" si="40"/>
        <v>0.79490793362127754</v>
      </c>
      <c r="N885" s="49" t="str" cm="1">
        <f t="array" ref="N885">_xlfn.IFS(L885="No Pay Due", "No Pay Due", ISNUMBER(L885), CEILING(L885, 50))</f>
        <v>No Pay Due</v>
      </c>
      <c r="O885" s="50" t="str">
        <f t="shared" si="41"/>
        <v>No Pay Due</v>
      </c>
      <c r="P885" s="56"/>
      <c r="Q885" s="16" t="str" cm="1">
        <f t="array" ref="Q885">IFERROR(_xlfn.IFS(C885="Achieved Excellence","3,000",C885="Exceeded Expectations",2000,C885="Meets Expectations",1000), "No pay due")</f>
        <v>No pay due</v>
      </c>
    </row>
    <row r="886" spans="1:17" x14ac:dyDescent="0.3">
      <c r="A886" t="s">
        <v>941</v>
      </c>
      <c r="B886">
        <v>5</v>
      </c>
      <c r="C886" t="str">
        <f>_xlfn.XLOOKUP(B886,Setup!A:A,Setup!B:B,"Unknown",0)</f>
        <v>Achieved Excellence</v>
      </c>
      <c r="D886" s="19">
        <v>44274</v>
      </c>
      <c r="E886" s="18">
        <f ca="1">Parameters!C$5 - D886</f>
        <v>1432</v>
      </c>
      <c r="F886" s="17" t="str">
        <f t="shared" ca="1" si="39"/>
        <v>Eligible</v>
      </c>
      <c r="G886" s="18">
        <v>12</v>
      </c>
      <c r="H886" s="18">
        <v>5</v>
      </c>
      <c r="I886" s="18" t="s">
        <v>1091</v>
      </c>
      <c r="J886" s="20" cm="1">
        <f t="array" ref="J886">INDEX('Pay Table DC 2025'!C$2:L$16,G886,H886)</f>
        <v>114923</v>
      </c>
      <c r="K886" s="51">
        <f>_xlfn.XLOOKUP(G886,'Pay Table DC 2025'!B:B,'Pay Table DC 2025'!L:L,"NA",0)</f>
        <v>131826</v>
      </c>
      <c r="L886" s="20" cm="1">
        <f t="array" ref="L886">IFERROR(_xlfn.IFS(C886="Achieved Excellence", J886*Parameters!B$13, C886="Exceeded Expectations", J886*Parameters!C$13,C886="Meets Expectations",J886*Parameters!D$13), "No Pay Due")</f>
        <v>3447.69</v>
      </c>
      <c r="M886" s="21">
        <f t="shared" si="40"/>
        <v>0.87177794972160272</v>
      </c>
      <c r="N886" s="49" cm="1">
        <f t="array" ref="N886">_xlfn.IFS(L886="No Pay Due", "No Pay Due", ISNUMBER(L886), CEILING(L886, 50))</f>
        <v>3450</v>
      </c>
      <c r="O886" s="50">
        <f t="shared" si="41"/>
        <v>2.3099999999999454</v>
      </c>
      <c r="P886" s="56"/>
      <c r="Q886" s="16" t="str" cm="1">
        <f t="array" ref="Q886">IFERROR(_xlfn.IFS(C886="Achieved Excellence","3,000",C886="Exceeded Expectations",2000,C886="Meets Expectations",1000), "No pay due")</f>
        <v>3,000</v>
      </c>
    </row>
    <row r="887" spans="1:17" x14ac:dyDescent="0.3">
      <c r="A887" t="s">
        <v>942</v>
      </c>
      <c r="B887">
        <v>5</v>
      </c>
      <c r="C887" t="str">
        <f>_xlfn.XLOOKUP(B887,Setup!A:A,Setup!B:B,"Unknown",0)</f>
        <v>Achieved Excellence</v>
      </c>
      <c r="D887" s="19">
        <v>43948</v>
      </c>
      <c r="E887" s="18">
        <f ca="1">Parameters!C$5 - D887</f>
        <v>1758</v>
      </c>
      <c r="F887" s="17" t="str">
        <f t="shared" ca="1" si="39"/>
        <v>Eligible</v>
      </c>
      <c r="G887" s="18">
        <v>3</v>
      </c>
      <c r="H887" s="18">
        <v>8</v>
      </c>
      <c r="I887" s="18" t="s">
        <v>1091</v>
      </c>
      <c r="J887" s="20" cm="1">
        <f t="array" ref="J887">INDEX('Pay Table DC 2025'!C$2:L$16,G887,H887)</f>
        <v>45315</v>
      </c>
      <c r="K887" s="51">
        <f>_xlfn.XLOOKUP(G887,'Pay Table DC 2025'!B:B,'Pay Table DC 2025'!L:L,"NA",0)</f>
        <v>47763</v>
      </c>
      <c r="L887" s="20" cm="1">
        <f t="array" ref="L887">IFERROR(_xlfn.IFS(C887="Achieved Excellence", J887*Parameters!B$13, C887="Exceeded Expectations", J887*Parameters!C$13,C887="Meets Expectations",J887*Parameters!D$13), "No Pay Due")</f>
        <v>1359.45</v>
      </c>
      <c r="M887" s="21">
        <f t="shared" si="40"/>
        <v>0.94874693800640664</v>
      </c>
      <c r="N887" s="49" cm="1">
        <f t="array" ref="N887">_xlfn.IFS(L887="No Pay Due", "No Pay Due", ISNUMBER(L887), CEILING(L887, 50))</f>
        <v>1400</v>
      </c>
      <c r="O887" s="50">
        <f t="shared" si="41"/>
        <v>40.549999999999955</v>
      </c>
      <c r="P887" s="56"/>
      <c r="Q887" s="16" t="str" cm="1">
        <f t="array" ref="Q887">IFERROR(_xlfn.IFS(C887="Achieved Excellence","3,000",C887="Exceeded Expectations",2000,C887="Meets Expectations",1000), "No pay due")</f>
        <v>3,000</v>
      </c>
    </row>
    <row r="888" spans="1:17" x14ac:dyDescent="0.3">
      <c r="A888" t="s">
        <v>943</v>
      </c>
      <c r="B888">
        <v>1</v>
      </c>
      <c r="C888" t="str">
        <f>_xlfn.XLOOKUP(B888,Setup!A:A,Setup!B:B,"Unknown",0)</f>
        <v>Did not meet Expectations</v>
      </c>
      <c r="D888" s="19">
        <v>44379</v>
      </c>
      <c r="E888" s="18">
        <f ca="1">Parameters!C$5 - D888</f>
        <v>1327</v>
      </c>
      <c r="F888" s="17" t="str">
        <f t="shared" ca="1" si="39"/>
        <v>Eligible</v>
      </c>
      <c r="G888" s="18">
        <v>5</v>
      </c>
      <c r="H888" s="18">
        <v>4</v>
      </c>
      <c r="I888" s="18" t="s">
        <v>1093</v>
      </c>
      <c r="J888" s="20" cm="1">
        <f t="array" ref="J888">INDEX('Pay Table DC 2025'!C$2:L$16,G888,H888)</f>
        <v>50761</v>
      </c>
      <c r="K888" s="51">
        <f>_xlfn.XLOOKUP(G888,'Pay Table DC 2025'!B:B,'Pay Table DC 2025'!L:L,"NA",0)</f>
        <v>59986</v>
      </c>
      <c r="L888" s="20" t="str" cm="1">
        <f t="array" ref="L888">IFERROR(_xlfn.IFS(C888="Achieved Excellence", J888*Parameters!B$13, C888="Exceeded Expectations", J888*Parameters!C$13,C888="Meets Expectations",J888*Parameters!D$13), "No Pay Due")</f>
        <v>No Pay Due</v>
      </c>
      <c r="M888" s="21">
        <f t="shared" si="40"/>
        <v>0.84621411662721302</v>
      </c>
      <c r="N888" s="49" t="str" cm="1">
        <f t="array" ref="N888">_xlfn.IFS(L888="No Pay Due", "No Pay Due", ISNUMBER(L888), CEILING(L888, 50))</f>
        <v>No Pay Due</v>
      </c>
      <c r="O888" s="50" t="str">
        <f t="shared" si="41"/>
        <v>No Pay Due</v>
      </c>
      <c r="P888" s="56"/>
      <c r="Q888" s="16" t="str" cm="1">
        <f t="array" ref="Q888">IFERROR(_xlfn.IFS(C888="Achieved Excellence","3,000",C888="Exceeded Expectations",2000,C888="Meets Expectations",1000), "No pay due")</f>
        <v>No pay due</v>
      </c>
    </row>
    <row r="889" spans="1:17" x14ac:dyDescent="0.3">
      <c r="A889" t="s">
        <v>944</v>
      </c>
      <c r="B889">
        <v>3</v>
      </c>
      <c r="C889" t="str">
        <f>_xlfn.XLOOKUP(B889,Setup!A:A,Setup!B:B,"Unknown",0)</f>
        <v>Meets Expectations</v>
      </c>
      <c r="D889" s="19">
        <v>45118</v>
      </c>
      <c r="E889" s="18">
        <f ca="1">Parameters!C$5 - D889</f>
        <v>588</v>
      </c>
      <c r="F889" s="17" t="str">
        <f t="shared" ca="1" si="39"/>
        <v>Eligible</v>
      </c>
      <c r="G889" s="18">
        <v>8</v>
      </c>
      <c r="H889" s="18">
        <v>4</v>
      </c>
      <c r="I889" s="18" t="s">
        <v>1093</v>
      </c>
      <c r="J889" s="20" cm="1">
        <f t="array" ref="J889">INDEX('Pay Table DC 2025'!C$2:L$16,G889,H889)</f>
        <v>69639</v>
      </c>
      <c r="K889" s="51">
        <f>_xlfn.XLOOKUP(G889,'Pay Table DC 2025'!B:B,'Pay Table DC 2025'!L:L,"NA",0)</f>
        <v>82305</v>
      </c>
      <c r="L889" s="20" cm="1">
        <f t="array" ref="L889">IFERROR(_xlfn.IFS(C889="Achieved Excellence", J889*Parameters!B$13, C889="Exceeded Expectations", J889*Parameters!C$13,C889="Meets Expectations",J889*Parameters!D$13), "No Pay Due")</f>
        <v>696.39</v>
      </c>
      <c r="M889" s="21">
        <f t="shared" si="40"/>
        <v>0.84610898487333697</v>
      </c>
      <c r="N889" s="49" cm="1">
        <f t="array" ref="N889">_xlfn.IFS(L889="No Pay Due", "No Pay Due", ISNUMBER(L889), CEILING(L889, 50))</f>
        <v>700</v>
      </c>
      <c r="O889" s="50">
        <f t="shared" si="41"/>
        <v>3.6100000000000136</v>
      </c>
      <c r="P889" s="56"/>
      <c r="Q889" s="16" cm="1">
        <f t="array" ref="Q889">IFERROR(_xlfn.IFS(C889="Achieved Excellence","3,000",C889="Exceeded Expectations",2000,C889="Meets Expectations",1000), "No pay due")</f>
        <v>1000</v>
      </c>
    </row>
    <row r="890" spans="1:17" x14ac:dyDescent="0.3">
      <c r="A890" t="s">
        <v>945</v>
      </c>
      <c r="B890">
        <v>4</v>
      </c>
      <c r="C890" t="str">
        <f>_xlfn.XLOOKUP(B890,Setup!A:A,Setup!B:B,"Unknown",0)</f>
        <v>Exceeded Expectations</v>
      </c>
      <c r="D890" s="19">
        <v>44200</v>
      </c>
      <c r="E890" s="18">
        <f ca="1">Parameters!C$5 - D890</f>
        <v>1506</v>
      </c>
      <c r="F890" s="17" t="str">
        <f t="shared" ca="1" si="39"/>
        <v>Eligible</v>
      </c>
      <c r="G890" s="18">
        <v>14</v>
      </c>
      <c r="H890" s="18">
        <v>8</v>
      </c>
      <c r="I890" s="18" t="s">
        <v>1091</v>
      </c>
      <c r="J890" s="20" cm="1">
        <f t="array" ref="J890">INDEX('Pay Table DC 2025'!C$2:L$16,G890,H890)</f>
        <v>175735</v>
      </c>
      <c r="K890" s="51">
        <f>_xlfn.XLOOKUP(G890,'Pay Table DC 2025'!B:B,'Pay Table DC 2025'!L:L,"NA",0)</f>
        <v>185234</v>
      </c>
      <c r="L890" s="20" cm="1">
        <f t="array" ref="L890">IFERROR(_xlfn.IFS(C890="Achieved Excellence", J890*Parameters!B$13, C890="Exceeded Expectations", J890*Parameters!C$13,C890="Meets Expectations",J890*Parameters!D$13), "No Pay Due")</f>
        <v>3514.7000000000003</v>
      </c>
      <c r="M890" s="21">
        <f t="shared" si="40"/>
        <v>0.94871891769329608</v>
      </c>
      <c r="N890" s="49" cm="1">
        <f t="array" ref="N890">_xlfn.IFS(L890="No Pay Due", "No Pay Due", ISNUMBER(L890), CEILING(L890, 50))</f>
        <v>3550</v>
      </c>
      <c r="O890" s="50">
        <f t="shared" si="41"/>
        <v>35.299999999999727</v>
      </c>
      <c r="P890" s="56"/>
      <c r="Q890" s="16" cm="1">
        <f t="array" ref="Q890">IFERROR(_xlfn.IFS(C890="Achieved Excellence","3,000",C890="Exceeded Expectations",2000,C890="Meets Expectations",1000), "No pay due")</f>
        <v>2000</v>
      </c>
    </row>
    <row r="891" spans="1:17" x14ac:dyDescent="0.3">
      <c r="A891" t="s">
        <v>946</v>
      </c>
      <c r="B891">
        <v>2</v>
      </c>
      <c r="C891" t="str">
        <f>_xlfn.XLOOKUP(B891,Setup!A:A,Setup!B:B,"Unknown",0)</f>
        <v>Needs Improvement</v>
      </c>
      <c r="D891" s="19">
        <v>44639</v>
      </c>
      <c r="E891" s="18">
        <f ca="1">Parameters!C$5 - D891</f>
        <v>1067</v>
      </c>
      <c r="F891" s="17" t="str">
        <f t="shared" ca="1" si="39"/>
        <v>Eligible</v>
      </c>
      <c r="G891" s="18">
        <v>10</v>
      </c>
      <c r="H891" s="18">
        <v>4</v>
      </c>
      <c r="I891" s="18" t="s">
        <v>1093</v>
      </c>
      <c r="J891" s="20" cm="1">
        <f t="array" ref="J891">INDEX('Pay Table DC 2025'!C$2:L$16,G891,H891)</f>
        <v>84700</v>
      </c>
      <c r="K891" s="51">
        <f>_xlfn.XLOOKUP(G891,'Pay Table DC 2025'!B:B,'Pay Table DC 2025'!L:L,"NA",0)</f>
        <v>100097</v>
      </c>
      <c r="L891" s="20" t="str" cm="1">
        <f t="array" ref="L891">IFERROR(_xlfn.IFS(C891="Achieved Excellence", J891*Parameters!B$13, C891="Exceeded Expectations", J891*Parameters!C$13,C891="Meets Expectations",J891*Parameters!D$13), "No Pay Due")</f>
        <v>No Pay Due</v>
      </c>
      <c r="M891" s="21">
        <f t="shared" si="40"/>
        <v>0.84617920617001507</v>
      </c>
      <c r="N891" s="49" t="str" cm="1">
        <f t="array" ref="N891">_xlfn.IFS(L891="No Pay Due", "No Pay Due", ISNUMBER(L891), CEILING(L891, 50))</f>
        <v>No Pay Due</v>
      </c>
      <c r="O891" s="50" t="str">
        <f t="shared" si="41"/>
        <v>No Pay Due</v>
      </c>
      <c r="P891" s="56"/>
      <c r="Q891" s="16" t="str" cm="1">
        <f t="array" ref="Q891">IFERROR(_xlfn.IFS(C891="Achieved Excellence","3,000",C891="Exceeded Expectations",2000,C891="Meets Expectations",1000), "No pay due")</f>
        <v>No pay due</v>
      </c>
    </row>
    <row r="892" spans="1:17" x14ac:dyDescent="0.3">
      <c r="A892" t="s">
        <v>947</v>
      </c>
      <c r="B892">
        <v>4</v>
      </c>
      <c r="C892" t="str">
        <f>_xlfn.XLOOKUP(B892,Setup!A:A,Setup!B:B,"Unknown",0)</f>
        <v>Exceeded Expectations</v>
      </c>
      <c r="D892" s="19">
        <v>44746</v>
      </c>
      <c r="E892" s="18">
        <f ca="1">Parameters!C$5 - D892</f>
        <v>960</v>
      </c>
      <c r="F892" s="17" t="str">
        <f t="shared" ca="1" si="39"/>
        <v>Eligible</v>
      </c>
      <c r="G892" s="18">
        <v>9</v>
      </c>
      <c r="H892" s="18">
        <v>7</v>
      </c>
      <c r="I892" s="18" t="s">
        <v>1094</v>
      </c>
      <c r="J892" s="20" cm="1">
        <f t="array" ref="J892">INDEX('Pay Table DC 2025'!C$2:L$16,G892,H892)</f>
        <v>83907</v>
      </c>
      <c r="K892" s="51">
        <f>_xlfn.XLOOKUP(G892,'Pay Table DC 2025'!B:B,'Pay Table DC 2025'!L:L,"NA",0)</f>
        <v>90898</v>
      </c>
      <c r="L892" s="20" cm="1">
        <f t="array" ref="L892">IFERROR(_xlfn.IFS(C892="Achieved Excellence", J892*Parameters!B$13, C892="Exceeded Expectations", J892*Parameters!C$13,C892="Meets Expectations",J892*Parameters!D$13), "No Pay Due")</f>
        <v>1678.14</v>
      </c>
      <c r="M892" s="21">
        <f t="shared" si="40"/>
        <v>0.92308961693326586</v>
      </c>
      <c r="N892" s="49" cm="1">
        <f t="array" ref="N892">_xlfn.IFS(L892="No Pay Due", "No Pay Due", ISNUMBER(L892), CEILING(L892, 50))</f>
        <v>1700</v>
      </c>
      <c r="O892" s="50">
        <f t="shared" si="41"/>
        <v>21.8599999999999</v>
      </c>
      <c r="P892" s="56"/>
      <c r="Q892" s="16" cm="1">
        <f t="array" ref="Q892">IFERROR(_xlfn.IFS(C892="Achieved Excellence","3,000",C892="Exceeded Expectations",2000,C892="Meets Expectations",1000), "No pay due")</f>
        <v>2000</v>
      </c>
    </row>
    <row r="893" spans="1:17" x14ac:dyDescent="0.3">
      <c r="A893" t="s">
        <v>948</v>
      </c>
      <c r="B893">
        <v>5</v>
      </c>
      <c r="C893" t="str">
        <f>_xlfn.XLOOKUP(B893,Setup!A:A,Setup!B:B,"Unknown",0)</f>
        <v>Achieved Excellence</v>
      </c>
      <c r="D893" s="19">
        <v>45521</v>
      </c>
      <c r="E893" s="18">
        <f ca="1">Parameters!C$5 - D893</f>
        <v>185</v>
      </c>
      <c r="F893" s="17" t="str">
        <f t="shared" ca="1" si="39"/>
        <v>Eligible</v>
      </c>
      <c r="G893" s="18">
        <v>9</v>
      </c>
      <c r="H893" s="18">
        <v>7</v>
      </c>
      <c r="I893" s="18" t="s">
        <v>1094</v>
      </c>
      <c r="J893" s="20" cm="1">
        <f t="array" ref="J893">INDEX('Pay Table DC 2025'!C$2:L$16,G893,H893)</f>
        <v>83907</v>
      </c>
      <c r="K893" s="51">
        <f>_xlfn.XLOOKUP(G893,'Pay Table DC 2025'!B:B,'Pay Table DC 2025'!L:L,"NA",0)</f>
        <v>90898</v>
      </c>
      <c r="L893" s="20" cm="1">
        <f t="array" ref="L893">IFERROR(_xlfn.IFS(C893="Achieved Excellence", J893*Parameters!B$13, C893="Exceeded Expectations", J893*Parameters!C$13,C893="Meets Expectations",J893*Parameters!D$13), "No Pay Due")</f>
        <v>2517.21</v>
      </c>
      <c r="M893" s="21">
        <f t="shared" si="40"/>
        <v>0.92308961693326586</v>
      </c>
      <c r="N893" s="49" cm="1">
        <f t="array" ref="N893">_xlfn.IFS(L893="No Pay Due", "No Pay Due", ISNUMBER(L893), CEILING(L893, 50))</f>
        <v>2550</v>
      </c>
      <c r="O893" s="50">
        <f t="shared" si="41"/>
        <v>32.789999999999964</v>
      </c>
      <c r="P893" s="56"/>
      <c r="Q893" s="16" t="str" cm="1">
        <f t="array" ref="Q893">IFERROR(_xlfn.IFS(C893="Achieved Excellence","3,000",C893="Exceeded Expectations",2000,C893="Meets Expectations",1000), "No pay due")</f>
        <v>3,000</v>
      </c>
    </row>
    <row r="894" spans="1:17" x14ac:dyDescent="0.3">
      <c r="A894" t="s">
        <v>949</v>
      </c>
      <c r="B894">
        <v>4</v>
      </c>
      <c r="C894" t="str">
        <f>_xlfn.XLOOKUP(B894,Setup!A:A,Setup!B:B,"Unknown",0)</f>
        <v>Exceeded Expectations</v>
      </c>
      <c r="D894" s="19">
        <v>44619</v>
      </c>
      <c r="E894" s="18">
        <f ca="1">Parameters!C$5 - D894</f>
        <v>1087</v>
      </c>
      <c r="F894" s="17" t="str">
        <f t="shared" ca="1" si="39"/>
        <v>Eligible</v>
      </c>
      <c r="G894" s="18">
        <v>5</v>
      </c>
      <c r="H894" s="18">
        <v>3</v>
      </c>
      <c r="I894" s="18" t="s">
        <v>1091</v>
      </c>
      <c r="J894" s="20" cm="1">
        <f t="array" ref="J894">INDEX('Pay Table DC 2025'!C$2:L$16,G894,H894)</f>
        <v>49223</v>
      </c>
      <c r="K894" s="51">
        <f>_xlfn.XLOOKUP(G894,'Pay Table DC 2025'!B:B,'Pay Table DC 2025'!L:L,"NA",0)</f>
        <v>59986</v>
      </c>
      <c r="L894" s="20" cm="1">
        <f t="array" ref="L894">IFERROR(_xlfn.IFS(C894="Achieved Excellence", J894*Parameters!B$13, C894="Exceeded Expectations", J894*Parameters!C$13,C894="Meets Expectations",J894*Parameters!D$13), "No Pay Due")</f>
        <v>984.46</v>
      </c>
      <c r="M894" s="21">
        <f t="shared" si="40"/>
        <v>0.8205748007868503</v>
      </c>
      <c r="N894" s="49" cm="1">
        <f t="array" ref="N894">_xlfn.IFS(L894="No Pay Due", "No Pay Due", ISNUMBER(L894), CEILING(L894, 50))</f>
        <v>1000</v>
      </c>
      <c r="O894" s="50">
        <f t="shared" si="41"/>
        <v>15.539999999999964</v>
      </c>
      <c r="P894" s="56"/>
      <c r="Q894" s="16" cm="1">
        <f t="array" ref="Q894">IFERROR(_xlfn.IFS(C894="Achieved Excellence","3,000",C894="Exceeded Expectations",2000,C894="Meets Expectations",1000), "No pay due")</f>
        <v>2000</v>
      </c>
    </row>
    <row r="895" spans="1:17" x14ac:dyDescent="0.3">
      <c r="A895" t="s">
        <v>950</v>
      </c>
      <c r="B895">
        <v>3</v>
      </c>
      <c r="C895" t="str">
        <f>_xlfn.XLOOKUP(B895,Setup!A:A,Setup!B:B,"Unknown",0)</f>
        <v>Meets Expectations</v>
      </c>
      <c r="D895" s="19">
        <v>44452</v>
      </c>
      <c r="E895" s="18">
        <f ca="1">Parameters!C$5 - D895</f>
        <v>1254</v>
      </c>
      <c r="F895" s="17" t="str">
        <f t="shared" ca="1" si="39"/>
        <v>Eligible</v>
      </c>
      <c r="G895" s="18">
        <v>12</v>
      </c>
      <c r="H895" s="18">
        <v>7</v>
      </c>
      <c r="I895" s="18" t="s">
        <v>1095</v>
      </c>
      <c r="J895" s="20" cm="1">
        <f t="array" ref="J895">INDEX('Pay Table DC 2025'!C$2:L$16,G895,H895)</f>
        <v>121684</v>
      </c>
      <c r="K895" s="51">
        <f>_xlfn.XLOOKUP(G895,'Pay Table DC 2025'!B:B,'Pay Table DC 2025'!L:L,"NA",0)</f>
        <v>131826</v>
      </c>
      <c r="L895" s="20" cm="1">
        <f t="array" ref="L895">IFERROR(_xlfn.IFS(C895="Achieved Excellence", J895*Parameters!B$13, C895="Exceeded Expectations", J895*Parameters!C$13,C895="Meets Expectations",J895*Parameters!D$13), "No Pay Due")</f>
        <v>1216.8399999999999</v>
      </c>
      <c r="M895" s="21">
        <f t="shared" si="40"/>
        <v>0.92306525268156514</v>
      </c>
      <c r="N895" s="49" cm="1">
        <f t="array" ref="N895">_xlfn.IFS(L895="No Pay Due", "No Pay Due", ISNUMBER(L895), CEILING(L895, 50))</f>
        <v>1250</v>
      </c>
      <c r="O895" s="50">
        <f t="shared" si="41"/>
        <v>33.160000000000082</v>
      </c>
      <c r="P895" s="56"/>
      <c r="Q895" s="16" cm="1">
        <f t="array" ref="Q895">IFERROR(_xlfn.IFS(C895="Achieved Excellence","3,000",C895="Exceeded Expectations",2000,C895="Meets Expectations",1000), "No pay due")</f>
        <v>1000</v>
      </c>
    </row>
    <row r="896" spans="1:17" x14ac:dyDescent="0.3">
      <c r="A896" t="s">
        <v>951</v>
      </c>
      <c r="B896">
        <v>5</v>
      </c>
      <c r="C896" t="str">
        <f>_xlfn.XLOOKUP(B896,Setup!A:A,Setup!B:B,"Unknown",0)</f>
        <v>Achieved Excellence</v>
      </c>
      <c r="D896" s="19">
        <v>45053</v>
      </c>
      <c r="E896" s="18">
        <f ca="1">Parameters!C$5 - D896</f>
        <v>653</v>
      </c>
      <c r="F896" s="17" t="str">
        <f t="shared" ca="1" si="39"/>
        <v>Eligible</v>
      </c>
      <c r="G896" s="18">
        <v>14</v>
      </c>
      <c r="H896" s="18">
        <v>10</v>
      </c>
      <c r="I896" s="18" t="s">
        <v>1091</v>
      </c>
      <c r="J896" s="20" cm="1">
        <f t="array" ref="J896">INDEX('Pay Table DC 2025'!C$2:L$16,G896,H896)</f>
        <v>185234</v>
      </c>
      <c r="K896" s="51">
        <f>_xlfn.XLOOKUP(G896,'Pay Table DC 2025'!B:B,'Pay Table DC 2025'!L:L,"NA",0)</f>
        <v>185234</v>
      </c>
      <c r="L896" s="20" cm="1">
        <f t="array" ref="L896">IFERROR(_xlfn.IFS(C896="Achieved Excellence", J896*Parameters!B$13, C896="Exceeded Expectations", J896*Parameters!C$13,C896="Meets Expectations",J896*Parameters!D$13), "No Pay Due")</f>
        <v>5557.0199999999995</v>
      </c>
      <c r="M896" s="21">
        <f t="shared" si="40"/>
        <v>1</v>
      </c>
      <c r="N896" s="49" cm="1">
        <f t="array" ref="N896">_xlfn.IFS(L896="No Pay Due", "No Pay Due", ISNUMBER(L896), CEILING(L896, 50))</f>
        <v>5600</v>
      </c>
      <c r="O896" s="50">
        <f t="shared" si="41"/>
        <v>42.980000000000473</v>
      </c>
      <c r="P896" s="56"/>
      <c r="Q896" s="16" t="str" cm="1">
        <f t="array" ref="Q896">IFERROR(_xlfn.IFS(C896="Achieved Excellence","3,000",C896="Exceeded Expectations",2000,C896="Meets Expectations",1000), "No pay due")</f>
        <v>3,000</v>
      </c>
    </row>
    <row r="897" spans="1:17" x14ac:dyDescent="0.3">
      <c r="A897" t="s">
        <v>952</v>
      </c>
      <c r="B897">
        <v>1</v>
      </c>
      <c r="C897" t="str">
        <f>_xlfn.XLOOKUP(B897,Setup!A:A,Setup!B:B,"Unknown",0)</f>
        <v>Did not meet Expectations</v>
      </c>
      <c r="D897" s="19">
        <v>45577</v>
      </c>
      <c r="E897" s="18">
        <f ca="1">Parameters!C$5 - D897</f>
        <v>129</v>
      </c>
      <c r="F897" s="17" t="str">
        <f t="shared" ca="1" si="39"/>
        <v>Tenure Ineligible</v>
      </c>
      <c r="G897" s="18">
        <v>1</v>
      </c>
      <c r="H897" s="18">
        <v>3</v>
      </c>
      <c r="I897" s="18" t="s">
        <v>1093</v>
      </c>
      <c r="J897" s="20" cm="1">
        <f t="array" ref="J897">INDEX('Pay Table DC 2025'!C$2:L$16,G897,H897)</f>
        <v>31949</v>
      </c>
      <c r="K897" s="51">
        <f>_xlfn.XLOOKUP(G897,'Pay Table DC 2025'!B:B,'Pay Table DC 2025'!L:L,"NA",0)</f>
        <v>37463</v>
      </c>
      <c r="L897" s="20" t="str" cm="1">
        <f t="array" ref="L897">IFERROR(_xlfn.IFS(C897="Achieved Excellence", J897*Parameters!B$13, C897="Exceeded Expectations", J897*Parameters!C$13,C897="Meets Expectations",J897*Parameters!D$13), "No Pay Due")</f>
        <v>No Pay Due</v>
      </c>
      <c r="M897" s="21">
        <f t="shared" si="40"/>
        <v>0.85281477724688359</v>
      </c>
      <c r="N897" s="49" t="str" cm="1">
        <f t="array" ref="N897">_xlfn.IFS(L897="No Pay Due", "No Pay Due", ISNUMBER(L897), CEILING(L897, 50))</f>
        <v>No Pay Due</v>
      </c>
      <c r="O897" s="50" t="str">
        <f t="shared" si="41"/>
        <v>No Pay Due</v>
      </c>
      <c r="P897" s="56"/>
      <c r="Q897" s="16" t="str" cm="1">
        <f t="array" ref="Q897">IFERROR(_xlfn.IFS(C897="Achieved Excellence","3,000",C897="Exceeded Expectations",2000,C897="Meets Expectations",1000), "No pay due")</f>
        <v>No pay due</v>
      </c>
    </row>
    <row r="898" spans="1:17" x14ac:dyDescent="0.3">
      <c r="A898" t="s">
        <v>953</v>
      </c>
      <c r="B898">
        <v>2</v>
      </c>
      <c r="C898" t="str">
        <f>_xlfn.XLOOKUP(B898,Setup!A:A,Setup!B:B,"Unknown",0)</f>
        <v>Needs Improvement</v>
      </c>
      <c r="D898" s="19">
        <v>44948</v>
      </c>
      <c r="E898" s="18">
        <f ca="1">Parameters!C$5 - D898</f>
        <v>758</v>
      </c>
      <c r="F898" s="17" t="str">
        <f t="shared" ref="F898:F961" ca="1" si="42">IF(E898&lt;180,"Tenure Ineligible","Eligible")</f>
        <v>Eligible</v>
      </c>
      <c r="G898" s="18">
        <v>12</v>
      </c>
      <c r="H898" s="18">
        <v>7</v>
      </c>
      <c r="I898" s="18" t="s">
        <v>1094</v>
      </c>
      <c r="J898" s="20" cm="1">
        <f t="array" ref="J898">INDEX('Pay Table DC 2025'!C$2:L$16,G898,H898)</f>
        <v>121684</v>
      </c>
      <c r="K898" s="51">
        <f>_xlfn.XLOOKUP(G898,'Pay Table DC 2025'!B:B,'Pay Table DC 2025'!L:L,"NA",0)</f>
        <v>131826</v>
      </c>
      <c r="L898" s="20" t="str" cm="1">
        <f t="array" ref="L898">IFERROR(_xlfn.IFS(C898="Achieved Excellence", J898*Parameters!B$13, C898="Exceeded Expectations", J898*Parameters!C$13,C898="Meets Expectations",J898*Parameters!D$13), "No Pay Due")</f>
        <v>No Pay Due</v>
      </c>
      <c r="M898" s="21">
        <f t="shared" ref="M898:M961" si="43">J898/K898</f>
        <v>0.92306525268156514</v>
      </c>
      <c r="N898" s="49" t="str" cm="1">
        <f t="array" ref="N898">_xlfn.IFS(L898="No Pay Due", "No Pay Due", ISNUMBER(L898), CEILING(L898, 50))</f>
        <v>No Pay Due</v>
      </c>
      <c r="O898" s="50" t="str">
        <f t="shared" si="41"/>
        <v>No Pay Due</v>
      </c>
      <c r="P898" s="56"/>
      <c r="Q898" s="16" t="str" cm="1">
        <f t="array" ref="Q898">IFERROR(_xlfn.IFS(C898="Achieved Excellence","3,000",C898="Exceeded Expectations",2000,C898="Meets Expectations",1000), "No pay due")</f>
        <v>No pay due</v>
      </c>
    </row>
    <row r="899" spans="1:17" x14ac:dyDescent="0.3">
      <c r="A899" t="s">
        <v>954</v>
      </c>
      <c r="B899">
        <v>3</v>
      </c>
      <c r="C899" t="str">
        <f>_xlfn.XLOOKUP(B899,Setup!A:A,Setup!B:B,"Unknown",0)</f>
        <v>Meets Expectations</v>
      </c>
      <c r="D899" s="19">
        <v>43990</v>
      </c>
      <c r="E899" s="18">
        <f ca="1">Parameters!C$5 - D899</f>
        <v>1716</v>
      </c>
      <c r="F899" s="17" t="str">
        <f t="shared" ca="1" si="42"/>
        <v>Eligible</v>
      </c>
      <c r="G899" s="18">
        <v>8</v>
      </c>
      <c r="H899" s="18">
        <v>3</v>
      </c>
      <c r="I899" s="18" t="s">
        <v>1093</v>
      </c>
      <c r="J899" s="20" cm="1">
        <f t="array" ref="J899">INDEX('Pay Table DC 2025'!C$2:L$16,G899,H899)</f>
        <v>67529</v>
      </c>
      <c r="K899" s="51">
        <f>_xlfn.XLOOKUP(G899,'Pay Table DC 2025'!B:B,'Pay Table DC 2025'!L:L,"NA",0)</f>
        <v>82305</v>
      </c>
      <c r="L899" s="20" cm="1">
        <f t="array" ref="L899">IFERROR(_xlfn.IFS(C899="Achieved Excellence", J899*Parameters!B$13, C899="Exceeded Expectations", J899*Parameters!C$13,C899="Meets Expectations",J899*Parameters!D$13), "No Pay Due")</f>
        <v>675.29</v>
      </c>
      <c r="M899" s="21">
        <f t="shared" si="43"/>
        <v>0.82047263228236433</v>
      </c>
      <c r="N899" s="49" cm="1">
        <f t="array" ref="N899">_xlfn.IFS(L899="No Pay Due", "No Pay Due", ISNUMBER(L899), CEILING(L899, 50))</f>
        <v>700</v>
      </c>
      <c r="O899" s="50">
        <f t="shared" ref="O899:O962" si="44">IF(ISNUMBER(N899), N899 - L899, "No Pay Due")</f>
        <v>24.710000000000036</v>
      </c>
      <c r="P899" s="56"/>
      <c r="Q899" s="16" cm="1">
        <f t="array" ref="Q899">IFERROR(_xlfn.IFS(C899="Achieved Excellence","3,000",C899="Exceeded Expectations",2000,C899="Meets Expectations",1000), "No pay due")</f>
        <v>1000</v>
      </c>
    </row>
    <row r="900" spans="1:17" x14ac:dyDescent="0.3">
      <c r="A900" t="s">
        <v>955</v>
      </c>
      <c r="B900">
        <v>4</v>
      </c>
      <c r="C900" t="str">
        <f>_xlfn.XLOOKUP(B900,Setup!A:A,Setup!B:B,"Unknown",0)</f>
        <v>Exceeded Expectations</v>
      </c>
      <c r="D900" s="19">
        <v>45041</v>
      </c>
      <c r="E900" s="18">
        <f ca="1">Parameters!C$5 - D900</f>
        <v>665</v>
      </c>
      <c r="F900" s="17" t="str">
        <f t="shared" ca="1" si="42"/>
        <v>Eligible</v>
      </c>
      <c r="G900" s="18">
        <v>5</v>
      </c>
      <c r="H900" s="18">
        <v>9</v>
      </c>
      <c r="I900" s="18" t="s">
        <v>1093</v>
      </c>
      <c r="J900" s="20" cm="1">
        <f t="array" ref="J900">INDEX('Pay Table DC 2025'!C$2:L$16,G900,H900)</f>
        <v>58449</v>
      </c>
      <c r="K900" s="51">
        <f>_xlfn.XLOOKUP(G900,'Pay Table DC 2025'!B:B,'Pay Table DC 2025'!L:L,"NA",0)</f>
        <v>59986</v>
      </c>
      <c r="L900" s="20" cm="1">
        <f t="array" ref="L900">IFERROR(_xlfn.IFS(C900="Achieved Excellence", J900*Parameters!B$13, C900="Exceeded Expectations", J900*Parameters!C$13,C900="Meets Expectations",J900*Parameters!D$13), "No Pay Due")</f>
        <v>1168.98</v>
      </c>
      <c r="M900" s="21">
        <f t="shared" si="43"/>
        <v>0.97437735471610043</v>
      </c>
      <c r="N900" s="49" cm="1">
        <f t="array" ref="N900">_xlfn.IFS(L900="No Pay Due", "No Pay Due", ISNUMBER(L900), CEILING(L900, 50))</f>
        <v>1200</v>
      </c>
      <c r="O900" s="50">
        <f t="shared" si="44"/>
        <v>31.019999999999982</v>
      </c>
      <c r="P900" s="56"/>
      <c r="Q900" s="16" cm="1">
        <f t="array" ref="Q900">IFERROR(_xlfn.IFS(C900="Achieved Excellence","3,000",C900="Exceeded Expectations",2000,C900="Meets Expectations",1000), "No pay due")</f>
        <v>2000</v>
      </c>
    </row>
    <row r="901" spans="1:17" x14ac:dyDescent="0.3">
      <c r="A901" t="s">
        <v>956</v>
      </c>
      <c r="B901">
        <v>3</v>
      </c>
      <c r="C901" t="str">
        <f>_xlfn.XLOOKUP(B901,Setup!A:A,Setup!B:B,"Unknown",0)</f>
        <v>Meets Expectations</v>
      </c>
      <c r="D901" s="19">
        <v>45240</v>
      </c>
      <c r="E901" s="18">
        <f ca="1">Parameters!C$5 - D901</f>
        <v>466</v>
      </c>
      <c r="F901" s="17" t="str">
        <f t="shared" ca="1" si="42"/>
        <v>Eligible</v>
      </c>
      <c r="G901" s="18">
        <v>13</v>
      </c>
      <c r="H901" s="18">
        <v>6</v>
      </c>
      <c r="I901" s="18" t="s">
        <v>1092</v>
      </c>
      <c r="J901" s="20" cm="1">
        <f t="array" ref="J901">INDEX('Pay Table DC 2025'!C$2:L$16,G901,H901)</f>
        <v>140677</v>
      </c>
      <c r="K901" s="51">
        <f>_xlfn.XLOOKUP(G901,'Pay Table DC 2025'!B:B,'Pay Table DC 2025'!L:L,"NA",0)</f>
        <v>156755</v>
      </c>
      <c r="L901" s="20" cm="1">
        <f t="array" ref="L901">IFERROR(_xlfn.IFS(C901="Achieved Excellence", J901*Parameters!B$13, C901="Exceeded Expectations", J901*Parameters!C$13,C901="Meets Expectations",J901*Parameters!D$13), "No Pay Due")</f>
        <v>1406.77</v>
      </c>
      <c r="M901" s="21">
        <f t="shared" si="43"/>
        <v>0.89743229881024533</v>
      </c>
      <c r="N901" s="49" cm="1">
        <f t="array" ref="N901">_xlfn.IFS(L901="No Pay Due", "No Pay Due", ISNUMBER(L901), CEILING(L901, 50))</f>
        <v>1450</v>
      </c>
      <c r="O901" s="50">
        <f t="shared" si="44"/>
        <v>43.230000000000018</v>
      </c>
      <c r="P901" s="56"/>
      <c r="Q901" s="16" cm="1">
        <f t="array" ref="Q901">IFERROR(_xlfn.IFS(C901="Achieved Excellence","3,000",C901="Exceeded Expectations",2000,C901="Meets Expectations",1000), "No pay due")</f>
        <v>1000</v>
      </c>
    </row>
    <row r="902" spans="1:17" x14ac:dyDescent="0.3">
      <c r="A902" t="s">
        <v>957</v>
      </c>
      <c r="B902">
        <v>3</v>
      </c>
      <c r="C902" t="str">
        <f>_xlfn.XLOOKUP(B902,Setup!A:A,Setup!B:B,"Unknown",0)</f>
        <v>Meets Expectations</v>
      </c>
      <c r="D902" s="19">
        <v>44188</v>
      </c>
      <c r="E902" s="18">
        <f ca="1">Parameters!C$5 - D902</f>
        <v>1518</v>
      </c>
      <c r="F902" s="17" t="str">
        <f t="shared" ca="1" si="42"/>
        <v>Eligible</v>
      </c>
      <c r="G902" s="18">
        <v>1</v>
      </c>
      <c r="H902" s="18">
        <v>8</v>
      </c>
      <c r="I902" s="18" t="s">
        <v>1093</v>
      </c>
      <c r="J902" s="20" cm="1">
        <f t="array" ref="J902">INDEX('Pay Table DC 2025'!C$2:L$16,G902,H902)</f>
        <v>36495</v>
      </c>
      <c r="K902" s="51">
        <f>_xlfn.XLOOKUP(G902,'Pay Table DC 2025'!B:B,'Pay Table DC 2025'!L:L,"NA",0)</f>
        <v>37463</v>
      </c>
      <c r="L902" s="20" cm="1">
        <f t="array" ref="L902">IFERROR(_xlfn.IFS(C902="Achieved Excellence", J902*Parameters!B$13, C902="Exceeded Expectations", J902*Parameters!C$13,C902="Meets Expectations",J902*Parameters!D$13), "No Pay Due")</f>
        <v>364.95</v>
      </c>
      <c r="M902" s="21">
        <f t="shared" si="43"/>
        <v>0.97416117235672528</v>
      </c>
      <c r="N902" s="49" cm="1">
        <f t="array" ref="N902">_xlfn.IFS(L902="No Pay Due", "No Pay Due", ISNUMBER(L902), CEILING(L902, 50))</f>
        <v>400</v>
      </c>
      <c r="O902" s="50">
        <f t="shared" si="44"/>
        <v>35.050000000000011</v>
      </c>
      <c r="P902" s="56"/>
      <c r="Q902" s="16" cm="1">
        <f t="array" ref="Q902">IFERROR(_xlfn.IFS(C902="Achieved Excellence","3,000",C902="Exceeded Expectations",2000,C902="Meets Expectations",1000), "No pay due")</f>
        <v>1000</v>
      </c>
    </row>
    <row r="903" spans="1:17" x14ac:dyDescent="0.3">
      <c r="A903" t="s">
        <v>958</v>
      </c>
      <c r="B903">
        <v>4</v>
      </c>
      <c r="C903" t="str">
        <f>_xlfn.XLOOKUP(B903,Setup!A:A,Setup!B:B,"Unknown",0)</f>
        <v>Exceeded Expectations</v>
      </c>
      <c r="D903" s="19">
        <v>45154</v>
      </c>
      <c r="E903" s="18">
        <f ca="1">Parameters!C$5 - D903</f>
        <v>552</v>
      </c>
      <c r="F903" s="17" t="str">
        <f t="shared" ca="1" si="42"/>
        <v>Eligible</v>
      </c>
      <c r="G903" s="18">
        <v>10</v>
      </c>
      <c r="H903" s="18">
        <v>8</v>
      </c>
      <c r="I903" s="18" t="s">
        <v>1092</v>
      </c>
      <c r="J903" s="20" cm="1">
        <f t="array" ref="J903">INDEX('Pay Table DC 2025'!C$2:L$16,G903,H903)</f>
        <v>94965</v>
      </c>
      <c r="K903" s="51">
        <f>_xlfn.XLOOKUP(G903,'Pay Table DC 2025'!B:B,'Pay Table DC 2025'!L:L,"NA",0)</f>
        <v>100097</v>
      </c>
      <c r="L903" s="20" cm="1">
        <f t="array" ref="L903">IFERROR(_xlfn.IFS(C903="Achieved Excellence", J903*Parameters!B$13, C903="Exceeded Expectations", J903*Parameters!C$13,C903="Meets Expectations",J903*Parameters!D$13), "No Pay Due")</f>
        <v>1899.3</v>
      </c>
      <c r="M903" s="21">
        <f t="shared" si="43"/>
        <v>0.94872973215980494</v>
      </c>
      <c r="N903" s="49" cm="1">
        <f t="array" ref="N903">_xlfn.IFS(L903="No Pay Due", "No Pay Due", ISNUMBER(L903), CEILING(L903, 50))</f>
        <v>1900</v>
      </c>
      <c r="O903" s="50">
        <f t="shared" si="44"/>
        <v>0.70000000000004547</v>
      </c>
      <c r="P903" s="56"/>
      <c r="Q903" s="16" cm="1">
        <f t="array" ref="Q903">IFERROR(_xlfn.IFS(C903="Achieved Excellence","3,000",C903="Exceeded Expectations",2000,C903="Meets Expectations",1000), "No pay due")</f>
        <v>2000</v>
      </c>
    </row>
    <row r="904" spans="1:17" x14ac:dyDescent="0.3">
      <c r="A904" t="s">
        <v>959</v>
      </c>
      <c r="B904">
        <v>5</v>
      </c>
      <c r="C904" t="str">
        <f>_xlfn.XLOOKUP(B904,Setup!A:A,Setup!B:B,"Unknown",0)</f>
        <v>Achieved Excellence</v>
      </c>
      <c r="D904" s="19">
        <v>44446</v>
      </c>
      <c r="E904" s="18">
        <f ca="1">Parameters!C$5 - D904</f>
        <v>1260</v>
      </c>
      <c r="F904" s="17" t="str">
        <f t="shared" ca="1" si="42"/>
        <v>Eligible</v>
      </c>
      <c r="G904" s="18">
        <v>15</v>
      </c>
      <c r="H904" s="18">
        <v>8</v>
      </c>
      <c r="I904" s="18" t="s">
        <v>1092</v>
      </c>
      <c r="J904" s="20" cm="1">
        <f t="array" ref="J904">INDEX('Pay Table DC 2025'!C$2:L$16,G904,H904)</f>
        <v>195200</v>
      </c>
      <c r="K904" s="51">
        <f>_xlfn.XLOOKUP(G904,'Pay Table DC 2025'!B:B,'Pay Table DC 2025'!L:L,"NA",0)</f>
        <v>195200</v>
      </c>
      <c r="L904" s="20" cm="1">
        <f t="array" ref="L904">IFERROR(_xlfn.IFS(C904="Achieved Excellence", J904*Parameters!B$13, C904="Exceeded Expectations", J904*Parameters!C$13,C904="Meets Expectations",J904*Parameters!D$13), "No Pay Due")</f>
        <v>5856</v>
      </c>
      <c r="M904" s="21">
        <f t="shared" si="43"/>
        <v>1</v>
      </c>
      <c r="N904" s="49" cm="1">
        <f t="array" ref="N904">_xlfn.IFS(L904="No Pay Due", "No Pay Due", ISNUMBER(L904), CEILING(L904, 50))</f>
        <v>5900</v>
      </c>
      <c r="O904" s="50">
        <f t="shared" si="44"/>
        <v>44</v>
      </c>
      <c r="P904" s="56"/>
      <c r="Q904" s="16" t="str" cm="1">
        <f t="array" ref="Q904">IFERROR(_xlfn.IFS(C904="Achieved Excellence","3,000",C904="Exceeded Expectations",2000,C904="Meets Expectations",1000), "No pay due")</f>
        <v>3,000</v>
      </c>
    </row>
    <row r="905" spans="1:17" x14ac:dyDescent="0.3">
      <c r="A905" t="s">
        <v>960</v>
      </c>
      <c r="B905">
        <v>5</v>
      </c>
      <c r="C905" t="str">
        <f>_xlfn.XLOOKUP(B905,Setup!A:A,Setup!B:B,"Unknown",0)</f>
        <v>Achieved Excellence</v>
      </c>
      <c r="D905" s="19">
        <v>45793</v>
      </c>
      <c r="E905" s="18">
        <f ca="1">Parameters!C$5 - D905</f>
        <v>-87</v>
      </c>
      <c r="F905" s="17" t="str">
        <f t="shared" ca="1" si="42"/>
        <v>Tenure Ineligible</v>
      </c>
      <c r="G905" s="18">
        <v>7</v>
      </c>
      <c r="H905" s="18">
        <v>3</v>
      </c>
      <c r="I905" s="18" t="s">
        <v>1093</v>
      </c>
      <c r="J905" s="20" cm="1">
        <f t="array" ref="J905">INDEX('Pay Table DC 2025'!C$2:L$16,G905,H905)</f>
        <v>60976</v>
      </c>
      <c r="K905" s="51">
        <f>_xlfn.XLOOKUP(G905,'Pay Table DC 2025'!B:B,'Pay Table DC 2025'!L:L,"NA",0)</f>
        <v>74318</v>
      </c>
      <c r="L905" s="20" cm="1">
        <f t="array" ref="L905">IFERROR(_xlfn.IFS(C905="Achieved Excellence", J905*Parameters!B$13, C905="Exceeded Expectations", J905*Parameters!C$13,C905="Meets Expectations",J905*Parameters!D$13), "No Pay Due")</f>
        <v>1829.28</v>
      </c>
      <c r="M905" s="21">
        <f t="shared" si="43"/>
        <v>0.82047417853010041</v>
      </c>
      <c r="N905" s="49" cm="1">
        <f t="array" ref="N905">_xlfn.IFS(L905="No Pay Due", "No Pay Due", ISNUMBER(L905), CEILING(L905, 50))</f>
        <v>1850</v>
      </c>
      <c r="O905" s="50">
        <f t="shared" si="44"/>
        <v>20.720000000000027</v>
      </c>
      <c r="P905" s="56"/>
      <c r="Q905" s="16" t="str" cm="1">
        <f t="array" ref="Q905">IFERROR(_xlfn.IFS(C905="Achieved Excellence","3,000",C905="Exceeded Expectations",2000,C905="Meets Expectations",1000), "No pay due")</f>
        <v>3,000</v>
      </c>
    </row>
    <row r="906" spans="1:17" x14ac:dyDescent="0.3">
      <c r="A906" t="s">
        <v>961</v>
      </c>
      <c r="B906">
        <v>4</v>
      </c>
      <c r="C906" t="str">
        <f>_xlfn.XLOOKUP(B906,Setup!A:A,Setup!B:B,"Unknown",0)</f>
        <v>Exceeded Expectations</v>
      </c>
      <c r="D906" s="19">
        <v>45288</v>
      </c>
      <c r="E906" s="18">
        <f ca="1">Parameters!C$5 - D906</f>
        <v>418</v>
      </c>
      <c r="F906" s="17" t="str">
        <f t="shared" ca="1" si="42"/>
        <v>Eligible</v>
      </c>
      <c r="G906" s="18">
        <v>15</v>
      </c>
      <c r="H906" s="18">
        <v>4</v>
      </c>
      <c r="I906" s="18" t="s">
        <v>1092</v>
      </c>
      <c r="J906" s="20" cm="1">
        <f t="array" ref="J906">INDEX('Pay Table DC 2025'!C$2:L$16,G906,H906)</f>
        <v>184363</v>
      </c>
      <c r="K906" s="51">
        <f>_xlfn.XLOOKUP(G906,'Pay Table DC 2025'!B:B,'Pay Table DC 2025'!L:L,"NA",0)</f>
        <v>195200</v>
      </c>
      <c r="L906" s="20" cm="1">
        <f t="array" ref="L906">IFERROR(_xlfn.IFS(C906="Achieved Excellence", J906*Parameters!B$13, C906="Exceeded Expectations", J906*Parameters!C$13,C906="Meets Expectations",J906*Parameters!D$13), "No Pay Due")</f>
        <v>3687.26</v>
      </c>
      <c r="M906" s="21">
        <f t="shared" si="43"/>
        <v>0.94448258196721313</v>
      </c>
      <c r="N906" s="49" cm="1">
        <f t="array" ref="N906">_xlfn.IFS(L906="No Pay Due", "No Pay Due", ISNUMBER(L906), CEILING(L906, 50))</f>
        <v>3700</v>
      </c>
      <c r="O906" s="50">
        <f t="shared" si="44"/>
        <v>12.739999999999782</v>
      </c>
      <c r="P906" s="56"/>
      <c r="Q906" s="16" cm="1">
        <f t="array" ref="Q906">IFERROR(_xlfn.IFS(C906="Achieved Excellence","3,000",C906="Exceeded Expectations",2000,C906="Meets Expectations",1000), "No pay due")</f>
        <v>2000</v>
      </c>
    </row>
    <row r="907" spans="1:17" x14ac:dyDescent="0.3">
      <c r="A907" t="s">
        <v>962</v>
      </c>
      <c r="B907">
        <v>2</v>
      </c>
      <c r="C907" t="str">
        <f>_xlfn.XLOOKUP(B907,Setup!A:A,Setup!B:B,"Unknown",0)</f>
        <v>Needs Improvement</v>
      </c>
      <c r="D907" s="19">
        <v>45662</v>
      </c>
      <c r="E907" s="18">
        <f ca="1">Parameters!C$5 - D907</f>
        <v>44</v>
      </c>
      <c r="F907" s="17" t="str">
        <f t="shared" ca="1" si="42"/>
        <v>Tenure Ineligible</v>
      </c>
      <c r="G907" s="18">
        <v>12</v>
      </c>
      <c r="H907" s="18">
        <v>8</v>
      </c>
      <c r="I907" s="18" t="s">
        <v>1094</v>
      </c>
      <c r="J907" s="20" cm="1">
        <f t="array" ref="J907">INDEX('Pay Table DC 2025'!C$2:L$16,G907,H907)</f>
        <v>125065</v>
      </c>
      <c r="K907" s="51">
        <f>_xlfn.XLOOKUP(G907,'Pay Table DC 2025'!B:B,'Pay Table DC 2025'!L:L,"NA",0)</f>
        <v>131826</v>
      </c>
      <c r="L907" s="20" t="str" cm="1">
        <f t="array" ref="L907">IFERROR(_xlfn.IFS(C907="Achieved Excellence", J907*Parameters!B$13, C907="Exceeded Expectations", J907*Parameters!C$13,C907="Meets Expectations",J907*Parameters!D$13), "No Pay Due")</f>
        <v>No Pay Due</v>
      </c>
      <c r="M907" s="21">
        <f t="shared" si="43"/>
        <v>0.94871269704003758</v>
      </c>
      <c r="N907" s="49" t="str" cm="1">
        <f t="array" ref="N907">_xlfn.IFS(L907="No Pay Due", "No Pay Due", ISNUMBER(L907), CEILING(L907, 50))</f>
        <v>No Pay Due</v>
      </c>
      <c r="O907" s="50" t="str">
        <f t="shared" si="44"/>
        <v>No Pay Due</v>
      </c>
      <c r="P907" s="56"/>
      <c r="Q907" s="16" t="str" cm="1">
        <f t="array" ref="Q907">IFERROR(_xlfn.IFS(C907="Achieved Excellence","3,000",C907="Exceeded Expectations",2000,C907="Meets Expectations",1000), "No pay due")</f>
        <v>No pay due</v>
      </c>
    </row>
    <row r="908" spans="1:17" x14ac:dyDescent="0.3">
      <c r="A908" t="s">
        <v>963</v>
      </c>
      <c r="B908">
        <v>3</v>
      </c>
      <c r="C908" t="str">
        <f>_xlfn.XLOOKUP(B908,Setup!A:A,Setup!B:B,"Unknown",0)</f>
        <v>Meets Expectations</v>
      </c>
      <c r="D908" s="19">
        <v>45627</v>
      </c>
      <c r="E908" s="18">
        <f ca="1">Parameters!C$5 - D908</f>
        <v>79</v>
      </c>
      <c r="F908" s="17" t="str">
        <f t="shared" ca="1" si="42"/>
        <v>Tenure Ineligible</v>
      </c>
      <c r="G908" s="18">
        <v>2</v>
      </c>
      <c r="H908" s="18">
        <v>7</v>
      </c>
      <c r="I908" s="18" t="s">
        <v>1092</v>
      </c>
      <c r="J908" s="20" cm="1">
        <f t="array" ref="J908">INDEX('Pay Table DC 2025'!C$2:L$16,G908,H908)</f>
        <v>39117</v>
      </c>
      <c r="K908" s="51">
        <f>_xlfn.XLOOKUP(G908,'Pay Table DC 2025'!B:B,'Pay Table DC 2025'!L:L,"NA",0)</f>
        <v>42376</v>
      </c>
      <c r="L908" s="20" cm="1">
        <f t="array" ref="L908">IFERROR(_xlfn.IFS(C908="Achieved Excellence", J908*Parameters!B$13, C908="Exceeded Expectations", J908*Parameters!C$13,C908="Meets Expectations",J908*Parameters!D$13), "No Pay Due")</f>
        <v>391.17</v>
      </c>
      <c r="M908" s="21">
        <f t="shared" si="43"/>
        <v>0.92309326033603922</v>
      </c>
      <c r="N908" s="49" cm="1">
        <f t="array" ref="N908">_xlfn.IFS(L908="No Pay Due", "No Pay Due", ISNUMBER(L908), CEILING(L908, 50))</f>
        <v>400</v>
      </c>
      <c r="O908" s="50">
        <f t="shared" si="44"/>
        <v>8.8299999999999841</v>
      </c>
      <c r="P908" s="56"/>
      <c r="Q908" s="16" cm="1">
        <f t="array" ref="Q908">IFERROR(_xlfn.IFS(C908="Achieved Excellence","3,000",C908="Exceeded Expectations",2000,C908="Meets Expectations",1000), "No pay due")</f>
        <v>1000</v>
      </c>
    </row>
    <row r="909" spans="1:17" x14ac:dyDescent="0.3">
      <c r="A909" t="s">
        <v>964</v>
      </c>
      <c r="B909">
        <v>3</v>
      </c>
      <c r="C909" t="str">
        <f>_xlfn.XLOOKUP(B909,Setup!A:A,Setup!B:B,"Unknown",0)</f>
        <v>Meets Expectations</v>
      </c>
      <c r="D909" s="19">
        <v>45666</v>
      </c>
      <c r="E909" s="18">
        <f ca="1">Parameters!C$5 - D909</f>
        <v>40</v>
      </c>
      <c r="F909" s="17" t="str">
        <f t="shared" ca="1" si="42"/>
        <v>Tenure Ineligible</v>
      </c>
      <c r="G909" s="18">
        <v>8</v>
      </c>
      <c r="H909" s="18">
        <v>3</v>
      </c>
      <c r="I909" s="18" t="s">
        <v>1093</v>
      </c>
      <c r="J909" s="20" cm="1">
        <f t="array" ref="J909">INDEX('Pay Table DC 2025'!C$2:L$16,G909,H909)</f>
        <v>67529</v>
      </c>
      <c r="K909" s="51">
        <f>_xlfn.XLOOKUP(G909,'Pay Table DC 2025'!B:B,'Pay Table DC 2025'!L:L,"NA",0)</f>
        <v>82305</v>
      </c>
      <c r="L909" s="20" cm="1">
        <f t="array" ref="L909">IFERROR(_xlfn.IFS(C909="Achieved Excellence", J909*Parameters!B$13, C909="Exceeded Expectations", J909*Parameters!C$13,C909="Meets Expectations",J909*Parameters!D$13), "No Pay Due")</f>
        <v>675.29</v>
      </c>
      <c r="M909" s="21">
        <f t="shared" si="43"/>
        <v>0.82047263228236433</v>
      </c>
      <c r="N909" s="49" cm="1">
        <f t="array" ref="N909">_xlfn.IFS(L909="No Pay Due", "No Pay Due", ISNUMBER(L909), CEILING(L909, 50))</f>
        <v>700</v>
      </c>
      <c r="O909" s="50">
        <f t="shared" si="44"/>
        <v>24.710000000000036</v>
      </c>
      <c r="P909" s="56"/>
      <c r="Q909" s="16" cm="1">
        <f t="array" ref="Q909">IFERROR(_xlfn.IFS(C909="Achieved Excellence","3,000",C909="Exceeded Expectations",2000,C909="Meets Expectations",1000), "No pay due")</f>
        <v>1000</v>
      </c>
    </row>
    <row r="910" spans="1:17" x14ac:dyDescent="0.3">
      <c r="A910" t="s">
        <v>965</v>
      </c>
      <c r="B910">
        <v>2</v>
      </c>
      <c r="C910" t="str">
        <f>_xlfn.XLOOKUP(B910,Setup!A:A,Setup!B:B,"Unknown",0)</f>
        <v>Needs Improvement</v>
      </c>
      <c r="D910" s="19">
        <v>44123</v>
      </c>
      <c r="E910" s="18">
        <f ca="1">Parameters!C$5 - D910</f>
        <v>1583</v>
      </c>
      <c r="F910" s="17" t="str">
        <f t="shared" ca="1" si="42"/>
        <v>Eligible</v>
      </c>
      <c r="G910" s="18">
        <v>13</v>
      </c>
      <c r="H910" s="18">
        <v>8</v>
      </c>
      <c r="I910" s="18" t="s">
        <v>1094</v>
      </c>
      <c r="J910" s="20" cm="1">
        <f t="array" ref="J910">INDEX('Pay Table DC 2025'!C$2:L$16,G910,H910)</f>
        <v>148716</v>
      </c>
      <c r="K910" s="51">
        <f>_xlfn.XLOOKUP(G910,'Pay Table DC 2025'!B:B,'Pay Table DC 2025'!L:L,"NA",0)</f>
        <v>156755</v>
      </c>
      <c r="L910" s="20" t="str" cm="1">
        <f t="array" ref="L910">IFERROR(_xlfn.IFS(C910="Achieved Excellence", J910*Parameters!B$13, C910="Exceeded Expectations", J910*Parameters!C$13,C910="Meets Expectations",J910*Parameters!D$13), "No Pay Due")</f>
        <v>No Pay Due</v>
      </c>
      <c r="M910" s="21">
        <f t="shared" si="43"/>
        <v>0.94871614940512261</v>
      </c>
      <c r="N910" s="49" t="str" cm="1">
        <f t="array" ref="N910">_xlfn.IFS(L910="No Pay Due", "No Pay Due", ISNUMBER(L910), CEILING(L910, 50))</f>
        <v>No Pay Due</v>
      </c>
      <c r="O910" s="50" t="str">
        <f t="shared" si="44"/>
        <v>No Pay Due</v>
      </c>
      <c r="P910" s="56"/>
      <c r="Q910" s="16" t="str" cm="1">
        <f t="array" ref="Q910">IFERROR(_xlfn.IFS(C910="Achieved Excellence","3,000",C910="Exceeded Expectations",2000,C910="Meets Expectations",1000), "No pay due")</f>
        <v>No pay due</v>
      </c>
    </row>
    <row r="911" spans="1:17" x14ac:dyDescent="0.3">
      <c r="A911" t="s">
        <v>966</v>
      </c>
      <c r="B911">
        <v>1</v>
      </c>
      <c r="C911" t="str">
        <f>_xlfn.XLOOKUP(B911,Setup!A:A,Setup!B:B,"Unknown",0)</f>
        <v>Did not meet Expectations</v>
      </c>
      <c r="D911" s="19">
        <v>45578</v>
      </c>
      <c r="E911" s="18">
        <f ca="1">Parameters!C$5 - D911</f>
        <v>128</v>
      </c>
      <c r="F911" s="17" t="str">
        <f t="shared" ca="1" si="42"/>
        <v>Tenure Ineligible</v>
      </c>
      <c r="G911" s="18">
        <v>4</v>
      </c>
      <c r="H911" s="18">
        <v>3</v>
      </c>
      <c r="I911" s="18" t="s">
        <v>1095</v>
      </c>
      <c r="J911" s="20" cm="1">
        <f t="array" ref="J911">INDEX('Pay Table DC 2025'!C$2:L$16,G911,H911)</f>
        <v>43998</v>
      </c>
      <c r="K911" s="51">
        <f>_xlfn.XLOOKUP(G911,'Pay Table DC 2025'!B:B,'Pay Table DC 2025'!L:L,"NA",0)</f>
        <v>53627</v>
      </c>
      <c r="L911" s="20" t="str" cm="1">
        <f t="array" ref="L911">IFERROR(_xlfn.IFS(C911="Achieved Excellence", J911*Parameters!B$13, C911="Exceeded Expectations", J911*Parameters!C$13,C911="Meets Expectations",J911*Parameters!D$13), "No Pay Due")</f>
        <v>No Pay Due</v>
      </c>
      <c r="M911" s="21">
        <f t="shared" si="43"/>
        <v>0.82044492513099743</v>
      </c>
      <c r="N911" s="49" t="str" cm="1">
        <f t="array" ref="N911">_xlfn.IFS(L911="No Pay Due", "No Pay Due", ISNUMBER(L911), CEILING(L911, 50))</f>
        <v>No Pay Due</v>
      </c>
      <c r="O911" s="50" t="str">
        <f t="shared" si="44"/>
        <v>No Pay Due</v>
      </c>
      <c r="P911" s="56"/>
      <c r="Q911" s="16" t="str" cm="1">
        <f t="array" ref="Q911">IFERROR(_xlfn.IFS(C911="Achieved Excellence","3,000",C911="Exceeded Expectations",2000,C911="Meets Expectations",1000), "No pay due")</f>
        <v>No pay due</v>
      </c>
    </row>
    <row r="912" spans="1:17" x14ac:dyDescent="0.3">
      <c r="A912" t="s">
        <v>967</v>
      </c>
      <c r="B912">
        <v>4</v>
      </c>
      <c r="C912" t="str">
        <f>_xlfn.XLOOKUP(B912,Setup!A:A,Setup!B:B,"Unknown",0)</f>
        <v>Exceeded Expectations</v>
      </c>
      <c r="D912" s="19">
        <v>45053</v>
      </c>
      <c r="E912" s="18">
        <f ca="1">Parameters!C$5 - D912</f>
        <v>653</v>
      </c>
      <c r="F912" s="17" t="str">
        <f t="shared" ca="1" si="42"/>
        <v>Eligible</v>
      </c>
      <c r="G912" s="18">
        <v>3</v>
      </c>
      <c r="H912" s="18">
        <v>3</v>
      </c>
      <c r="I912" s="18" t="s">
        <v>1094</v>
      </c>
      <c r="J912" s="20" cm="1">
        <f t="array" ref="J912">INDEX('Pay Table DC 2025'!C$2:L$16,G912,H912)</f>
        <v>39194</v>
      </c>
      <c r="K912" s="51">
        <f>_xlfn.XLOOKUP(G912,'Pay Table DC 2025'!B:B,'Pay Table DC 2025'!L:L,"NA",0)</f>
        <v>47763</v>
      </c>
      <c r="L912" s="20" cm="1">
        <f t="array" ref="L912">IFERROR(_xlfn.IFS(C912="Achieved Excellence", J912*Parameters!B$13, C912="Exceeded Expectations", J912*Parameters!C$13,C912="Meets Expectations",J912*Parameters!D$13), "No Pay Due")</f>
        <v>783.88</v>
      </c>
      <c r="M912" s="21">
        <f t="shared" si="43"/>
        <v>0.82059334631409253</v>
      </c>
      <c r="N912" s="49" cm="1">
        <f t="array" ref="N912">_xlfn.IFS(L912="No Pay Due", "No Pay Due", ISNUMBER(L912), CEILING(L912, 50))</f>
        <v>800</v>
      </c>
      <c r="O912" s="50">
        <f t="shared" si="44"/>
        <v>16.120000000000005</v>
      </c>
      <c r="P912" s="56"/>
      <c r="Q912" s="16" cm="1">
        <f t="array" ref="Q912">IFERROR(_xlfn.IFS(C912="Achieved Excellence","3,000",C912="Exceeded Expectations",2000,C912="Meets Expectations",1000), "No pay due")</f>
        <v>2000</v>
      </c>
    </row>
    <row r="913" spans="1:17" x14ac:dyDescent="0.3">
      <c r="A913" t="s">
        <v>968</v>
      </c>
      <c r="B913">
        <v>3</v>
      </c>
      <c r="C913" t="str">
        <f>_xlfn.XLOOKUP(B913,Setup!A:A,Setup!B:B,"Unknown",0)</f>
        <v>Meets Expectations</v>
      </c>
      <c r="D913" s="19">
        <v>44470</v>
      </c>
      <c r="E913" s="18">
        <f ca="1">Parameters!C$5 - D913</f>
        <v>1236</v>
      </c>
      <c r="F913" s="17" t="str">
        <f t="shared" ca="1" si="42"/>
        <v>Eligible</v>
      </c>
      <c r="G913" s="18">
        <v>15</v>
      </c>
      <c r="H913" s="18">
        <v>10</v>
      </c>
      <c r="I913" s="18" t="s">
        <v>1092</v>
      </c>
      <c r="J913" s="20" cm="1">
        <f t="array" ref="J913">INDEX('Pay Table DC 2025'!C$2:L$16,G913,H913)</f>
        <v>195200</v>
      </c>
      <c r="K913" s="51">
        <f>_xlfn.XLOOKUP(G913,'Pay Table DC 2025'!B:B,'Pay Table DC 2025'!L:L,"NA",0)</f>
        <v>195200</v>
      </c>
      <c r="L913" s="20" cm="1">
        <f t="array" ref="L913">IFERROR(_xlfn.IFS(C913="Achieved Excellence", J913*Parameters!B$13, C913="Exceeded Expectations", J913*Parameters!C$13,C913="Meets Expectations",J913*Parameters!D$13), "No Pay Due")</f>
        <v>1952</v>
      </c>
      <c r="M913" s="21">
        <f t="shared" si="43"/>
        <v>1</v>
      </c>
      <c r="N913" s="49" cm="1">
        <f t="array" ref="N913">_xlfn.IFS(L913="No Pay Due", "No Pay Due", ISNUMBER(L913), CEILING(L913, 50))</f>
        <v>2000</v>
      </c>
      <c r="O913" s="50">
        <f t="shared" si="44"/>
        <v>48</v>
      </c>
      <c r="P913" s="56"/>
      <c r="Q913" s="16" cm="1">
        <f t="array" ref="Q913">IFERROR(_xlfn.IFS(C913="Achieved Excellence","3,000",C913="Exceeded Expectations",2000,C913="Meets Expectations",1000), "No pay due")</f>
        <v>1000</v>
      </c>
    </row>
    <row r="914" spans="1:17" x14ac:dyDescent="0.3">
      <c r="A914" t="s">
        <v>969</v>
      </c>
      <c r="B914">
        <v>3</v>
      </c>
      <c r="C914" t="str">
        <f>_xlfn.XLOOKUP(B914,Setup!A:A,Setup!B:B,"Unknown",0)</f>
        <v>Meets Expectations</v>
      </c>
      <c r="D914" s="19">
        <v>45339</v>
      </c>
      <c r="E914" s="18">
        <f ca="1">Parameters!C$5 - D914</f>
        <v>367</v>
      </c>
      <c r="F914" s="17" t="str">
        <f t="shared" ca="1" si="42"/>
        <v>Eligible</v>
      </c>
      <c r="G914" s="18">
        <v>10</v>
      </c>
      <c r="H914" s="18">
        <v>6</v>
      </c>
      <c r="I914" s="18" t="s">
        <v>1092</v>
      </c>
      <c r="J914" s="20" cm="1">
        <f t="array" ref="J914">INDEX('Pay Table DC 2025'!C$2:L$16,G914,H914)</f>
        <v>89832</v>
      </c>
      <c r="K914" s="51">
        <f>_xlfn.XLOOKUP(G914,'Pay Table DC 2025'!B:B,'Pay Table DC 2025'!L:L,"NA",0)</f>
        <v>100097</v>
      </c>
      <c r="L914" s="20" cm="1">
        <f t="array" ref="L914">IFERROR(_xlfn.IFS(C914="Achieved Excellence", J914*Parameters!B$13, C914="Exceeded Expectations", J914*Parameters!C$13,C914="Meets Expectations",J914*Parameters!D$13), "No Pay Due")</f>
        <v>898.32</v>
      </c>
      <c r="M914" s="21">
        <f t="shared" si="43"/>
        <v>0.89744947401021014</v>
      </c>
      <c r="N914" s="49" cm="1">
        <f t="array" ref="N914">_xlfn.IFS(L914="No Pay Due", "No Pay Due", ISNUMBER(L914), CEILING(L914, 50))</f>
        <v>900</v>
      </c>
      <c r="O914" s="50">
        <f t="shared" si="44"/>
        <v>1.67999999999995</v>
      </c>
      <c r="P914" s="56"/>
      <c r="Q914" s="16" cm="1">
        <f t="array" ref="Q914">IFERROR(_xlfn.IFS(C914="Achieved Excellence","3,000",C914="Exceeded Expectations",2000,C914="Meets Expectations",1000), "No pay due")</f>
        <v>1000</v>
      </c>
    </row>
    <row r="915" spans="1:17" x14ac:dyDescent="0.3">
      <c r="A915" t="s">
        <v>970</v>
      </c>
      <c r="B915">
        <v>4</v>
      </c>
      <c r="C915" t="str">
        <f>_xlfn.XLOOKUP(B915,Setup!A:A,Setup!B:B,"Unknown",0)</f>
        <v>Exceeded Expectations</v>
      </c>
      <c r="D915" s="19">
        <v>45741</v>
      </c>
      <c r="E915" s="18">
        <f ca="1">Parameters!C$5 - D915</f>
        <v>-35</v>
      </c>
      <c r="F915" s="17" t="str">
        <f t="shared" ca="1" si="42"/>
        <v>Tenure Ineligible</v>
      </c>
      <c r="G915" s="18">
        <v>10</v>
      </c>
      <c r="H915" s="18">
        <v>5</v>
      </c>
      <c r="I915" s="18" t="s">
        <v>1095</v>
      </c>
      <c r="J915" s="20" cm="1">
        <f t="array" ref="J915">INDEX('Pay Table DC 2025'!C$2:L$16,G915,H915)</f>
        <v>87266</v>
      </c>
      <c r="K915" s="51">
        <f>_xlfn.XLOOKUP(G915,'Pay Table DC 2025'!B:B,'Pay Table DC 2025'!L:L,"NA",0)</f>
        <v>100097</v>
      </c>
      <c r="L915" s="20" cm="1">
        <f t="array" ref="L915">IFERROR(_xlfn.IFS(C915="Achieved Excellence", J915*Parameters!B$13, C915="Exceeded Expectations", J915*Parameters!C$13,C915="Meets Expectations",J915*Parameters!D$13), "No Pay Due")</f>
        <v>1745.32</v>
      </c>
      <c r="M915" s="21">
        <f t="shared" si="43"/>
        <v>0.8718143400901126</v>
      </c>
      <c r="N915" s="49" cm="1">
        <f t="array" ref="N915">_xlfn.IFS(L915="No Pay Due", "No Pay Due", ISNUMBER(L915), CEILING(L915, 50))</f>
        <v>1750</v>
      </c>
      <c r="O915" s="50">
        <f t="shared" si="44"/>
        <v>4.6800000000000637</v>
      </c>
      <c r="P915" s="56"/>
      <c r="Q915" s="16" cm="1">
        <f t="array" ref="Q915">IFERROR(_xlfn.IFS(C915="Achieved Excellence","3,000",C915="Exceeded Expectations",2000,C915="Meets Expectations",1000), "No pay due")</f>
        <v>2000</v>
      </c>
    </row>
    <row r="916" spans="1:17" x14ac:dyDescent="0.3">
      <c r="A916" t="s">
        <v>971</v>
      </c>
      <c r="B916">
        <v>4</v>
      </c>
      <c r="C916" t="str">
        <f>_xlfn.XLOOKUP(B916,Setup!A:A,Setup!B:B,"Unknown",0)</f>
        <v>Exceeded Expectations</v>
      </c>
      <c r="D916" s="19">
        <v>43876</v>
      </c>
      <c r="E916" s="18">
        <f ca="1">Parameters!C$5 - D916</f>
        <v>1830</v>
      </c>
      <c r="F916" s="17" t="str">
        <f t="shared" ca="1" si="42"/>
        <v>Eligible</v>
      </c>
      <c r="G916" s="18">
        <v>8</v>
      </c>
      <c r="H916" s="18">
        <v>9</v>
      </c>
      <c r="I916" s="18" t="s">
        <v>1094</v>
      </c>
      <c r="J916" s="20" cm="1">
        <f t="array" ref="J916">INDEX('Pay Table DC 2025'!C$2:L$16,G916,H916)</f>
        <v>80194</v>
      </c>
      <c r="K916" s="51">
        <f>_xlfn.XLOOKUP(G916,'Pay Table DC 2025'!B:B,'Pay Table DC 2025'!L:L,"NA",0)</f>
        <v>82305</v>
      </c>
      <c r="L916" s="20" cm="1">
        <f t="array" ref="L916">IFERROR(_xlfn.IFS(C916="Achieved Excellence", J916*Parameters!B$13, C916="Exceeded Expectations", J916*Parameters!C$13,C916="Meets Expectations",J916*Parameters!D$13), "No Pay Due")</f>
        <v>1603.88</v>
      </c>
      <c r="M916" s="21">
        <f t="shared" si="43"/>
        <v>0.97435149747888949</v>
      </c>
      <c r="N916" s="49" cm="1">
        <f t="array" ref="N916">_xlfn.IFS(L916="No Pay Due", "No Pay Due", ISNUMBER(L916), CEILING(L916, 50))</f>
        <v>1650</v>
      </c>
      <c r="O916" s="50">
        <f t="shared" si="44"/>
        <v>46.119999999999891</v>
      </c>
      <c r="P916" s="56"/>
      <c r="Q916" s="16" cm="1">
        <f t="array" ref="Q916">IFERROR(_xlfn.IFS(C916="Achieved Excellence","3,000",C916="Exceeded Expectations",2000,C916="Meets Expectations",1000), "No pay due")</f>
        <v>2000</v>
      </c>
    </row>
    <row r="917" spans="1:17" x14ac:dyDescent="0.3">
      <c r="A917" t="s">
        <v>972</v>
      </c>
      <c r="B917">
        <v>3</v>
      </c>
      <c r="C917" t="str">
        <f>_xlfn.XLOOKUP(B917,Setup!A:A,Setup!B:B,"Unknown",0)</f>
        <v>Meets Expectations</v>
      </c>
      <c r="D917" s="19">
        <v>44180</v>
      </c>
      <c r="E917" s="18">
        <f ca="1">Parameters!C$5 - D917</f>
        <v>1526</v>
      </c>
      <c r="F917" s="17" t="str">
        <f t="shared" ca="1" si="42"/>
        <v>Eligible</v>
      </c>
      <c r="G917" s="18">
        <v>12</v>
      </c>
      <c r="H917" s="18">
        <v>10</v>
      </c>
      <c r="I917" s="18" t="s">
        <v>1093</v>
      </c>
      <c r="J917" s="20" cm="1">
        <f t="array" ref="J917">INDEX('Pay Table DC 2025'!C$2:L$16,G917,H917)</f>
        <v>131826</v>
      </c>
      <c r="K917" s="51">
        <f>_xlfn.XLOOKUP(G917,'Pay Table DC 2025'!B:B,'Pay Table DC 2025'!L:L,"NA",0)</f>
        <v>131826</v>
      </c>
      <c r="L917" s="20" cm="1">
        <f t="array" ref="L917">IFERROR(_xlfn.IFS(C917="Achieved Excellence", J917*Parameters!B$13, C917="Exceeded Expectations", J917*Parameters!C$13,C917="Meets Expectations",J917*Parameters!D$13), "No Pay Due")</f>
        <v>1318.26</v>
      </c>
      <c r="M917" s="21">
        <f t="shared" si="43"/>
        <v>1</v>
      </c>
      <c r="N917" s="49" cm="1">
        <f t="array" ref="N917">_xlfn.IFS(L917="No Pay Due", "No Pay Due", ISNUMBER(L917), CEILING(L917, 50))</f>
        <v>1350</v>
      </c>
      <c r="O917" s="50">
        <f t="shared" si="44"/>
        <v>31.740000000000009</v>
      </c>
      <c r="P917" s="56"/>
      <c r="Q917" s="16" cm="1">
        <f t="array" ref="Q917">IFERROR(_xlfn.IFS(C917="Achieved Excellence","3,000",C917="Exceeded Expectations",2000,C917="Meets Expectations",1000), "No pay due")</f>
        <v>1000</v>
      </c>
    </row>
    <row r="918" spans="1:17" x14ac:dyDescent="0.3">
      <c r="A918" t="s">
        <v>973</v>
      </c>
      <c r="B918">
        <v>4</v>
      </c>
      <c r="C918" t="str">
        <f>_xlfn.XLOOKUP(B918,Setup!A:A,Setup!B:B,"Unknown",0)</f>
        <v>Exceeded Expectations</v>
      </c>
      <c r="D918" s="19">
        <v>44815</v>
      </c>
      <c r="E918" s="18">
        <f ca="1">Parameters!C$5 - D918</f>
        <v>891</v>
      </c>
      <c r="F918" s="17" t="str">
        <f t="shared" ca="1" si="42"/>
        <v>Eligible</v>
      </c>
      <c r="G918" s="18">
        <v>11</v>
      </c>
      <c r="H918" s="18">
        <v>9</v>
      </c>
      <c r="I918" s="18" t="s">
        <v>1091</v>
      </c>
      <c r="J918" s="20" cm="1">
        <f t="array" ref="J918">INDEX('Pay Table DC 2025'!C$2:L$16,G918,H918)</f>
        <v>107156</v>
      </c>
      <c r="K918" s="51">
        <f>_xlfn.XLOOKUP(G918,'Pay Table DC 2025'!B:B,'Pay Table DC 2025'!L:L,"NA",0)</f>
        <v>109975</v>
      </c>
      <c r="L918" s="20" cm="1">
        <f t="array" ref="L918">IFERROR(_xlfn.IFS(C918="Achieved Excellence", J918*Parameters!B$13, C918="Exceeded Expectations", J918*Parameters!C$13,C918="Meets Expectations",J918*Parameters!D$13), "No Pay Due")</f>
        <v>2143.12</v>
      </c>
      <c r="M918" s="21">
        <f t="shared" si="43"/>
        <v>0.97436690156853833</v>
      </c>
      <c r="N918" s="49" cm="1">
        <f t="array" ref="N918">_xlfn.IFS(L918="No Pay Due", "No Pay Due", ISNUMBER(L918), CEILING(L918, 50))</f>
        <v>2150</v>
      </c>
      <c r="O918" s="50">
        <f t="shared" si="44"/>
        <v>6.8800000000001091</v>
      </c>
      <c r="P918" s="56"/>
      <c r="Q918" s="16" cm="1">
        <f t="array" ref="Q918">IFERROR(_xlfn.IFS(C918="Achieved Excellence","3,000",C918="Exceeded Expectations",2000,C918="Meets Expectations",1000), "No pay due")</f>
        <v>2000</v>
      </c>
    </row>
    <row r="919" spans="1:17" x14ac:dyDescent="0.3">
      <c r="A919" t="s">
        <v>974</v>
      </c>
      <c r="B919">
        <v>1</v>
      </c>
      <c r="C919" t="str">
        <f>_xlfn.XLOOKUP(B919,Setup!A:A,Setup!B:B,"Unknown",0)</f>
        <v>Did not meet Expectations</v>
      </c>
      <c r="D919" s="19">
        <v>44943</v>
      </c>
      <c r="E919" s="18">
        <f ca="1">Parameters!C$5 - D919</f>
        <v>763</v>
      </c>
      <c r="F919" s="17" t="str">
        <f t="shared" ca="1" si="42"/>
        <v>Eligible</v>
      </c>
      <c r="G919" s="18">
        <v>15</v>
      </c>
      <c r="H919" s="18">
        <v>4</v>
      </c>
      <c r="I919" s="18" t="s">
        <v>1094</v>
      </c>
      <c r="J919" s="20" cm="1">
        <f t="array" ref="J919">INDEX('Pay Table DC 2025'!C$2:L$16,G919,H919)</f>
        <v>184363</v>
      </c>
      <c r="K919" s="51">
        <f>_xlfn.XLOOKUP(G919,'Pay Table DC 2025'!B:B,'Pay Table DC 2025'!L:L,"NA",0)</f>
        <v>195200</v>
      </c>
      <c r="L919" s="20" t="str" cm="1">
        <f t="array" ref="L919">IFERROR(_xlfn.IFS(C919="Achieved Excellence", J919*Parameters!B$13, C919="Exceeded Expectations", J919*Parameters!C$13,C919="Meets Expectations",J919*Parameters!D$13), "No Pay Due")</f>
        <v>No Pay Due</v>
      </c>
      <c r="M919" s="21">
        <f t="shared" si="43"/>
        <v>0.94448258196721313</v>
      </c>
      <c r="N919" s="49" t="str" cm="1">
        <f t="array" ref="N919">_xlfn.IFS(L919="No Pay Due", "No Pay Due", ISNUMBER(L919), CEILING(L919, 50))</f>
        <v>No Pay Due</v>
      </c>
      <c r="O919" s="50" t="str">
        <f t="shared" si="44"/>
        <v>No Pay Due</v>
      </c>
      <c r="P919" s="56"/>
      <c r="Q919" s="16" t="str" cm="1">
        <f t="array" ref="Q919">IFERROR(_xlfn.IFS(C919="Achieved Excellence","3,000",C919="Exceeded Expectations",2000,C919="Meets Expectations",1000), "No pay due")</f>
        <v>No pay due</v>
      </c>
    </row>
    <row r="920" spans="1:17" x14ac:dyDescent="0.3">
      <c r="A920" t="s">
        <v>975</v>
      </c>
      <c r="B920">
        <v>1</v>
      </c>
      <c r="C920" t="str">
        <f>_xlfn.XLOOKUP(B920,Setup!A:A,Setup!B:B,"Unknown",0)</f>
        <v>Did not meet Expectations</v>
      </c>
      <c r="D920" s="19">
        <v>45079</v>
      </c>
      <c r="E920" s="18">
        <f ca="1">Parameters!C$5 - D920</f>
        <v>627</v>
      </c>
      <c r="F920" s="17" t="str">
        <f t="shared" ca="1" si="42"/>
        <v>Eligible</v>
      </c>
      <c r="G920" s="18">
        <v>4</v>
      </c>
      <c r="H920" s="18">
        <v>1</v>
      </c>
      <c r="I920" s="18" t="s">
        <v>1091</v>
      </c>
      <c r="J920" s="20" cm="1">
        <f t="array" ref="J920">INDEX('Pay Table DC 2025'!C$2:L$16,G920,H920)</f>
        <v>41247</v>
      </c>
      <c r="K920" s="51">
        <f>_xlfn.XLOOKUP(G920,'Pay Table DC 2025'!B:B,'Pay Table DC 2025'!L:L,"NA",0)</f>
        <v>53627</v>
      </c>
      <c r="L920" s="20" t="str" cm="1">
        <f t="array" ref="L920">IFERROR(_xlfn.IFS(C920="Achieved Excellence", J920*Parameters!B$13, C920="Exceeded Expectations", J920*Parameters!C$13,C920="Meets Expectations",J920*Parameters!D$13), "No Pay Due")</f>
        <v>No Pay Due</v>
      </c>
      <c r="M920" s="21">
        <f t="shared" si="43"/>
        <v>0.76914613907173623</v>
      </c>
      <c r="N920" s="49" t="str" cm="1">
        <f t="array" ref="N920">_xlfn.IFS(L920="No Pay Due", "No Pay Due", ISNUMBER(L920), CEILING(L920, 50))</f>
        <v>No Pay Due</v>
      </c>
      <c r="O920" s="50" t="str">
        <f t="shared" si="44"/>
        <v>No Pay Due</v>
      </c>
      <c r="P920" s="56"/>
      <c r="Q920" s="16" t="str" cm="1">
        <f t="array" ref="Q920">IFERROR(_xlfn.IFS(C920="Achieved Excellence","3,000",C920="Exceeded Expectations",2000,C920="Meets Expectations",1000), "No pay due")</f>
        <v>No pay due</v>
      </c>
    </row>
    <row r="921" spans="1:17" x14ac:dyDescent="0.3">
      <c r="A921" t="s">
        <v>976</v>
      </c>
      <c r="B921">
        <v>1</v>
      </c>
      <c r="C921" t="str">
        <f>_xlfn.XLOOKUP(B921,Setup!A:A,Setup!B:B,"Unknown",0)</f>
        <v>Did not meet Expectations</v>
      </c>
      <c r="D921" s="19">
        <v>44375</v>
      </c>
      <c r="E921" s="18">
        <f ca="1">Parameters!C$5 - D921</f>
        <v>1331</v>
      </c>
      <c r="F921" s="17" t="str">
        <f t="shared" ca="1" si="42"/>
        <v>Eligible</v>
      </c>
      <c r="G921" s="18">
        <v>15</v>
      </c>
      <c r="H921" s="18">
        <v>10</v>
      </c>
      <c r="I921" s="18" t="s">
        <v>1091</v>
      </c>
      <c r="J921" s="20" cm="1">
        <f t="array" ref="J921">INDEX('Pay Table DC 2025'!C$2:L$16,G921,H921)</f>
        <v>195200</v>
      </c>
      <c r="K921" s="51">
        <f>_xlfn.XLOOKUP(G921,'Pay Table DC 2025'!B:B,'Pay Table DC 2025'!L:L,"NA",0)</f>
        <v>195200</v>
      </c>
      <c r="L921" s="20" t="str" cm="1">
        <f t="array" ref="L921">IFERROR(_xlfn.IFS(C921="Achieved Excellence", J921*Parameters!B$13, C921="Exceeded Expectations", J921*Parameters!C$13,C921="Meets Expectations",J921*Parameters!D$13), "No Pay Due")</f>
        <v>No Pay Due</v>
      </c>
      <c r="M921" s="21">
        <f t="shared" si="43"/>
        <v>1</v>
      </c>
      <c r="N921" s="49" t="str" cm="1">
        <f t="array" ref="N921">_xlfn.IFS(L921="No Pay Due", "No Pay Due", ISNUMBER(L921), CEILING(L921, 50))</f>
        <v>No Pay Due</v>
      </c>
      <c r="O921" s="50" t="str">
        <f t="shared" si="44"/>
        <v>No Pay Due</v>
      </c>
      <c r="P921" s="56"/>
      <c r="Q921" s="16" t="str" cm="1">
        <f t="array" ref="Q921">IFERROR(_xlfn.IFS(C921="Achieved Excellence","3,000",C921="Exceeded Expectations",2000,C921="Meets Expectations",1000), "No pay due")</f>
        <v>No pay due</v>
      </c>
    </row>
    <row r="922" spans="1:17" x14ac:dyDescent="0.3">
      <c r="A922" t="s">
        <v>977</v>
      </c>
      <c r="B922">
        <v>3</v>
      </c>
      <c r="C922" t="str">
        <f>_xlfn.XLOOKUP(B922,Setup!A:A,Setup!B:B,"Unknown",0)</f>
        <v>Meets Expectations</v>
      </c>
      <c r="D922" s="19">
        <v>45649</v>
      </c>
      <c r="E922" s="18">
        <f ca="1">Parameters!C$5 - D922</f>
        <v>57</v>
      </c>
      <c r="F922" s="17" t="str">
        <f t="shared" ca="1" si="42"/>
        <v>Tenure Ineligible</v>
      </c>
      <c r="G922" s="18">
        <v>3</v>
      </c>
      <c r="H922" s="18">
        <v>6</v>
      </c>
      <c r="I922" s="18" t="s">
        <v>1091</v>
      </c>
      <c r="J922" s="20" cm="1">
        <f t="array" ref="J922">INDEX('Pay Table DC 2025'!C$2:L$16,G922,H922)</f>
        <v>42866</v>
      </c>
      <c r="K922" s="51">
        <f>_xlfn.XLOOKUP(G922,'Pay Table DC 2025'!B:B,'Pay Table DC 2025'!L:L,"NA",0)</f>
        <v>47763</v>
      </c>
      <c r="L922" s="20" cm="1">
        <f t="array" ref="L922">IFERROR(_xlfn.IFS(C922="Achieved Excellence", J922*Parameters!B$13, C922="Exceeded Expectations", J922*Parameters!C$13,C922="Meets Expectations",J922*Parameters!D$13), "No Pay Due")</f>
        <v>428.66</v>
      </c>
      <c r="M922" s="21">
        <f t="shared" si="43"/>
        <v>0.89747293930448258</v>
      </c>
      <c r="N922" s="49" cm="1">
        <f t="array" ref="N922">_xlfn.IFS(L922="No Pay Due", "No Pay Due", ISNUMBER(L922), CEILING(L922, 50))</f>
        <v>450</v>
      </c>
      <c r="O922" s="50">
        <f t="shared" si="44"/>
        <v>21.339999999999975</v>
      </c>
      <c r="P922" s="56"/>
      <c r="Q922" s="16" cm="1">
        <f t="array" ref="Q922">IFERROR(_xlfn.IFS(C922="Achieved Excellence","3,000",C922="Exceeded Expectations",2000,C922="Meets Expectations",1000), "No pay due")</f>
        <v>1000</v>
      </c>
    </row>
    <row r="923" spans="1:17" x14ac:dyDescent="0.3">
      <c r="A923" t="s">
        <v>978</v>
      </c>
      <c r="B923">
        <v>3</v>
      </c>
      <c r="C923" t="str">
        <f>_xlfn.XLOOKUP(B923,Setup!A:A,Setup!B:B,"Unknown",0)</f>
        <v>Meets Expectations</v>
      </c>
      <c r="D923" s="19">
        <v>44139</v>
      </c>
      <c r="E923" s="18">
        <f ca="1">Parameters!C$5 - D923</f>
        <v>1567</v>
      </c>
      <c r="F923" s="17" t="str">
        <f t="shared" ca="1" si="42"/>
        <v>Eligible</v>
      </c>
      <c r="G923" s="18">
        <v>2</v>
      </c>
      <c r="H923" s="18">
        <v>7</v>
      </c>
      <c r="I923" s="18" t="s">
        <v>1095</v>
      </c>
      <c r="J923" s="20" cm="1">
        <f t="array" ref="J923">INDEX('Pay Table DC 2025'!C$2:L$16,G923,H923)</f>
        <v>39117</v>
      </c>
      <c r="K923" s="51">
        <f>_xlfn.XLOOKUP(G923,'Pay Table DC 2025'!B:B,'Pay Table DC 2025'!L:L,"NA",0)</f>
        <v>42376</v>
      </c>
      <c r="L923" s="20" cm="1">
        <f t="array" ref="L923">IFERROR(_xlfn.IFS(C923="Achieved Excellence", J923*Parameters!B$13, C923="Exceeded Expectations", J923*Parameters!C$13,C923="Meets Expectations",J923*Parameters!D$13), "No Pay Due")</f>
        <v>391.17</v>
      </c>
      <c r="M923" s="21">
        <f t="shared" si="43"/>
        <v>0.92309326033603922</v>
      </c>
      <c r="N923" s="49" cm="1">
        <f t="array" ref="N923">_xlfn.IFS(L923="No Pay Due", "No Pay Due", ISNUMBER(L923), CEILING(L923, 50))</f>
        <v>400</v>
      </c>
      <c r="O923" s="50">
        <f t="shared" si="44"/>
        <v>8.8299999999999841</v>
      </c>
      <c r="P923" s="56"/>
      <c r="Q923" s="16" cm="1">
        <f t="array" ref="Q923">IFERROR(_xlfn.IFS(C923="Achieved Excellence","3,000",C923="Exceeded Expectations",2000,C923="Meets Expectations",1000), "No pay due")</f>
        <v>1000</v>
      </c>
    </row>
    <row r="924" spans="1:17" x14ac:dyDescent="0.3">
      <c r="A924" t="s">
        <v>979</v>
      </c>
      <c r="B924">
        <v>1</v>
      </c>
      <c r="C924" t="str">
        <f>_xlfn.XLOOKUP(B924,Setup!A:A,Setup!B:B,"Unknown",0)</f>
        <v>Did not meet Expectations</v>
      </c>
      <c r="D924" s="19">
        <v>45016</v>
      </c>
      <c r="E924" s="18">
        <f ca="1">Parameters!C$5 - D924</f>
        <v>690</v>
      </c>
      <c r="F924" s="17" t="str">
        <f t="shared" ca="1" si="42"/>
        <v>Eligible</v>
      </c>
      <c r="G924" s="18">
        <v>2</v>
      </c>
      <c r="H924" s="18">
        <v>4</v>
      </c>
      <c r="I924" s="18" t="s">
        <v>1091</v>
      </c>
      <c r="J924" s="20" cm="1">
        <f t="array" ref="J924">INDEX('Pay Table DC 2025'!C$2:L$16,G924,H924)</f>
        <v>36535</v>
      </c>
      <c r="K924" s="51">
        <f>_xlfn.XLOOKUP(G924,'Pay Table DC 2025'!B:B,'Pay Table DC 2025'!L:L,"NA",0)</f>
        <v>42376</v>
      </c>
      <c r="L924" s="20" t="str" cm="1">
        <f t="array" ref="L924">IFERROR(_xlfn.IFS(C924="Achieved Excellence", J924*Parameters!B$13, C924="Exceeded Expectations", J924*Parameters!C$13,C924="Meets Expectations",J924*Parameters!D$13), "No Pay Due")</f>
        <v>No Pay Due</v>
      </c>
      <c r="M924" s="21">
        <f t="shared" si="43"/>
        <v>0.86216254483670007</v>
      </c>
      <c r="N924" s="49" t="str" cm="1">
        <f t="array" ref="N924">_xlfn.IFS(L924="No Pay Due", "No Pay Due", ISNUMBER(L924), CEILING(L924, 50))</f>
        <v>No Pay Due</v>
      </c>
      <c r="O924" s="50" t="str">
        <f t="shared" si="44"/>
        <v>No Pay Due</v>
      </c>
      <c r="P924" s="56"/>
      <c r="Q924" s="16" t="str" cm="1">
        <f t="array" ref="Q924">IFERROR(_xlfn.IFS(C924="Achieved Excellence","3,000",C924="Exceeded Expectations",2000,C924="Meets Expectations",1000), "No pay due")</f>
        <v>No pay due</v>
      </c>
    </row>
    <row r="925" spans="1:17" x14ac:dyDescent="0.3">
      <c r="A925" t="s">
        <v>980</v>
      </c>
      <c r="B925">
        <v>5</v>
      </c>
      <c r="C925" t="str">
        <f>_xlfn.XLOOKUP(B925,Setup!A:A,Setup!B:B,"Unknown",0)</f>
        <v>Achieved Excellence</v>
      </c>
      <c r="D925" s="19">
        <v>44541</v>
      </c>
      <c r="E925" s="18">
        <f ca="1">Parameters!C$5 - D925</f>
        <v>1165</v>
      </c>
      <c r="F925" s="17" t="str">
        <f t="shared" ca="1" si="42"/>
        <v>Eligible</v>
      </c>
      <c r="G925" s="18">
        <v>6</v>
      </c>
      <c r="H925" s="18">
        <v>6</v>
      </c>
      <c r="I925" s="18" t="s">
        <v>1092</v>
      </c>
      <c r="J925" s="20" cm="1">
        <f t="array" ref="J925">INDEX('Pay Table DC 2025'!C$2:L$16,G925,H925)</f>
        <v>60015</v>
      </c>
      <c r="K925" s="51">
        <f>_xlfn.XLOOKUP(G925,'Pay Table DC 2025'!B:B,'Pay Table DC 2025'!L:L,"NA",0)</f>
        <v>66872</v>
      </c>
      <c r="L925" s="20" cm="1">
        <f t="array" ref="L925">IFERROR(_xlfn.IFS(C925="Achieved Excellence", J925*Parameters!B$13, C925="Exceeded Expectations", J925*Parameters!C$13,C925="Meets Expectations",J925*Parameters!D$13), "No Pay Due")</f>
        <v>1800.45</v>
      </c>
      <c r="M925" s="21">
        <f t="shared" si="43"/>
        <v>0.89746082067232924</v>
      </c>
      <c r="N925" s="49" cm="1">
        <f t="array" ref="N925">_xlfn.IFS(L925="No Pay Due", "No Pay Due", ISNUMBER(L925), CEILING(L925, 50))</f>
        <v>1850</v>
      </c>
      <c r="O925" s="50">
        <f t="shared" si="44"/>
        <v>49.549999999999955</v>
      </c>
      <c r="P925" s="56"/>
      <c r="Q925" s="16" t="str" cm="1">
        <f t="array" ref="Q925">IFERROR(_xlfn.IFS(C925="Achieved Excellence","3,000",C925="Exceeded Expectations",2000,C925="Meets Expectations",1000), "No pay due")</f>
        <v>3,000</v>
      </c>
    </row>
    <row r="926" spans="1:17" x14ac:dyDescent="0.3">
      <c r="A926" t="s">
        <v>981</v>
      </c>
      <c r="B926">
        <v>5</v>
      </c>
      <c r="C926" t="str">
        <f>_xlfn.XLOOKUP(B926,Setup!A:A,Setup!B:B,"Unknown",0)</f>
        <v>Achieved Excellence</v>
      </c>
      <c r="D926" s="19">
        <v>45137</v>
      </c>
      <c r="E926" s="18">
        <f ca="1">Parameters!C$5 - D926</f>
        <v>569</v>
      </c>
      <c r="F926" s="17" t="str">
        <f t="shared" ca="1" si="42"/>
        <v>Eligible</v>
      </c>
      <c r="G926" s="18">
        <v>7</v>
      </c>
      <c r="H926" s="18">
        <v>10</v>
      </c>
      <c r="I926" s="18" t="s">
        <v>1095</v>
      </c>
      <c r="J926" s="20" cm="1">
        <f t="array" ref="J926">INDEX('Pay Table DC 2025'!C$2:L$16,G926,H926)</f>
        <v>74318</v>
      </c>
      <c r="K926" s="51">
        <f>_xlfn.XLOOKUP(G926,'Pay Table DC 2025'!B:B,'Pay Table DC 2025'!L:L,"NA",0)</f>
        <v>74318</v>
      </c>
      <c r="L926" s="20" cm="1">
        <f t="array" ref="L926">IFERROR(_xlfn.IFS(C926="Achieved Excellence", J926*Parameters!B$13, C926="Exceeded Expectations", J926*Parameters!C$13,C926="Meets Expectations",J926*Parameters!D$13), "No Pay Due")</f>
        <v>2229.54</v>
      </c>
      <c r="M926" s="21">
        <f t="shared" si="43"/>
        <v>1</v>
      </c>
      <c r="N926" s="49" cm="1">
        <f t="array" ref="N926">_xlfn.IFS(L926="No Pay Due", "No Pay Due", ISNUMBER(L926), CEILING(L926, 50))</f>
        <v>2250</v>
      </c>
      <c r="O926" s="50">
        <f t="shared" si="44"/>
        <v>20.460000000000036</v>
      </c>
      <c r="P926" s="56"/>
      <c r="Q926" s="16" t="str" cm="1">
        <f t="array" ref="Q926">IFERROR(_xlfn.IFS(C926="Achieved Excellence","3,000",C926="Exceeded Expectations",2000,C926="Meets Expectations",1000), "No pay due")</f>
        <v>3,000</v>
      </c>
    </row>
    <row r="927" spans="1:17" x14ac:dyDescent="0.3">
      <c r="A927" t="s">
        <v>982</v>
      </c>
      <c r="B927">
        <v>2</v>
      </c>
      <c r="C927" t="str">
        <f>_xlfn.XLOOKUP(B927,Setup!A:A,Setup!B:B,"Unknown",0)</f>
        <v>Needs Improvement</v>
      </c>
      <c r="D927" s="19">
        <v>45503</v>
      </c>
      <c r="E927" s="18">
        <f ca="1">Parameters!C$5 - D927</f>
        <v>203</v>
      </c>
      <c r="F927" s="17" t="str">
        <f t="shared" ca="1" si="42"/>
        <v>Eligible</v>
      </c>
      <c r="G927" s="18">
        <v>13</v>
      </c>
      <c r="H927" s="18">
        <v>7</v>
      </c>
      <c r="I927" s="18" t="s">
        <v>1092</v>
      </c>
      <c r="J927" s="20" cm="1">
        <f t="array" ref="J927">INDEX('Pay Table DC 2025'!C$2:L$16,G927,H927)</f>
        <v>144697</v>
      </c>
      <c r="K927" s="51">
        <f>_xlfn.XLOOKUP(G927,'Pay Table DC 2025'!B:B,'Pay Table DC 2025'!L:L,"NA",0)</f>
        <v>156755</v>
      </c>
      <c r="L927" s="20" t="str" cm="1">
        <f t="array" ref="L927">IFERROR(_xlfn.IFS(C927="Achieved Excellence", J927*Parameters!B$13, C927="Exceeded Expectations", J927*Parameters!C$13,C927="Meets Expectations",J927*Parameters!D$13), "No Pay Due")</f>
        <v>No Pay Due</v>
      </c>
      <c r="M927" s="21">
        <f t="shared" si="43"/>
        <v>0.92307741379860286</v>
      </c>
      <c r="N927" s="49" t="str" cm="1">
        <f t="array" ref="N927">_xlfn.IFS(L927="No Pay Due", "No Pay Due", ISNUMBER(L927), CEILING(L927, 50))</f>
        <v>No Pay Due</v>
      </c>
      <c r="O927" s="50" t="str">
        <f t="shared" si="44"/>
        <v>No Pay Due</v>
      </c>
      <c r="P927" s="56"/>
      <c r="Q927" s="16" t="str" cm="1">
        <f t="array" ref="Q927">IFERROR(_xlfn.IFS(C927="Achieved Excellence","3,000",C927="Exceeded Expectations",2000,C927="Meets Expectations",1000), "No pay due")</f>
        <v>No pay due</v>
      </c>
    </row>
    <row r="928" spans="1:17" x14ac:dyDescent="0.3">
      <c r="A928" t="s">
        <v>983</v>
      </c>
      <c r="B928">
        <v>3</v>
      </c>
      <c r="C928" t="str">
        <f>_xlfn.XLOOKUP(B928,Setup!A:A,Setup!B:B,"Unknown",0)</f>
        <v>Meets Expectations</v>
      </c>
      <c r="D928" s="19">
        <v>45523</v>
      </c>
      <c r="E928" s="18">
        <f ca="1">Parameters!C$5 - D928</f>
        <v>183</v>
      </c>
      <c r="F928" s="17" t="str">
        <f t="shared" ca="1" si="42"/>
        <v>Eligible</v>
      </c>
      <c r="G928" s="18">
        <v>1</v>
      </c>
      <c r="H928" s="18">
        <v>3</v>
      </c>
      <c r="I928" s="18" t="s">
        <v>1094</v>
      </c>
      <c r="J928" s="20" cm="1">
        <f t="array" ref="J928">INDEX('Pay Table DC 2025'!C$2:L$16,G928,H928)</f>
        <v>31949</v>
      </c>
      <c r="K928" s="51">
        <f>_xlfn.XLOOKUP(G928,'Pay Table DC 2025'!B:B,'Pay Table DC 2025'!L:L,"NA",0)</f>
        <v>37463</v>
      </c>
      <c r="L928" s="20" cm="1">
        <f t="array" ref="L928">IFERROR(_xlfn.IFS(C928="Achieved Excellence", J928*Parameters!B$13, C928="Exceeded Expectations", J928*Parameters!C$13,C928="Meets Expectations",J928*Parameters!D$13), "No Pay Due")</f>
        <v>319.49</v>
      </c>
      <c r="M928" s="21">
        <f t="shared" si="43"/>
        <v>0.85281477724688359</v>
      </c>
      <c r="N928" s="49" cm="1">
        <f t="array" ref="N928">_xlfn.IFS(L928="No Pay Due", "No Pay Due", ISNUMBER(L928), CEILING(L928, 50))</f>
        <v>350</v>
      </c>
      <c r="O928" s="50">
        <f t="shared" si="44"/>
        <v>30.509999999999991</v>
      </c>
      <c r="P928" s="56"/>
      <c r="Q928" s="16" cm="1">
        <f t="array" ref="Q928">IFERROR(_xlfn.IFS(C928="Achieved Excellence","3,000",C928="Exceeded Expectations",2000,C928="Meets Expectations",1000), "No pay due")</f>
        <v>1000</v>
      </c>
    </row>
    <row r="929" spans="1:17" x14ac:dyDescent="0.3">
      <c r="A929" t="s">
        <v>984</v>
      </c>
      <c r="B929">
        <v>3</v>
      </c>
      <c r="C929" t="str">
        <f>_xlfn.XLOOKUP(B929,Setup!A:A,Setup!B:B,"Unknown",0)</f>
        <v>Meets Expectations</v>
      </c>
      <c r="D929" s="19">
        <v>44670</v>
      </c>
      <c r="E929" s="18">
        <f ca="1">Parameters!C$5 - D929</f>
        <v>1036</v>
      </c>
      <c r="F929" s="17" t="str">
        <f t="shared" ca="1" si="42"/>
        <v>Eligible</v>
      </c>
      <c r="G929" s="18">
        <v>8</v>
      </c>
      <c r="H929" s="18">
        <v>5</v>
      </c>
      <c r="I929" s="18" t="s">
        <v>1094</v>
      </c>
      <c r="J929" s="20" cm="1">
        <f t="array" ref="J929">INDEX('Pay Table DC 2025'!C$2:L$16,G929,H929)</f>
        <v>71750</v>
      </c>
      <c r="K929" s="51">
        <f>_xlfn.XLOOKUP(G929,'Pay Table DC 2025'!B:B,'Pay Table DC 2025'!L:L,"NA",0)</f>
        <v>82305</v>
      </c>
      <c r="L929" s="20" cm="1">
        <f t="array" ref="L929">IFERROR(_xlfn.IFS(C929="Achieved Excellence", J929*Parameters!B$13, C929="Exceeded Expectations", J929*Parameters!C$13,C929="Meets Expectations",J929*Parameters!D$13), "No Pay Due")</f>
        <v>717.5</v>
      </c>
      <c r="M929" s="21">
        <f t="shared" si="43"/>
        <v>0.87175748739444747</v>
      </c>
      <c r="N929" s="49" cm="1">
        <f t="array" ref="N929">_xlfn.IFS(L929="No Pay Due", "No Pay Due", ISNUMBER(L929), CEILING(L929, 50))</f>
        <v>750</v>
      </c>
      <c r="O929" s="50">
        <f t="shared" si="44"/>
        <v>32.5</v>
      </c>
      <c r="P929" s="56"/>
      <c r="Q929" s="16" cm="1">
        <f t="array" ref="Q929">IFERROR(_xlfn.IFS(C929="Achieved Excellence","3,000",C929="Exceeded Expectations",2000,C929="Meets Expectations",1000), "No pay due")</f>
        <v>1000</v>
      </c>
    </row>
    <row r="930" spans="1:17" x14ac:dyDescent="0.3">
      <c r="A930" t="s">
        <v>985</v>
      </c>
      <c r="B930">
        <v>2</v>
      </c>
      <c r="C930" t="str">
        <f>_xlfn.XLOOKUP(B930,Setup!A:A,Setup!B:B,"Unknown",0)</f>
        <v>Needs Improvement</v>
      </c>
      <c r="D930" s="19">
        <v>45664</v>
      </c>
      <c r="E930" s="18">
        <f ca="1">Parameters!C$5 - D930</f>
        <v>42</v>
      </c>
      <c r="F930" s="17" t="str">
        <f t="shared" ca="1" si="42"/>
        <v>Tenure Ineligible</v>
      </c>
      <c r="G930" s="18">
        <v>7</v>
      </c>
      <c r="H930" s="18">
        <v>6</v>
      </c>
      <c r="I930" s="18" t="s">
        <v>1093</v>
      </c>
      <c r="J930" s="20" cm="1">
        <f t="array" ref="J930">INDEX('Pay Table DC 2025'!C$2:L$16,G930,H930)</f>
        <v>66694</v>
      </c>
      <c r="K930" s="51">
        <f>_xlfn.XLOOKUP(G930,'Pay Table DC 2025'!B:B,'Pay Table DC 2025'!L:L,"NA",0)</f>
        <v>74318</v>
      </c>
      <c r="L930" s="20" t="str" cm="1">
        <f t="array" ref="L930">IFERROR(_xlfn.IFS(C930="Achieved Excellence", J930*Parameters!B$13, C930="Exceeded Expectations", J930*Parameters!C$13,C930="Meets Expectations",J930*Parameters!D$13), "No Pay Due")</f>
        <v>No Pay Due</v>
      </c>
      <c r="M930" s="21">
        <f t="shared" si="43"/>
        <v>0.8974138163029145</v>
      </c>
      <c r="N930" s="49" t="str" cm="1">
        <f t="array" ref="N930">_xlfn.IFS(L930="No Pay Due", "No Pay Due", ISNUMBER(L930), CEILING(L930, 50))</f>
        <v>No Pay Due</v>
      </c>
      <c r="O930" s="50" t="str">
        <f t="shared" si="44"/>
        <v>No Pay Due</v>
      </c>
      <c r="P930" s="56"/>
      <c r="Q930" s="16" t="str" cm="1">
        <f t="array" ref="Q930">IFERROR(_xlfn.IFS(C930="Achieved Excellence","3,000",C930="Exceeded Expectations",2000,C930="Meets Expectations",1000), "No pay due")</f>
        <v>No pay due</v>
      </c>
    </row>
    <row r="931" spans="1:17" x14ac:dyDescent="0.3">
      <c r="A931" t="s">
        <v>986</v>
      </c>
      <c r="B931">
        <v>5</v>
      </c>
      <c r="C931" t="str">
        <f>_xlfn.XLOOKUP(B931,Setup!A:A,Setup!B:B,"Unknown",0)</f>
        <v>Achieved Excellence</v>
      </c>
      <c r="D931" s="19">
        <v>44233</v>
      </c>
      <c r="E931" s="18">
        <f ca="1">Parameters!C$5 - D931</f>
        <v>1473</v>
      </c>
      <c r="F931" s="17" t="str">
        <f t="shared" ca="1" si="42"/>
        <v>Eligible</v>
      </c>
      <c r="G931" s="18">
        <v>15</v>
      </c>
      <c r="H931" s="18">
        <v>6</v>
      </c>
      <c r="I931" s="18" t="s">
        <v>1091</v>
      </c>
      <c r="J931" s="20" cm="1">
        <f t="array" ref="J931">INDEX('Pay Table DC 2025'!C$2:L$16,G931,H931)</f>
        <v>195200</v>
      </c>
      <c r="K931" s="51">
        <f>_xlfn.XLOOKUP(G931,'Pay Table DC 2025'!B:B,'Pay Table DC 2025'!L:L,"NA",0)</f>
        <v>195200</v>
      </c>
      <c r="L931" s="20" cm="1">
        <f t="array" ref="L931">IFERROR(_xlfn.IFS(C931="Achieved Excellence", J931*Parameters!B$13, C931="Exceeded Expectations", J931*Parameters!C$13,C931="Meets Expectations",J931*Parameters!D$13), "No Pay Due")</f>
        <v>5856</v>
      </c>
      <c r="M931" s="21">
        <f t="shared" si="43"/>
        <v>1</v>
      </c>
      <c r="N931" s="49" cm="1">
        <f t="array" ref="N931">_xlfn.IFS(L931="No Pay Due", "No Pay Due", ISNUMBER(L931), CEILING(L931, 50))</f>
        <v>5900</v>
      </c>
      <c r="O931" s="50">
        <f t="shared" si="44"/>
        <v>44</v>
      </c>
      <c r="P931" s="56"/>
      <c r="Q931" s="16" t="str" cm="1">
        <f t="array" ref="Q931">IFERROR(_xlfn.IFS(C931="Achieved Excellence","3,000",C931="Exceeded Expectations",2000,C931="Meets Expectations",1000), "No pay due")</f>
        <v>3,000</v>
      </c>
    </row>
    <row r="932" spans="1:17" x14ac:dyDescent="0.3">
      <c r="A932" t="s">
        <v>987</v>
      </c>
      <c r="B932">
        <v>1</v>
      </c>
      <c r="C932" t="str">
        <f>_xlfn.XLOOKUP(B932,Setup!A:A,Setup!B:B,"Unknown",0)</f>
        <v>Did not meet Expectations</v>
      </c>
      <c r="D932" s="19">
        <v>44671</v>
      </c>
      <c r="E932" s="18">
        <f ca="1">Parameters!C$5 - D932</f>
        <v>1035</v>
      </c>
      <c r="F932" s="17" t="str">
        <f t="shared" ca="1" si="42"/>
        <v>Eligible</v>
      </c>
      <c r="G932" s="18">
        <v>4</v>
      </c>
      <c r="H932" s="18">
        <v>6</v>
      </c>
      <c r="I932" s="18" t="s">
        <v>1093</v>
      </c>
      <c r="J932" s="20" cm="1">
        <f t="array" ref="J932">INDEX('Pay Table DC 2025'!C$2:L$16,G932,H932)</f>
        <v>48125</v>
      </c>
      <c r="K932" s="51">
        <f>_xlfn.XLOOKUP(G932,'Pay Table DC 2025'!B:B,'Pay Table DC 2025'!L:L,"NA",0)</f>
        <v>53627</v>
      </c>
      <c r="L932" s="20" t="str" cm="1">
        <f t="array" ref="L932">IFERROR(_xlfn.IFS(C932="Achieved Excellence", J932*Parameters!B$13, C932="Exceeded Expectations", J932*Parameters!C$13,C932="Meets Expectations",J932*Parameters!D$13), "No Pay Due")</f>
        <v>No Pay Due</v>
      </c>
      <c r="M932" s="21">
        <f t="shared" si="43"/>
        <v>0.89740242788147762</v>
      </c>
      <c r="N932" s="49" t="str" cm="1">
        <f t="array" ref="N932">_xlfn.IFS(L932="No Pay Due", "No Pay Due", ISNUMBER(L932), CEILING(L932, 50))</f>
        <v>No Pay Due</v>
      </c>
      <c r="O932" s="50" t="str">
        <f t="shared" si="44"/>
        <v>No Pay Due</v>
      </c>
      <c r="P932" s="56"/>
      <c r="Q932" s="16" t="str" cm="1">
        <f t="array" ref="Q932">IFERROR(_xlfn.IFS(C932="Achieved Excellence","3,000",C932="Exceeded Expectations",2000,C932="Meets Expectations",1000), "No pay due")</f>
        <v>No pay due</v>
      </c>
    </row>
    <row r="933" spans="1:17" x14ac:dyDescent="0.3">
      <c r="A933" t="s">
        <v>988</v>
      </c>
      <c r="B933">
        <v>2</v>
      </c>
      <c r="C933" t="str">
        <f>_xlfn.XLOOKUP(B933,Setup!A:A,Setup!B:B,"Unknown",0)</f>
        <v>Needs Improvement</v>
      </c>
      <c r="D933" s="19">
        <v>44577</v>
      </c>
      <c r="E933" s="18">
        <f ca="1">Parameters!C$5 - D933</f>
        <v>1129</v>
      </c>
      <c r="F933" s="17" t="str">
        <f t="shared" ca="1" si="42"/>
        <v>Eligible</v>
      </c>
      <c r="G933" s="18">
        <v>6</v>
      </c>
      <c r="H933" s="18">
        <v>9</v>
      </c>
      <c r="I933" s="18" t="s">
        <v>1094</v>
      </c>
      <c r="J933" s="20" cm="1">
        <f t="array" ref="J933">INDEX('Pay Table DC 2025'!C$2:L$16,G933,H933)</f>
        <v>65158</v>
      </c>
      <c r="K933" s="51">
        <f>_xlfn.XLOOKUP(G933,'Pay Table DC 2025'!B:B,'Pay Table DC 2025'!L:L,"NA",0)</f>
        <v>66872</v>
      </c>
      <c r="L933" s="20" t="str" cm="1">
        <f t="array" ref="L933">IFERROR(_xlfn.IFS(C933="Achieved Excellence", J933*Parameters!B$13, C933="Exceeded Expectations", J933*Parameters!C$13,C933="Meets Expectations",J933*Parameters!D$13), "No Pay Due")</f>
        <v>No Pay Due</v>
      </c>
      <c r="M933" s="21">
        <f t="shared" si="43"/>
        <v>0.97436894365354709</v>
      </c>
      <c r="N933" s="49" t="str" cm="1">
        <f t="array" ref="N933">_xlfn.IFS(L933="No Pay Due", "No Pay Due", ISNUMBER(L933), CEILING(L933, 50))</f>
        <v>No Pay Due</v>
      </c>
      <c r="O933" s="50" t="str">
        <f t="shared" si="44"/>
        <v>No Pay Due</v>
      </c>
      <c r="P933" s="56"/>
      <c r="Q933" s="16" t="str" cm="1">
        <f t="array" ref="Q933">IFERROR(_xlfn.IFS(C933="Achieved Excellence","3,000",C933="Exceeded Expectations",2000,C933="Meets Expectations",1000), "No pay due")</f>
        <v>No pay due</v>
      </c>
    </row>
    <row r="934" spans="1:17" x14ac:dyDescent="0.3">
      <c r="A934" t="s">
        <v>989</v>
      </c>
      <c r="B934">
        <v>5</v>
      </c>
      <c r="C934" t="str">
        <f>_xlfn.XLOOKUP(B934,Setup!A:A,Setup!B:B,"Unknown",0)</f>
        <v>Achieved Excellence</v>
      </c>
      <c r="D934" s="19">
        <v>44612</v>
      </c>
      <c r="E934" s="18">
        <f ca="1">Parameters!C$5 - D934</f>
        <v>1094</v>
      </c>
      <c r="F934" s="17" t="str">
        <f t="shared" ca="1" si="42"/>
        <v>Eligible</v>
      </c>
      <c r="G934" s="18">
        <v>2</v>
      </c>
      <c r="H934" s="18">
        <v>4</v>
      </c>
      <c r="I934" s="18" t="s">
        <v>1094</v>
      </c>
      <c r="J934" s="20" cm="1">
        <f t="array" ref="J934">INDEX('Pay Table DC 2025'!C$2:L$16,G934,H934)</f>
        <v>36535</v>
      </c>
      <c r="K934" s="51">
        <f>_xlfn.XLOOKUP(G934,'Pay Table DC 2025'!B:B,'Pay Table DC 2025'!L:L,"NA",0)</f>
        <v>42376</v>
      </c>
      <c r="L934" s="20" cm="1">
        <f t="array" ref="L934">IFERROR(_xlfn.IFS(C934="Achieved Excellence", J934*Parameters!B$13, C934="Exceeded Expectations", J934*Parameters!C$13,C934="Meets Expectations",J934*Parameters!D$13), "No Pay Due")</f>
        <v>1096.05</v>
      </c>
      <c r="M934" s="21">
        <f t="shared" si="43"/>
        <v>0.86216254483670007</v>
      </c>
      <c r="N934" s="49" cm="1">
        <f t="array" ref="N934">_xlfn.IFS(L934="No Pay Due", "No Pay Due", ISNUMBER(L934), CEILING(L934, 50))</f>
        <v>1100</v>
      </c>
      <c r="O934" s="50">
        <f t="shared" si="44"/>
        <v>3.9500000000000455</v>
      </c>
      <c r="P934" s="56"/>
      <c r="Q934" s="16" t="str" cm="1">
        <f t="array" ref="Q934">IFERROR(_xlfn.IFS(C934="Achieved Excellence","3,000",C934="Exceeded Expectations",2000,C934="Meets Expectations",1000), "No pay due")</f>
        <v>3,000</v>
      </c>
    </row>
    <row r="935" spans="1:17" x14ac:dyDescent="0.3">
      <c r="A935" t="s">
        <v>990</v>
      </c>
      <c r="B935">
        <v>4</v>
      </c>
      <c r="C935" t="str">
        <f>_xlfn.XLOOKUP(B935,Setup!A:A,Setup!B:B,"Unknown",0)</f>
        <v>Exceeded Expectations</v>
      </c>
      <c r="D935" s="19">
        <v>44978</v>
      </c>
      <c r="E935" s="18">
        <f ca="1">Parameters!C$5 - D935</f>
        <v>728</v>
      </c>
      <c r="F935" s="17" t="str">
        <f t="shared" ca="1" si="42"/>
        <v>Eligible</v>
      </c>
      <c r="G935" s="18">
        <v>12</v>
      </c>
      <c r="H935" s="18">
        <v>1</v>
      </c>
      <c r="I935" s="18" t="s">
        <v>1094</v>
      </c>
      <c r="J935" s="20" cm="1">
        <f t="array" ref="J935">INDEX('Pay Table DC 2025'!C$2:L$16,G935,H935)</f>
        <v>101401</v>
      </c>
      <c r="K935" s="51">
        <f>_xlfn.XLOOKUP(G935,'Pay Table DC 2025'!B:B,'Pay Table DC 2025'!L:L,"NA",0)</f>
        <v>131826</v>
      </c>
      <c r="L935" s="20" cm="1">
        <f t="array" ref="L935">IFERROR(_xlfn.IFS(C935="Achieved Excellence", J935*Parameters!B$13, C935="Exceeded Expectations", J935*Parameters!C$13,C935="Meets Expectations",J935*Parameters!D$13), "No Pay Due")</f>
        <v>2028.02</v>
      </c>
      <c r="M935" s="21">
        <f t="shared" si="43"/>
        <v>0.76920334380167799</v>
      </c>
      <c r="N935" s="49" cm="1">
        <f t="array" ref="N935">_xlfn.IFS(L935="No Pay Due", "No Pay Due", ISNUMBER(L935), CEILING(L935, 50))</f>
        <v>2050</v>
      </c>
      <c r="O935" s="50">
        <f t="shared" si="44"/>
        <v>21.980000000000018</v>
      </c>
      <c r="P935" s="56"/>
      <c r="Q935" s="16" cm="1">
        <f t="array" ref="Q935">IFERROR(_xlfn.IFS(C935="Achieved Excellence","3,000",C935="Exceeded Expectations",2000,C935="Meets Expectations",1000), "No pay due")</f>
        <v>2000</v>
      </c>
    </row>
    <row r="936" spans="1:17" x14ac:dyDescent="0.3">
      <c r="A936" t="s">
        <v>991</v>
      </c>
      <c r="B936">
        <v>5</v>
      </c>
      <c r="C936" t="str">
        <f>_xlfn.XLOOKUP(B936,Setup!A:A,Setup!B:B,"Unknown",0)</f>
        <v>Achieved Excellence</v>
      </c>
      <c r="D936" s="19">
        <v>44401</v>
      </c>
      <c r="E936" s="18">
        <f ca="1">Parameters!C$5 - D936</f>
        <v>1305</v>
      </c>
      <c r="F936" s="17" t="str">
        <f t="shared" ca="1" si="42"/>
        <v>Eligible</v>
      </c>
      <c r="G936" s="18">
        <v>8</v>
      </c>
      <c r="H936" s="18">
        <v>6</v>
      </c>
      <c r="I936" s="18" t="s">
        <v>1091</v>
      </c>
      <c r="J936" s="20" cm="1">
        <f t="array" ref="J936">INDEX('Pay Table DC 2025'!C$2:L$16,G936,H936)</f>
        <v>73861</v>
      </c>
      <c r="K936" s="51">
        <f>_xlfn.XLOOKUP(G936,'Pay Table DC 2025'!B:B,'Pay Table DC 2025'!L:L,"NA",0)</f>
        <v>82305</v>
      </c>
      <c r="L936" s="20" cm="1">
        <f t="array" ref="L936">IFERROR(_xlfn.IFS(C936="Achieved Excellence", J936*Parameters!B$13, C936="Exceeded Expectations", J936*Parameters!C$13,C936="Meets Expectations",J936*Parameters!D$13), "No Pay Due")</f>
        <v>2215.83</v>
      </c>
      <c r="M936" s="21">
        <f t="shared" si="43"/>
        <v>0.89740598991555798</v>
      </c>
      <c r="N936" s="49" cm="1">
        <f t="array" ref="N936">_xlfn.IFS(L936="No Pay Due", "No Pay Due", ISNUMBER(L936), CEILING(L936, 50))</f>
        <v>2250</v>
      </c>
      <c r="O936" s="50">
        <f t="shared" si="44"/>
        <v>34.170000000000073</v>
      </c>
      <c r="P936" s="56"/>
      <c r="Q936" s="16" t="str" cm="1">
        <f t="array" ref="Q936">IFERROR(_xlfn.IFS(C936="Achieved Excellence","3,000",C936="Exceeded Expectations",2000,C936="Meets Expectations",1000), "No pay due")</f>
        <v>3,000</v>
      </c>
    </row>
    <row r="937" spans="1:17" x14ac:dyDescent="0.3">
      <c r="A937" t="s">
        <v>992</v>
      </c>
      <c r="B937">
        <v>3</v>
      </c>
      <c r="C937" t="str">
        <f>_xlfn.XLOOKUP(B937,Setup!A:A,Setup!B:B,"Unknown",0)</f>
        <v>Meets Expectations</v>
      </c>
      <c r="D937" s="19">
        <v>44066</v>
      </c>
      <c r="E937" s="18">
        <f ca="1">Parameters!C$5 - D937</f>
        <v>1640</v>
      </c>
      <c r="F937" s="17" t="str">
        <f t="shared" ca="1" si="42"/>
        <v>Eligible</v>
      </c>
      <c r="G937" s="18">
        <v>6</v>
      </c>
      <c r="H937" s="18">
        <v>3</v>
      </c>
      <c r="I937" s="18" t="s">
        <v>1091</v>
      </c>
      <c r="J937" s="20" cm="1">
        <f t="array" ref="J937">INDEX('Pay Table DC 2025'!C$2:L$16,G937,H937)</f>
        <v>54871</v>
      </c>
      <c r="K937" s="51">
        <f>_xlfn.XLOOKUP(G937,'Pay Table DC 2025'!B:B,'Pay Table DC 2025'!L:L,"NA",0)</f>
        <v>66872</v>
      </c>
      <c r="L937" s="20" cm="1">
        <f t="array" ref="L937">IFERROR(_xlfn.IFS(C937="Achieved Excellence", J937*Parameters!B$13, C937="Exceeded Expectations", J937*Parameters!C$13,C937="Meets Expectations",J937*Parameters!D$13), "No Pay Due")</f>
        <v>548.71</v>
      </c>
      <c r="M937" s="21">
        <f t="shared" si="43"/>
        <v>0.82053774374925226</v>
      </c>
      <c r="N937" s="49" cm="1">
        <f t="array" ref="N937">_xlfn.IFS(L937="No Pay Due", "No Pay Due", ISNUMBER(L937), CEILING(L937, 50))</f>
        <v>550</v>
      </c>
      <c r="O937" s="50">
        <f t="shared" si="44"/>
        <v>1.2899999999999636</v>
      </c>
      <c r="P937" s="56"/>
      <c r="Q937" s="16" cm="1">
        <f t="array" ref="Q937">IFERROR(_xlfn.IFS(C937="Achieved Excellence","3,000",C937="Exceeded Expectations",2000,C937="Meets Expectations",1000), "No pay due")</f>
        <v>1000</v>
      </c>
    </row>
    <row r="938" spans="1:17" x14ac:dyDescent="0.3">
      <c r="A938" t="s">
        <v>993</v>
      </c>
      <c r="B938">
        <v>3</v>
      </c>
      <c r="C938" t="str">
        <f>_xlfn.XLOOKUP(B938,Setup!A:A,Setup!B:B,"Unknown",0)</f>
        <v>Meets Expectations</v>
      </c>
      <c r="D938" s="19">
        <v>43879</v>
      </c>
      <c r="E938" s="18">
        <f ca="1">Parameters!C$5 - D938</f>
        <v>1827</v>
      </c>
      <c r="F938" s="17" t="str">
        <f t="shared" ca="1" si="42"/>
        <v>Eligible</v>
      </c>
      <c r="G938" s="18">
        <v>6</v>
      </c>
      <c r="H938" s="18">
        <v>4</v>
      </c>
      <c r="I938" s="18" t="s">
        <v>1091</v>
      </c>
      <c r="J938" s="20" cm="1">
        <f t="array" ref="J938">INDEX('Pay Table DC 2025'!C$2:L$16,G938,H938)</f>
        <v>56586</v>
      </c>
      <c r="K938" s="51">
        <f>_xlfn.XLOOKUP(G938,'Pay Table DC 2025'!B:B,'Pay Table DC 2025'!L:L,"NA",0)</f>
        <v>66872</v>
      </c>
      <c r="L938" s="20" cm="1">
        <f t="array" ref="L938">IFERROR(_xlfn.IFS(C938="Achieved Excellence", J938*Parameters!B$13, C938="Exceeded Expectations", J938*Parameters!C$13,C938="Meets Expectations",J938*Parameters!D$13), "No Pay Due")</f>
        <v>565.86</v>
      </c>
      <c r="M938" s="21">
        <f t="shared" si="43"/>
        <v>0.8461837540375643</v>
      </c>
      <c r="N938" s="49" cm="1">
        <f t="array" ref="N938">_xlfn.IFS(L938="No Pay Due", "No Pay Due", ISNUMBER(L938), CEILING(L938, 50))</f>
        <v>600</v>
      </c>
      <c r="O938" s="50">
        <f t="shared" si="44"/>
        <v>34.139999999999986</v>
      </c>
      <c r="P938" s="56"/>
      <c r="Q938" s="16" cm="1">
        <f t="array" ref="Q938">IFERROR(_xlfn.IFS(C938="Achieved Excellence","3,000",C938="Exceeded Expectations",2000,C938="Meets Expectations",1000), "No pay due")</f>
        <v>1000</v>
      </c>
    </row>
    <row r="939" spans="1:17" x14ac:dyDescent="0.3">
      <c r="A939" t="s">
        <v>994</v>
      </c>
      <c r="B939">
        <v>5</v>
      </c>
      <c r="C939" t="str">
        <f>_xlfn.XLOOKUP(B939,Setup!A:A,Setup!B:B,"Unknown",0)</f>
        <v>Achieved Excellence</v>
      </c>
      <c r="D939" s="19">
        <v>44303</v>
      </c>
      <c r="E939" s="18">
        <f ca="1">Parameters!C$5 - D939</f>
        <v>1403</v>
      </c>
      <c r="F939" s="17" t="str">
        <f t="shared" ca="1" si="42"/>
        <v>Eligible</v>
      </c>
      <c r="G939" s="18">
        <v>3</v>
      </c>
      <c r="H939" s="18">
        <v>10</v>
      </c>
      <c r="I939" s="18" t="s">
        <v>1094</v>
      </c>
      <c r="J939" s="20" cm="1">
        <f t="array" ref="J939">INDEX('Pay Table DC 2025'!C$2:L$16,G939,H939)</f>
        <v>47763</v>
      </c>
      <c r="K939" s="51">
        <f>_xlfn.XLOOKUP(G939,'Pay Table DC 2025'!B:B,'Pay Table DC 2025'!L:L,"NA",0)</f>
        <v>47763</v>
      </c>
      <c r="L939" s="20" cm="1">
        <f t="array" ref="L939">IFERROR(_xlfn.IFS(C939="Achieved Excellence", J939*Parameters!B$13, C939="Exceeded Expectations", J939*Parameters!C$13,C939="Meets Expectations",J939*Parameters!D$13), "No Pay Due")</f>
        <v>1432.8899999999999</v>
      </c>
      <c r="M939" s="21">
        <f t="shared" si="43"/>
        <v>1</v>
      </c>
      <c r="N939" s="49" cm="1">
        <f t="array" ref="N939">_xlfn.IFS(L939="No Pay Due", "No Pay Due", ISNUMBER(L939), CEILING(L939, 50))</f>
        <v>1450</v>
      </c>
      <c r="O939" s="50">
        <f t="shared" si="44"/>
        <v>17.110000000000127</v>
      </c>
      <c r="P939" s="56"/>
      <c r="Q939" s="16" t="str" cm="1">
        <f t="array" ref="Q939">IFERROR(_xlfn.IFS(C939="Achieved Excellence","3,000",C939="Exceeded Expectations",2000,C939="Meets Expectations",1000), "No pay due")</f>
        <v>3,000</v>
      </c>
    </row>
    <row r="940" spans="1:17" x14ac:dyDescent="0.3">
      <c r="A940" t="s">
        <v>995</v>
      </c>
      <c r="B940">
        <v>3</v>
      </c>
      <c r="C940" t="str">
        <f>_xlfn.XLOOKUP(B940,Setup!A:A,Setup!B:B,"Unknown",0)</f>
        <v>Meets Expectations</v>
      </c>
      <c r="D940" s="19">
        <v>44065</v>
      </c>
      <c r="E940" s="18">
        <f ca="1">Parameters!C$5 - D940</f>
        <v>1641</v>
      </c>
      <c r="F940" s="17" t="str">
        <f t="shared" ca="1" si="42"/>
        <v>Eligible</v>
      </c>
      <c r="G940" s="18">
        <v>15</v>
      </c>
      <c r="H940" s="18">
        <v>7</v>
      </c>
      <c r="I940" s="18" t="s">
        <v>1094</v>
      </c>
      <c r="J940" s="20" cm="1">
        <f t="array" ref="J940">INDEX('Pay Table DC 2025'!C$2:L$16,G940,H940)</f>
        <v>195200</v>
      </c>
      <c r="K940" s="51">
        <f>_xlfn.XLOOKUP(G940,'Pay Table DC 2025'!B:B,'Pay Table DC 2025'!L:L,"NA",0)</f>
        <v>195200</v>
      </c>
      <c r="L940" s="20" cm="1">
        <f t="array" ref="L940">IFERROR(_xlfn.IFS(C940="Achieved Excellence", J940*Parameters!B$13, C940="Exceeded Expectations", J940*Parameters!C$13,C940="Meets Expectations",J940*Parameters!D$13), "No Pay Due")</f>
        <v>1952</v>
      </c>
      <c r="M940" s="21">
        <f t="shared" si="43"/>
        <v>1</v>
      </c>
      <c r="N940" s="49" cm="1">
        <f t="array" ref="N940">_xlfn.IFS(L940="No Pay Due", "No Pay Due", ISNUMBER(L940), CEILING(L940, 50))</f>
        <v>2000</v>
      </c>
      <c r="O940" s="50">
        <f t="shared" si="44"/>
        <v>48</v>
      </c>
      <c r="P940" s="56"/>
      <c r="Q940" s="16" cm="1">
        <f t="array" ref="Q940">IFERROR(_xlfn.IFS(C940="Achieved Excellence","3,000",C940="Exceeded Expectations",2000,C940="Meets Expectations",1000), "No pay due")</f>
        <v>1000</v>
      </c>
    </row>
    <row r="941" spans="1:17" x14ac:dyDescent="0.3">
      <c r="A941" t="s">
        <v>996</v>
      </c>
      <c r="B941">
        <v>3</v>
      </c>
      <c r="C941" t="str">
        <f>_xlfn.XLOOKUP(B941,Setup!A:A,Setup!B:B,"Unknown",0)</f>
        <v>Meets Expectations</v>
      </c>
      <c r="D941" s="19">
        <v>45386</v>
      </c>
      <c r="E941" s="18">
        <f ca="1">Parameters!C$5 - D941</f>
        <v>320</v>
      </c>
      <c r="F941" s="17" t="str">
        <f t="shared" ca="1" si="42"/>
        <v>Eligible</v>
      </c>
      <c r="G941" s="18">
        <v>8</v>
      </c>
      <c r="H941" s="18">
        <v>2</v>
      </c>
      <c r="I941" s="18" t="s">
        <v>1095</v>
      </c>
      <c r="J941" s="20" cm="1">
        <f t="array" ref="J941">INDEX('Pay Table DC 2025'!C$2:L$16,G941,H941)</f>
        <v>65418</v>
      </c>
      <c r="K941" s="51">
        <f>_xlfn.XLOOKUP(G941,'Pay Table DC 2025'!B:B,'Pay Table DC 2025'!L:L,"NA",0)</f>
        <v>82305</v>
      </c>
      <c r="L941" s="20" cm="1">
        <f t="array" ref="L941">IFERROR(_xlfn.IFS(C941="Achieved Excellence", J941*Parameters!B$13, C941="Exceeded Expectations", J941*Parameters!C$13,C941="Meets Expectations",J941*Parameters!D$13), "No Pay Due")</f>
        <v>654.18000000000006</v>
      </c>
      <c r="M941" s="21">
        <f t="shared" si="43"/>
        <v>0.79482412976125383</v>
      </c>
      <c r="N941" s="49" cm="1">
        <f t="array" ref="N941">_xlfn.IFS(L941="No Pay Due", "No Pay Due", ISNUMBER(L941), CEILING(L941, 50))</f>
        <v>700</v>
      </c>
      <c r="O941" s="50">
        <f t="shared" si="44"/>
        <v>45.819999999999936</v>
      </c>
      <c r="P941" s="56"/>
      <c r="Q941" s="16" cm="1">
        <f t="array" ref="Q941">IFERROR(_xlfn.IFS(C941="Achieved Excellence","3,000",C941="Exceeded Expectations",2000,C941="Meets Expectations",1000), "No pay due")</f>
        <v>1000</v>
      </c>
    </row>
    <row r="942" spans="1:17" x14ac:dyDescent="0.3">
      <c r="A942" t="s">
        <v>997</v>
      </c>
      <c r="B942">
        <v>5</v>
      </c>
      <c r="C942" t="str">
        <f>_xlfn.XLOOKUP(B942,Setup!A:A,Setup!B:B,"Unknown",0)</f>
        <v>Achieved Excellence</v>
      </c>
      <c r="D942" s="19">
        <v>45346</v>
      </c>
      <c r="E942" s="18">
        <f ca="1">Parameters!C$5 - D942</f>
        <v>360</v>
      </c>
      <c r="F942" s="17" t="str">
        <f t="shared" ca="1" si="42"/>
        <v>Eligible</v>
      </c>
      <c r="G942" s="18">
        <v>8</v>
      </c>
      <c r="H942" s="18">
        <v>9</v>
      </c>
      <c r="I942" s="18" t="s">
        <v>1092</v>
      </c>
      <c r="J942" s="20" cm="1">
        <f t="array" ref="J942">INDEX('Pay Table DC 2025'!C$2:L$16,G942,H942)</f>
        <v>80194</v>
      </c>
      <c r="K942" s="51">
        <f>_xlfn.XLOOKUP(G942,'Pay Table DC 2025'!B:B,'Pay Table DC 2025'!L:L,"NA",0)</f>
        <v>82305</v>
      </c>
      <c r="L942" s="20" cm="1">
        <f t="array" ref="L942">IFERROR(_xlfn.IFS(C942="Achieved Excellence", J942*Parameters!B$13, C942="Exceeded Expectations", J942*Parameters!C$13,C942="Meets Expectations",J942*Parameters!D$13), "No Pay Due")</f>
        <v>2405.8199999999997</v>
      </c>
      <c r="M942" s="21">
        <f t="shared" si="43"/>
        <v>0.97435149747888949</v>
      </c>
      <c r="N942" s="49" cm="1">
        <f t="array" ref="N942">_xlfn.IFS(L942="No Pay Due", "No Pay Due", ISNUMBER(L942), CEILING(L942, 50))</f>
        <v>2450</v>
      </c>
      <c r="O942" s="50">
        <f t="shared" si="44"/>
        <v>44.180000000000291</v>
      </c>
      <c r="P942" s="56"/>
      <c r="Q942" s="16" t="str" cm="1">
        <f t="array" ref="Q942">IFERROR(_xlfn.IFS(C942="Achieved Excellence","3,000",C942="Exceeded Expectations",2000,C942="Meets Expectations",1000), "No pay due")</f>
        <v>3,000</v>
      </c>
    </row>
    <row r="943" spans="1:17" x14ac:dyDescent="0.3">
      <c r="A943" t="s">
        <v>998</v>
      </c>
      <c r="B943">
        <v>2</v>
      </c>
      <c r="C943" t="str">
        <f>_xlfn.XLOOKUP(B943,Setup!A:A,Setup!B:B,"Unknown",0)</f>
        <v>Needs Improvement</v>
      </c>
      <c r="D943" s="19">
        <v>45332</v>
      </c>
      <c r="E943" s="18">
        <f ca="1">Parameters!C$5 - D943</f>
        <v>374</v>
      </c>
      <c r="F943" s="17" t="str">
        <f t="shared" ca="1" si="42"/>
        <v>Eligible</v>
      </c>
      <c r="G943" s="18">
        <v>11</v>
      </c>
      <c r="H943" s="18">
        <v>5</v>
      </c>
      <c r="I943" s="18" t="s">
        <v>1094</v>
      </c>
      <c r="J943" s="20" cm="1">
        <f t="array" ref="J943">INDEX('Pay Table DC 2025'!C$2:L$16,G943,H943)</f>
        <v>95878</v>
      </c>
      <c r="K943" s="51">
        <f>_xlfn.XLOOKUP(G943,'Pay Table DC 2025'!B:B,'Pay Table DC 2025'!L:L,"NA",0)</f>
        <v>109975</v>
      </c>
      <c r="L943" s="20" t="str" cm="1">
        <f t="array" ref="L943">IFERROR(_xlfn.IFS(C943="Achieved Excellence", J943*Parameters!B$13, C943="Exceeded Expectations", J943*Parameters!C$13,C943="Meets Expectations",J943*Parameters!D$13), "No Pay Due")</f>
        <v>No Pay Due</v>
      </c>
      <c r="M943" s="21">
        <f t="shared" si="43"/>
        <v>0.87181632189133895</v>
      </c>
      <c r="N943" s="49" t="str" cm="1">
        <f t="array" ref="N943">_xlfn.IFS(L943="No Pay Due", "No Pay Due", ISNUMBER(L943), CEILING(L943, 50))</f>
        <v>No Pay Due</v>
      </c>
      <c r="O943" s="50" t="str">
        <f t="shared" si="44"/>
        <v>No Pay Due</v>
      </c>
      <c r="P943" s="56"/>
      <c r="Q943" s="16" t="str" cm="1">
        <f t="array" ref="Q943">IFERROR(_xlfn.IFS(C943="Achieved Excellence","3,000",C943="Exceeded Expectations",2000,C943="Meets Expectations",1000), "No pay due")</f>
        <v>No pay due</v>
      </c>
    </row>
    <row r="944" spans="1:17" x14ac:dyDescent="0.3">
      <c r="A944" t="s">
        <v>999</v>
      </c>
      <c r="B944">
        <v>4</v>
      </c>
      <c r="C944" t="str">
        <f>_xlfn.XLOOKUP(B944,Setup!A:A,Setup!B:B,"Unknown",0)</f>
        <v>Exceeded Expectations</v>
      </c>
      <c r="D944" s="19">
        <v>45007</v>
      </c>
      <c r="E944" s="18">
        <f ca="1">Parameters!C$5 - D944</f>
        <v>699</v>
      </c>
      <c r="F944" s="17" t="str">
        <f t="shared" ca="1" si="42"/>
        <v>Eligible</v>
      </c>
      <c r="G944" s="18">
        <v>12</v>
      </c>
      <c r="H944" s="18">
        <v>3</v>
      </c>
      <c r="I944" s="18" t="s">
        <v>1093</v>
      </c>
      <c r="J944" s="20" cm="1">
        <f t="array" ref="J944">INDEX('Pay Table DC 2025'!C$2:L$16,G944,H944)</f>
        <v>108162</v>
      </c>
      <c r="K944" s="51">
        <f>_xlfn.XLOOKUP(G944,'Pay Table DC 2025'!B:B,'Pay Table DC 2025'!L:L,"NA",0)</f>
        <v>131826</v>
      </c>
      <c r="L944" s="20" cm="1">
        <f t="array" ref="L944">IFERROR(_xlfn.IFS(C944="Achieved Excellence", J944*Parameters!B$13, C944="Exceeded Expectations", J944*Parameters!C$13,C944="Meets Expectations",J944*Parameters!D$13), "No Pay Due")</f>
        <v>2163.2400000000002</v>
      </c>
      <c r="M944" s="21">
        <f t="shared" si="43"/>
        <v>0.8204906467616403</v>
      </c>
      <c r="N944" s="49" cm="1">
        <f t="array" ref="N944">_xlfn.IFS(L944="No Pay Due", "No Pay Due", ISNUMBER(L944), CEILING(L944, 50))</f>
        <v>2200</v>
      </c>
      <c r="O944" s="50">
        <f t="shared" si="44"/>
        <v>36.759999999999764</v>
      </c>
      <c r="P944" s="56"/>
      <c r="Q944" s="16" cm="1">
        <f t="array" ref="Q944">IFERROR(_xlfn.IFS(C944="Achieved Excellence","3,000",C944="Exceeded Expectations",2000,C944="Meets Expectations",1000), "No pay due")</f>
        <v>2000</v>
      </c>
    </row>
    <row r="945" spans="1:17" x14ac:dyDescent="0.3">
      <c r="A945" t="s">
        <v>1000</v>
      </c>
      <c r="B945">
        <v>2</v>
      </c>
      <c r="C945" t="str">
        <f>_xlfn.XLOOKUP(B945,Setup!A:A,Setup!B:B,"Unknown",0)</f>
        <v>Needs Improvement</v>
      </c>
      <c r="D945" s="19">
        <v>44383</v>
      </c>
      <c r="E945" s="18">
        <f ca="1">Parameters!C$5 - D945</f>
        <v>1323</v>
      </c>
      <c r="F945" s="17" t="str">
        <f t="shared" ca="1" si="42"/>
        <v>Eligible</v>
      </c>
      <c r="G945" s="18">
        <v>6</v>
      </c>
      <c r="H945" s="18">
        <v>4</v>
      </c>
      <c r="I945" s="18" t="s">
        <v>1091</v>
      </c>
      <c r="J945" s="20" cm="1">
        <f t="array" ref="J945">INDEX('Pay Table DC 2025'!C$2:L$16,G945,H945)</f>
        <v>56586</v>
      </c>
      <c r="K945" s="51">
        <f>_xlfn.XLOOKUP(G945,'Pay Table DC 2025'!B:B,'Pay Table DC 2025'!L:L,"NA",0)</f>
        <v>66872</v>
      </c>
      <c r="L945" s="20" t="str" cm="1">
        <f t="array" ref="L945">IFERROR(_xlfn.IFS(C945="Achieved Excellence", J945*Parameters!B$13, C945="Exceeded Expectations", J945*Parameters!C$13,C945="Meets Expectations",J945*Parameters!D$13), "No Pay Due")</f>
        <v>No Pay Due</v>
      </c>
      <c r="M945" s="21">
        <f t="shared" si="43"/>
        <v>0.8461837540375643</v>
      </c>
      <c r="N945" s="49" t="str" cm="1">
        <f t="array" ref="N945">_xlfn.IFS(L945="No Pay Due", "No Pay Due", ISNUMBER(L945), CEILING(L945, 50))</f>
        <v>No Pay Due</v>
      </c>
      <c r="O945" s="50" t="str">
        <f t="shared" si="44"/>
        <v>No Pay Due</v>
      </c>
      <c r="P945" s="56"/>
      <c r="Q945" s="16" t="str" cm="1">
        <f t="array" ref="Q945">IFERROR(_xlfn.IFS(C945="Achieved Excellence","3,000",C945="Exceeded Expectations",2000,C945="Meets Expectations",1000), "No pay due")</f>
        <v>No pay due</v>
      </c>
    </row>
    <row r="946" spans="1:17" x14ac:dyDescent="0.3">
      <c r="A946" t="s">
        <v>1001</v>
      </c>
      <c r="B946">
        <v>4</v>
      </c>
      <c r="C946" t="str">
        <f>_xlfn.XLOOKUP(B946,Setup!A:A,Setup!B:B,"Unknown",0)</f>
        <v>Exceeded Expectations</v>
      </c>
      <c r="D946" s="19">
        <v>45398</v>
      </c>
      <c r="E946" s="18">
        <f ca="1">Parameters!C$5 - D946</f>
        <v>308</v>
      </c>
      <c r="F946" s="17" t="str">
        <f t="shared" ca="1" si="42"/>
        <v>Eligible</v>
      </c>
      <c r="G946" s="18">
        <v>6</v>
      </c>
      <c r="H946" s="18">
        <v>3</v>
      </c>
      <c r="I946" s="18" t="s">
        <v>1091</v>
      </c>
      <c r="J946" s="20" cm="1">
        <f t="array" ref="J946">INDEX('Pay Table DC 2025'!C$2:L$16,G946,H946)</f>
        <v>54871</v>
      </c>
      <c r="K946" s="51">
        <f>_xlfn.XLOOKUP(G946,'Pay Table DC 2025'!B:B,'Pay Table DC 2025'!L:L,"NA",0)</f>
        <v>66872</v>
      </c>
      <c r="L946" s="20" cm="1">
        <f t="array" ref="L946">IFERROR(_xlfn.IFS(C946="Achieved Excellence", J946*Parameters!B$13, C946="Exceeded Expectations", J946*Parameters!C$13,C946="Meets Expectations",J946*Parameters!D$13), "No Pay Due")</f>
        <v>1097.42</v>
      </c>
      <c r="M946" s="21">
        <f t="shared" si="43"/>
        <v>0.82053774374925226</v>
      </c>
      <c r="N946" s="49" cm="1">
        <f t="array" ref="N946">_xlfn.IFS(L946="No Pay Due", "No Pay Due", ISNUMBER(L946), CEILING(L946, 50))</f>
        <v>1100</v>
      </c>
      <c r="O946" s="50">
        <f t="shared" si="44"/>
        <v>2.5799999999999272</v>
      </c>
      <c r="P946" s="56"/>
      <c r="Q946" s="16" cm="1">
        <f t="array" ref="Q946">IFERROR(_xlfn.IFS(C946="Achieved Excellence","3,000",C946="Exceeded Expectations",2000,C946="Meets Expectations",1000), "No pay due")</f>
        <v>2000</v>
      </c>
    </row>
    <row r="947" spans="1:17" x14ac:dyDescent="0.3">
      <c r="A947" t="s">
        <v>1002</v>
      </c>
      <c r="B947">
        <v>2</v>
      </c>
      <c r="C947" t="str">
        <f>_xlfn.XLOOKUP(B947,Setup!A:A,Setup!B:B,"Unknown",0)</f>
        <v>Needs Improvement</v>
      </c>
      <c r="D947" s="19">
        <v>44762</v>
      </c>
      <c r="E947" s="18">
        <f ca="1">Parameters!C$5 - D947</f>
        <v>944</v>
      </c>
      <c r="F947" s="17" t="str">
        <f t="shared" ca="1" si="42"/>
        <v>Eligible</v>
      </c>
      <c r="G947" s="18">
        <v>12</v>
      </c>
      <c r="H947" s="18">
        <v>7</v>
      </c>
      <c r="I947" s="18" t="s">
        <v>1095</v>
      </c>
      <c r="J947" s="20" cm="1">
        <f t="array" ref="J947">INDEX('Pay Table DC 2025'!C$2:L$16,G947,H947)</f>
        <v>121684</v>
      </c>
      <c r="K947" s="51">
        <f>_xlfn.XLOOKUP(G947,'Pay Table DC 2025'!B:B,'Pay Table DC 2025'!L:L,"NA",0)</f>
        <v>131826</v>
      </c>
      <c r="L947" s="20" t="str" cm="1">
        <f t="array" ref="L947">IFERROR(_xlfn.IFS(C947="Achieved Excellence", J947*Parameters!B$13, C947="Exceeded Expectations", J947*Parameters!C$13,C947="Meets Expectations",J947*Parameters!D$13), "No Pay Due")</f>
        <v>No Pay Due</v>
      </c>
      <c r="M947" s="21">
        <f t="shared" si="43"/>
        <v>0.92306525268156514</v>
      </c>
      <c r="N947" s="49" t="str" cm="1">
        <f t="array" ref="N947">_xlfn.IFS(L947="No Pay Due", "No Pay Due", ISNUMBER(L947), CEILING(L947, 50))</f>
        <v>No Pay Due</v>
      </c>
      <c r="O947" s="50" t="str">
        <f t="shared" si="44"/>
        <v>No Pay Due</v>
      </c>
      <c r="P947" s="56"/>
      <c r="Q947" s="16" t="str" cm="1">
        <f t="array" ref="Q947">IFERROR(_xlfn.IFS(C947="Achieved Excellence","3,000",C947="Exceeded Expectations",2000,C947="Meets Expectations",1000), "No pay due")</f>
        <v>No pay due</v>
      </c>
    </row>
    <row r="948" spans="1:17" x14ac:dyDescent="0.3">
      <c r="A948" t="s">
        <v>1003</v>
      </c>
      <c r="B948">
        <v>5</v>
      </c>
      <c r="C948" t="str">
        <f>_xlfn.XLOOKUP(B948,Setup!A:A,Setup!B:B,"Unknown",0)</f>
        <v>Achieved Excellence</v>
      </c>
      <c r="D948" s="19">
        <v>44165</v>
      </c>
      <c r="E948" s="18">
        <f ca="1">Parameters!C$5 - D948</f>
        <v>1541</v>
      </c>
      <c r="F948" s="17" t="str">
        <f t="shared" ca="1" si="42"/>
        <v>Eligible</v>
      </c>
      <c r="G948" s="18">
        <v>1</v>
      </c>
      <c r="H948" s="18">
        <v>4</v>
      </c>
      <c r="I948" s="18" t="s">
        <v>1095</v>
      </c>
      <c r="J948" s="20" cm="1">
        <f t="array" ref="J948">INDEX('Pay Table DC 2025'!C$2:L$16,G948,H948)</f>
        <v>32941</v>
      </c>
      <c r="K948" s="51">
        <f>_xlfn.XLOOKUP(G948,'Pay Table DC 2025'!B:B,'Pay Table DC 2025'!L:L,"NA",0)</f>
        <v>37463</v>
      </c>
      <c r="L948" s="20" cm="1">
        <f t="array" ref="L948">IFERROR(_xlfn.IFS(C948="Achieved Excellence", J948*Parameters!B$13, C948="Exceeded Expectations", J948*Parameters!C$13,C948="Meets Expectations",J948*Parameters!D$13), "No Pay Due")</f>
        <v>988.23</v>
      </c>
      <c r="M948" s="21">
        <f t="shared" si="43"/>
        <v>0.87929423698048736</v>
      </c>
      <c r="N948" s="49" cm="1">
        <f t="array" ref="N948">_xlfn.IFS(L948="No Pay Due", "No Pay Due", ISNUMBER(L948), CEILING(L948, 50))</f>
        <v>1000</v>
      </c>
      <c r="O948" s="50">
        <f t="shared" si="44"/>
        <v>11.769999999999982</v>
      </c>
      <c r="P948" s="56"/>
      <c r="Q948" s="16" t="str" cm="1">
        <f t="array" ref="Q948">IFERROR(_xlfn.IFS(C948="Achieved Excellence","3,000",C948="Exceeded Expectations",2000,C948="Meets Expectations",1000), "No pay due")</f>
        <v>3,000</v>
      </c>
    </row>
    <row r="949" spans="1:17" x14ac:dyDescent="0.3">
      <c r="A949" t="s">
        <v>1004</v>
      </c>
      <c r="B949">
        <v>5</v>
      </c>
      <c r="C949" t="str">
        <f>_xlfn.XLOOKUP(B949,Setup!A:A,Setup!B:B,"Unknown",0)</f>
        <v>Achieved Excellence</v>
      </c>
      <c r="D949" s="19">
        <v>45504</v>
      </c>
      <c r="E949" s="18">
        <f ca="1">Parameters!C$5 - D949</f>
        <v>202</v>
      </c>
      <c r="F949" s="17" t="str">
        <f t="shared" ca="1" si="42"/>
        <v>Eligible</v>
      </c>
      <c r="G949" s="18">
        <v>15</v>
      </c>
      <c r="H949" s="18">
        <v>9</v>
      </c>
      <c r="I949" s="18" t="s">
        <v>1093</v>
      </c>
      <c r="J949" s="20" cm="1">
        <f t="array" ref="J949">INDEX('Pay Table DC 2025'!C$2:L$16,G949,H949)</f>
        <v>195200</v>
      </c>
      <c r="K949" s="51">
        <f>_xlfn.XLOOKUP(G949,'Pay Table DC 2025'!B:B,'Pay Table DC 2025'!L:L,"NA",0)</f>
        <v>195200</v>
      </c>
      <c r="L949" s="20" cm="1">
        <f t="array" ref="L949">IFERROR(_xlfn.IFS(C949="Achieved Excellence", J949*Parameters!B$13, C949="Exceeded Expectations", J949*Parameters!C$13,C949="Meets Expectations",J949*Parameters!D$13), "No Pay Due")</f>
        <v>5856</v>
      </c>
      <c r="M949" s="21">
        <f t="shared" si="43"/>
        <v>1</v>
      </c>
      <c r="N949" s="49" cm="1">
        <f t="array" ref="N949">_xlfn.IFS(L949="No Pay Due", "No Pay Due", ISNUMBER(L949), CEILING(L949, 50))</f>
        <v>5900</v>
      </c>
      <c r="O949" s="50">
        <f t="shared" si="44"/>
        <v>44</v>
      </c>
      <c r="P949" s="56"/>
      <c r="Q949" s="16" t="str" cm="1">
        <f t="array" ref="Q949">IFERROR(_xlfn.IFS(C949="Achieved Excellence","3,000",C949="Exceeded Expectations",2000,C949="Meets Expectations",1000), "No pay due")</f>
        <v>3,000</v>
      </c>
    </row>
    <row r="950" spans="1:17" x14ac:dyDescent="0.3">
      <c r="A950" t="s">
        <v>1005</v>
      </c>
      <c r="B950">
        <v>3</v>
      </c>
      <c r="C950" t="str">
        <f>_xlfn.XLOOKUP(B950,Setup!A:A,Setup!B:B,"Unknown",0)</f>
        <v>Meets Expectations</v>
      </c>
      <c r="D950" s="19">
        <v>44778</v>
      </c>
      <c r="E950" s="18">
        <f ca="1">Parameters!C$5 - D950</f>
        <v>928</v>
      </c>
      <c r="F950" s="17" t="str">
        <f t="shared" ca="1" si="42"/>
        <v>Eligible</v>
      </c>
      <c r="G950" s="18">
        <v>8</v>
      </c>
      <c r="H950" s="18">
        <v>7</v>
      </c>
      <c r="I950" s="18" t="s">
        <v>1092</v>
      </c>
      <c r="J950" s="20" cm="1">
        <f t="array" ref="J950">INDEX('Pay Table DC 2025'!C$2:L$16,G950,H950)</f>
        <v>75972</v>
      </c>
      <c r="K950" s="51">
        <f>_xlfn.XLOOKUP(G950,'Pay Table DC 2025'!B:B,'Pay Table DC 2025'!L:L,"NA",0)</f>
        <v>82305</v>
      </c>
      <c r="L950" s="20" cm="1">
        <f t="array" ref="L950">IFERROR(_xlfn.IFS(C950="Achieved Excellence", J950*Parameters!B$13, C950="Exceeded Expectations", J950*Parameters!C$13,C950="Meets Expectations",J950*Parameters!D$13), "No Pay Due")</f>
        <v>759.72</v>
      </c>
      <c r="M950" s="21">
        <f t="shared" si="43"/>
        <v>0.92305449243666848</v>
      </c>
      <c r="N950" s="49" cm="1">
        <f t="array" ref="N950">_xlfn.IFS(L950="No Pay Due", "No Pay Due", ISNUMBER(L950), CEILING(L950, 50))</f>
        <v>800</v>
      </c>
      <c r="O950" s="50">
        <f t="shared" si="44"/>
        <v>40.279999999999973</v>
      </c>
      <c r="P950" s="56"/>
      <c r="Q950" s="16" cm="1">
        <f t="array" ref="Q950">IFERROR(_xlfn.IFS(C950="Achieved Excellence","3,000",C950="Exceeded Expectations",2000,C950="Meets Expectations",1000), "No pay due")</f>
        <v>1000</v>
      </c>
    </row>
    <row r="951" spans="1:17" x14ac:dyDescent="0.3">
      <c r="A951" t="s">
        <v>1006</v>
      </c>
      <c r="B951">
        <v>3</v>
      </c>
      <c r="C951" t="str">
        <f>_xlfn.XLOOKUP(B951,Setup!A:A,Setup!B:B,"Unknown",0)</f>
        <v>Meets Expectations</v>
      </c>
      <c r="D951" s="19">
        <v>45489</v>
      </c>
      <c r="E951" s="18">
        <f ca="1">Parameters!C$5 - D951</f>
        <v>217</v>
      </c>
      <c r="F951" s="17" t="str">
        <f t="shared" ca="1" si="42"/>
        <v>Eligible</v>
      </c>
      <c r="G951" s="18">
        <v>12</v>
      </c>
      <c r="H951" s="18">
        <v>6</v>
      </c>
      <c r="I951" s="18" t="s">
        <v>1091</v>
      </c>
      <c r="J951" s="20" cm="1">
        <f t="array" ref="J951">INDEX('Pay Table DC 2025'!C$2:L$16,G951,H951)</f>
        <v>118304</v>
      </c>
      <c r="K951" s="51">
        <f>_xlfn.XLOOKUP(G951,'Pay Table DC 2025'!B:B,'Pay Table DC 2025'!L:L,"NA",0)</f>
        <v>131826</v>
      </c>
      <c r="L951" s="20" cm="1">
        <f t="array" ref="L951">IFERROR(_xlfn.IFS(C951="Achieved Excellence", J951*Parameters!B$13, C951="Exceeded Expectations", J951*Parameters!C$13,C951="Meets Expectations",J951*Parameters!D$13), "No Pay Due")</f>
        <v>1183.04</v>
      </c>
      <c r="M951" s="21">
        <f t="shared" si="43"/>
        <v>0.89742539408007527</v>
      </c>
      <c r="N951" s="49" cm="1">
        <f t="array" ref="N951">_xlfn.IFS(L951="No Pay Due", "No Pay Due", ISNUMBER(L951), CEILING(L951, 50))</f>
        <v>1200</v>
      </c>
      <c r="O951" s="50">
        <f t="shared" si="44"/>
        <v>16.960000000000036</v>
      </c>
      <c r="P951" s="56"/>
      <c r="Q951" s="16" cm="1">
        <f t="array" ref="Q951">IFERROR(_xlfn.IFS(C951="Achieved Excellence","3,000",C951="Exceeded Expectations",2000,C951="Meets Expectations",1000), "No pay due")</f>
        <v>1000</v>
      </c>
    </row>
    <row r="952" spans="1:17" x14ac:dyDescent="0.3">
      <c r="A952" t="s">
        <v>1007</v>
      </c>
      <c r="B952">
        <v>5</v>
      </c>
      <c r="C952" t="str">
        <f>_xlfn.XLOOKUP(B952,Setup!A:A,Setup!B:B,"Unknown",0)</f>
        <v>Achieved Excellence</v>
      </c>
      <c r="D952" s="19">
        <v>45476</v>
      </c>
      <c r="E952" s="18">
        <f ca="1">Parameters!C$5 - D952</f>
        <v>230</v>
      </c>
      <c r="F952" s="17" t="str">
        <f t="shared" ca="1" si="42"/>
        <v>Eligible</v>
      </c>
      <c r="G952" s="18">
        <v>3</v>
      </c>
      <c r="H952" s="18">
        <v>10</v>
      </c>
      <c r="I952" s="18" t="s">
        <v>1093</v>
      </c>
      <c r="J952" s="20" cm="1">
        <f t="array" ref="J952">INDEX('Pay Table DC 2025'!C$2:L$16,G952,H952)</f>
        <v>47763</v>
      </c>
      <c r="K952" s="51">
        <f>_xlfn.XLOOKUP(G952,'Pay Table DC 2025'!B:B,'Pay Table DC 2025'!L:L,"NA",0)</f>
        <v>47763</v>
      </c>
      <c r="L952" s="20" cm="1">
        <f t="array" ref="L952">IFERROR(_xlfn.IFS(C952="Achieved Excellence", J952*Parameters!B$13, C952="Exceeded Expectations", J952*Parameters!C$13,C952="Meets Expectations",J952*Parameters!D$13), "No Pay Due")</f>
        <v>1432.8899999999999</v>
      </c>
      <c r="M952" s="21">
        <f t="shared" si="43"/>
        <v>1</v>
      </c>
      <c r="N952" s="49" cm="1">
        <f t="array" ref="N952">_xlfn.IFS(L952="No Pay Due", "No Pay Due", ISNUMBER(L952), CEILING(L952, 50))</f>
        <v>1450</v>
      </c>
      <c r="O952" s="50">
        <f t="shared" si="44"/>
        <v>17.110000000000127</v>
      </c>
      <c r="P952" s="56"/>
      <c r="Q952" s="16" t="str" cm="1">
        <f t="array" ref="Q952">IFERROR(_xlfn.IFS(C952="Achieved Excellence","3,000",C952="Exceeded Expectations",2000,C952="Meets Expectations",1000), "No pay due")</f>
        <v>3,000</v>
      </c>
    </row>
    <row r="953" spans="1:17" x14ac:dyDescent="0.3">
      <c r="A953" t="s">
        <v>1008</v>
      </c>
      <c r="B953">
        <v>1</v>
      </c>
      <c r="C953" t="str">
        <f>_xlfn.XLOOKUP(B953,Setup!A:A,Setup!B:B,"Unknown",0)</f>
        <v>Did not meet Expectations</v>
      </c>
      <c r="D953" s="19">
        <v>44318</v>
      </c>
      <c r="E953" s="18">
        <f ca="1">Parameters!C$5 - D953</f>
        <v>1388</v>
      </c>
      <c r="F953" s="17" t="str">
        <f t="shared" ca="1" si="42"/>
        <v>Eligible</v>
      </c>
      <c r="G953" s="18">
        <v>5</v>
      </c>
      <c r="H953" s="18">
        <v>1</v>
      </c>
      <c r="I953" s="18" t="s">
        <v>1091</v>
      </c>
      <c r="J953" s="20" cm="1">
        <f t="array" ref="J953">INDEX('Pay Table DC 2025'!C$2:L$16,G953,H953)</f>
        <v>46148</v>
      </c>
      <c r="K953" s="51">
        <f>_xlfn.XLOOKUP(G953,'Pay Table DC 2025'!B:B,'Pay Table DC 2025'!L:L,"NA",0)</f>
        <v>59986</v>
      </c>
      <c r="L953" s="20" t="str" cm="1">
        <f t="array" ref="L953">IFERROR(_xlfn.IFS(C953="Achieved Excellence", J953*Parameters!B$13, C953="Exceeded Expectations", J953*Parameters!C$13,C953="Meets Expectations",J953*Parameters!D$13), "No Pay Due")</f>
        <v>No Pay Due</v>
      </c>
      <c r="M953" s="21">
        <f t="shared" si="43"/>
        <v>0.7693128396625879</v>
      </c>
      <c r="N953" s="49" t="str" cm="1">
        <f t="array" ref="N953">_xlfn.IFS(L953="No Pay Due", "No Pay Due", ISNUMBER(L953), CEILING(L953, 50))</f>
        <v>No Pay Due</v>
      </c>
      <c r="O953" s="50" t="str">
        <f t="shared" si="44"/>
        <v>No Pay Due</v>
      </c>
      <c r="P953" s="56"/>
      <c r="Q953" s="16" t="str" cm="1">
        <f t="array" ref="Q953">IFERROR(_xlfn.IFS(C953="Achieved Excellence","3,000",C953="Exceeded Expectations",2000,C953="Meets Expectations",1000), "No pay due")</f>
        <v>No pay due</v>
      </c>
    </row>
    <row r="954" spans="1:17" x14ac:dyDescent="0.3">
      <c r="A954" t="s">
        <v>1009</v>
      </c>
      <c r="B954">
        <v>3</v>
      </c>
      <c r="C954" t="str">
        <f>_xlfn.XLOOKUP(B954,Setup!A:A,Setup!B:B,"Unknown",0)</f>
        <v>Meets Expectations</v>
      </c>
      <c r="D954" s="19">
        <v>43971</v>
      </c>
      <c r="E954" s="18">
        <f ca="1">Parameters!C$5 - D954</f>
        <v>1735</v>
      </c>
      <c r="F954" s="17" t="str">
        <f t="shared" ca="1" si="42"/>
        <v>Eligible</v>
      </c>
      <c r="G954" s="18">
        <v>2</v>
      </c>
      <c r="H954" s="18">
        <v>7</v>
      </c>
      <c r="I954" s="18" t="s">
        <v>1091</v>
      </c>
      <c r="J954" s="20" cm="1">
        <f t="array" ref="J954">INDEX('Pay Table DC 2025'!C$2:L$16,G954,H954)</f>
        <v>39117</v>
      </c>
      <c r="K954" s="51">
        <f>_xlfn.XLOOKUP(G954,'Pay Table DC 2025'!B:B,'Pay Table DC 2025'!L:L,"NA",0)</f>
        <v>42376</v>
      </c>
      <c r="L954" s="20" cm="1">
        <f t="array" ref="L954">IFERROR(_xlfn.IFS(C954="Achieved Excellence", J954*Parameters!B$13, C954="Exceeded Expectations", J954*Parameters!C$13,C954="Meets Expectations",J954*Parameters!D$13), "No Pay Due")</f>
        <v>391.17</v>
      </c>
      <c r="M954" s="21">
        <f t="shared" si="43"/>
        <v>0.92309326033603922</v>
      </c>
      <c r="N954" s="49" cm="1">
        <f t="array" ref="N954">_xlfn.IFS(L954="No Pay Due", "No Pay Due", ISNUMBER(L954), CEILING(L954, 50))</f>
        <v>400</v>
      </c>
      <c r="O954" s="50">
        <f t="shared" si="44"/>
        <v>8.8299999999999841</v>
      </c>
      <c r="P954" s="56"/>
      <c r="Q954" s="16" cm="1">
        <f t="array" ref="Q954">IFERROR(_xlfn.IFS(C954="Achieved Excellence","3,000",C954="Exceeded Expectations",2000,C954="Meets Expectations",1000), "No pay due")</f>
        <v>1000</v>
      </c>
    </row>
    <row r="955" spans="1:17" x14ac:dyDescent="0.3">
      <c r="A955" t="s">
        <v>1010</v>
      </c>
      <c r="B955">
        <v>1</v>
      </c>
      <c r="C955" t="str">
        <f>_xlfn.XLOOKUP(B955,Setup!A:A,Setup!B:B,"Unknown",0)</f>
        <v>Did not meet Expectations</v>
      </c>
      <c r="D955" s="19">
        <v>44190</v>
      </c>
      <c r="E955" s="18">
        <f ca="1">Parameters!C$5 - D955</f>
        <v>1516</v>
      </c>
      <c r="F955" s="17" t="str">
        <f t="shared" ca="1" si="42"/>
        <v>Eligible</v>
      </c>
      <c r="G955" s="18">
        <v>14</v>
      </c>
      <c r="H955" s="18">
        <v>4</v>
      </c>
      <c r="I955" s="18" t="s">
        <v>1094</v>
      </c>
      <c r="J955" s="20" cm="1">
        <f t="array" ref="J955">INDEX('Pay Table DC 2025'!C$2:L$16,G955,H955)</f>
        <v>156737</v>
      </c>
      <c r="K955" s="51">
        <f>_xlfn.XLOOKUP(G955,'Pay Table DC 2025'!B:B,'Pay Table DC 2025'!L:L,"NA",0)</f>
        <v>185234</v>
      </c>
      <c r="L955" s="20" t="str" cm="1">
        <f t="array" ref="L955">IFERROR(_xlfn.IFS(C955="Achieved Excellence", J955*Parameters!B$13, C955="Exceeded Expectations", J955*Parameters!C$13,C955="Meets Expectations",J955*Parameters!D$13), "No Pay Due")</f>
        <v>No Pay Due</v>
      </c>
      <c r="M955" s="21">
        <f t="shared" si="43"/>
        <v>0.84615675307988814</v>
      </c>
      <c r="N955" s="49" t="str" cm="1">
        <f t="array" ref="N955">_xlfn.IFS(L955="No Pay Due", "No Pay Due", ISNUMBER(L955), CEILING(L955, 50))</f>
        <v>No Pay Due</v>
      </c>
      <c r="O955" s="50" t="str">
        <f t="shared" si="44"/>
        <v>No Pay Due</v>
      </c>
      <c r="P955" s="56"/>
      <c r="Q955" s="16" t="str" cm="1">
        <f t="array" ref="Q955">IFERROR(_xlfn.IFS(C955="Achieved Excellence","3,000",C955="Exceeded Expectations",2000,C955="Meets Expectations",1000), "No pay due")</f>
        <v>No pay due</v>
      </c>
    </row>
    <row r="956" spans="1:17" x14ac:dyDescent="0.3">
      <c r="A956" t="s">
        <v>1011</v>
      </c>
      <c r="B956">
        <v>1</v>
      </c>
      <c r="C956" t="str">
        <f>_xlfn.XLOOKUP(B956,Setup!A:A,Setup!B:B,"Unknown",0)</f>
        <v>Did not meet Expectations</v>
      </c>
      <c r="D956" s="19">
        <v>44350</v>
      </c>
      <c r="E956" s="18">
        <f ca="1">Parameters!C$5 - D956</f>
        <v>1356</v>
      </c>
      <c r="F956" s="17" t="str">
        <f t="shared" ca="1" si="42"/>
        <v>Eligible</v>
      </c>
      <c r="G956" s="18">
        <v>15</v>
      </c>
      <c r="H956" s="18">
        <v>6</v>
      </c>
      <c r="I956" s="18" t="s">
        <v>1092</v>
      </c>
      <c r="J956" s="20" cm="1">
        <f t="array" ref="J956">INDEX('Pay Table DC 2025'!C$2:L$16,G956,H956)</f>
        <v>195200</v>
      </c>
      <c r="K956" s="51">
        <f>_xlfn.XLOOKUP(G956,'Pay Table DC 2025'!B:B,'Pay Table DC 2025'!L:L,"NA",0)</f>
        <v>195200</v>
      </c>
      <c r="L956" s="20" t="str" cm="1">
        <f t="array" ref="L956">IFERROR(_xlfn.IFS(C956="Achieved Excellence", J956*Parameters!B$13, C956="Exceeded Expectations", J956*Parameters!C$13,C956="Meets Expectations",J956*Parameters!D$13), "No Pay Due")</f>
        <v>No Pay Due</v>
      </c>
      <c r="M956" s="21">
        <f t="shared" si="43"/>
        <v>1</v>
      </c>
      <c r="N956" s="49" t="str" cm="1">
        <f t="array" ref="N956">_xlfn.IFS(L956="No Pay Due", "No Pay Due", ISNUMBER(L956), CEILING(L956, 50))</f>
        <v>No Pay Due</v>
      </c>
      <c r="O956" s="50" t="str">
        <f t="shared" si="44"/>
        <v>No Pay Due</v>
      </c>
      <c r="P956" s="56"/>
      <c r="Q956" s="16" t="str" cm="1">
        <f t="array" ref="Q956">IFERROR(_xlfn.IFS(C956="Achieved Excellence","3,000",C956="Exceeded Expectations",2000,C956="Meets Expectations",1000), "No pay due")</f>
        <v>No pay due</v>
      </c>
    </row>
    <row r="957" spans="1:17" x14ac:dyDescent="0.3">
      <c r="A957" t="s">
        <v>1012</v>
      </c>
      <c r="B957">
        <v>1</v>
      </c>
      <c r="C957" t="str">
        <f>_xlfn.XLOOKUP(B957,Setup!A:A,Setup!B:B,"Unknown",0)</f>
        <v>Did not meet Expectations</v>
      </c>
      <c r="D957" s="19">
        <v>45270</v>
      </c>
      <c r="E957" s="18">
        <f ca="1">Parameters!C$5 - D957</f>
        <v>436</v>
      </c>
      <c r="F957" s="17" t="str">
        <f t="shared" ca="1" si="42"/>
        <v>Eligible</v>
      </c>
      <c r="G957" s="18">
        <v>6</v>
      </c>
      <c r="H957" s="18">
        <v>9</v>
      </c>
      <c r="I957" s="18" t="s">
        <v>1092</v>
      </c>
      <c r="J957" s="20" cm="1">
        <f t="array" ref="J957">INDEX('Pay Table DC 2025'!C$2:L$16,G957,H957)</f>
        <v>65158</v>
      </c>
      <c r="K957" s="51">
        <f>_xlfn.XLOOKUP(G957,'Pay Table DC 2025'!B:B,'Pay Table DC 2025'!L:L,"NA",0)</f>
        <v>66872</v>
      </c>
      <c r="L957" s="20" t="str" cm="1">
        <f t="array" ref="L957">IFERROR(_xlfn.IFS(C957="Achieved Excellence", J957*Parameters!B$13, C957="Exceeded Expectations", J957*Parameters!C$13,C957="Meets Expectations",J957*Parameters!D$13), "No Pay Due")</f>
        <v>No Pay Due</v>
      </c>
      <c r="M957" s="21">
        <f t="shared" si="43"/>
        <v>0.97436894365354709</v>
      </c>
      <c r="N957" s="49" t="str" cm="1">
        <f t="array" ref="N957">_xlfn.IFS(L957="No Pay Due", "No Pay Due", ISNUMBER(L957), CEILING(L957, 50))</f>
        <v>No Pay Due</v>
      </c>
      <c r="O957" s="50" t="str">
        <f t="shared" si="44"/>
        <v>No Pay Due</v>
      </c>
      <c r="P957" s="56"/>
      <c r="Q957" s="16" t="str" cm="1">
        <f t="array" ref="Q957">IFERROR(_xlfn.IFS(C957="Achieved Excellence","3,000",C957="Exceeded Expectations",2000,C957="Meets Expectations",1000), "No pay due")</f>
        <v>No pay due</v>
      </c>
    </row>
    <row r="958" spans="1:17" x14ac:dyDescent="0.3">
      <c r="A958" t="s">
        <v>1013</v>
      </c>
      <c r="B958">
        <v>3</v>
      </c>
      <c r="C958" t="str">
        <f>_xlfn.XLOOKUP(B958,Setup!A:A,Setup!B:B,"Unknown",0)</f>
        <v>Meets Expectations</v>
      </c>
      <c r="D958" s="19">
        <v>45540</v>
      </c>
      <c r="E958" s="18">
        <f ca="1">Parameters!C$5 - D958</f>
        <v>166</v>
      </c>
      <c r="F958" s="17" t="str">
        <f t="shared" ca="1" si="42"/>
        <v>Tenure Ineligible</v>
      </c>
      <c r="G958" s="18">
        <v>9</v>
      </c>
      <c r="H958" s="18">
        <v>1</v>
      </c>
      <c r="I958" s="18" t="s">
        <v>1091</v>
      </c>
      <c r="J958" s="20" cm="1">
        <f t="array" ref="J958">INDEX('Pay Table DC 2025'!C$2:L$16,G958,H958)</f>
        <v>69923</v>
      </c>
      <c r="K958" s="51">
        <f>_xlfn.XLOOKUP(G958,'Pay Table DC 2025'!B:B,'Pay Table DC 2025'!L:L,"NA",0)</f>
        <v>90898</v>
      </c>
      <c r="L958" s="20" cm="1">
        <f t="array" ref="L958">IFERROR(_xlfn.IFS(C958="Achieved Excellence", J958*Parameters!B$13, C958="Exceeded Expectations", J958*Parameters!C$13,C958="Meets Expectations",J958*Parameters!D$13), "No Pay Due")</f>
        <v>699.23</v>
      </c>
      <c r="M958" s="21">
        <f t="shared" si="43"/>
        <v>0.76924684811547006</v>
      </c>
      <c r="N958" s="49" cm="1">
        <f t="array" ref="N958">_xlfn.IFS(L958="No Pay Due", "No Pay Due", ISNUMBER(L958), CEILING(L958, 50))</f>
        <v>700</v>
      </c>
      <c r="O958" s="50">
        <f t="shared" si="44"/>
        <v>0.76999999999998181</v>
      </c>
      <c r="P958" s="56"/>
      <c r="Q958" s="16" cm="1">
        <f t="array" ref="Q958">IFERROR(_xlfn.IFS(C958="Achieved Excellence","3,000",C958="Exceeded Expectations",2000,C958="Meets Expectations",1000), "No pay due")</f>
        <v>1000</v>
      </c>
    </row>
    <row r="959" spans="1:17" x14ac:dyDescent="0.3">
      <c r="A959" t="s">
        <v>1014</v>
      </c>
      <c r="B959">
        <v>5</v>
      </c>
      <c r="C959" t="str">
        <f>_xlfn.XLOOKUP(B959,Setup!A:A,Setup!B:B,"Unknown",0)</f>
        <v>Achieved Excellence</v>
      </c>
      <c r="D959" s="19">
        <v>44108</v>
      </c>
      <c r="E959" s="18">
        <f ca="1">Parameters!C$5 - D959</f>
        <v>1598</v>
      </c>
      <c r="F959" s="17" t="str">
        <f t="shared" ca="1" si="42"/>
        <v>Eligible</v>
      </c>
      <c r="G959" s="18">
        <v>12</v>
      </c>
      <c r="H959" s="18">
        <v>10</v>
      </c>
      <c r="I959" s="18" t="s">
        <v>1094</v>
      </c>
      <c r="J959" s="20" cm="1">
        <f t="array" ref="J959">INDEX('Pay Table DC 2025'!C$2:L$16,G959,H959)</f>
        <v>131826</v>
      </c>
      <c r="K959" s="51">
        <f>_xlfn.XLOOKUP(G959,'Pay Table DC 2025'!B:B,'Pay Table DC 2025'!L:L,"NA",0)</f>
        <v>131826</v>
      </c>
      <c r="L959" s="20" cm="1">
        <f t="array" ref="L959">IFERROR(_xlfn.IFS(C959="Achieved Excellence", J959*Parameters!B$13, C959="Exceeded Expectations", J959*Parameters!C$13,C959="Meets Expectations",J959*Parameters!D$13), "No Pay Due")</f>
        <v>3954.7799999999997</v>
      </c>
      <c r="M959" s="21">
        <f t="shared" si="43"/>
        <v>1</v>
      </c>
      <c r="N959" s="49" cm="1">
        <f t="array" ref="N959">_xlfn.IFS(L959="No Pay Due", "No Pay Due", ISNUMBER(L959), CEILING(L959, 50))</f>
        <v>4000</v>
      </c>
      <c r="O959" s="50">
        <f t="shared" si="44"/>
        <v>45.220000000000255</v>
      </c>
      <c r="P959" s="56"/>
      <c r="Q959" s="16" t="str" cm="1">
        <f t="array" ref="Q959">IFERROR(_xlfn.IFS(C959="Achieved Excellence","3,000",C959="Exceeded Expectations",2000,C959="Meets Expectations",1000), "No pay due")</f>
        <v>3,000</v>
      </c>
    </row>
    <row r="960" spans="1:17" x14ac:dyDescent="0.3">
      <c r="A960" t="s">
        <v>1015</v>
      </c>
      <c r="B960">
        <v>4</v>
      </c>
      <c r="C960" t="str">
        <f>_xlfn.XLOOKUP(B960,Setup!A:A,Setup!B:B,"Unknown",0)</f>
        <v>Exceeded Expectations</v>
      </c>
      <c r="D960" s="19">
        <v>44578</v>
      </c>
      <c r="E960" s="18">
        <f ca="1">Parameters!C$5 - D960</f>
        <v>1128</v>
      </c>
      <c r="F960" s="17" t="str">
        <f t="shared" ca="1" si="42"/>
        <v>Eligible</v>
      </c>
      <c r="G960" s="18">
        <v>9</v>
      </c>
      <c r="H960" s="18">
        <v>4</v>
      </c>
      <c r="I960" s="18" t="s">
        <v>1092</v>
      </c>
      <c r="J960" s="20" cm="1">
        <f t="array" ref="J960">INDEX('Pay Table DC 2025'!C$2:L$16,G960,H960)</f>
        <v>76915</v>
      </c>
      <c r="K960" s="51">
        <f>_xlfn.XLOOKUP(G960,'Pay Table DC 2025'!B:B,'Pay Table DC 2025'!L:L,"NA",0)</f>
        <v>90898</v>
      </c>
      <c r="L960" s="20" cm="1">
        <f t="array" ref="L960">IFERROR(_xlfn.IFS(C960="Achieved Excellence", J960*Parameters!B$13, C960="Exceeded Expectations", J960*Parameters!C$13,C960="Meets Expectations",J960*Parameters!D$13), "No Pay Due")</f>
        <v>1538.3</v>
      </c>
      <c r="M960" s="21">
        <f t="shared" si="43"/>
        <v>0.84616823252436801</v>
      </c>
      <c r="N960" s="49" cm="1">
        <f t="array" ref="N960">_xlfn.IFS(L960="No Pay Due", "No Pay Due", ISNUMBER(L960), CEILING(L960, 50))</f>
        <v>1550</v>
      </c>
      <c r="O960" s="50">
        <f t="shared" si="44"/>
        <v>11.700000000000045</v>
      </c>
      <c r="P960" s="56"/>
      <c r="Q960" s="16" cm="1">
        <f t="array" ref="Q960">IFERROR(_xlfn.IFS(C960="Achieved Excellence","3,000",C960="Exceeded Expectations",2000,C960="Meets Expectations",1000), "No pay due")</f>
        <v>2000</v>
      </c>
    </row>
    <row r="961" spans="1:17" x14ac:dyDescent="0.3">
      <c r="A961" t="s">
        <v>1016</v>
      </c>
      <c r="B961">
        <v>3</v>
      </c>
      <c r="C961" t="str">
        <f>_xlfn.XLOOKUP(B961,Setup!A:A,Setup!B:B,"Unknown",0)</f>
        <v>Meets Expectations</v>
      </c>
      <c r="D961" s="19">
        <v>45183</v>
      </c>
      <c r="E961" s="18">
        <f ca="1">Parameters!C$5 - D961</f>
        <v>523</v>
      </c>
      <c r="F961" s="17" t="str">
        <f t="shared" ca="1" si="42"/>
        <v>Eligible</v>
      </c>
      <c r="G961" s="18">
        <v>7</v>
      </c>
      <c r="H961" s="18">
        <v>10</v>
      </c>
      <c r="I961" s="18" t="s">
        <v>1093</v>
      </c>
      <c r="J961" s="20" cm="1">
        <f t="array" ref="J961">INDEX('Pay Table DC 2025'!C$2:L$16,G961,H961)</f>
        <v>74318</v>
      </c>
      <c r="K961" s="51">
        <f>_xlfn.XLOOKUP(G961,'Pay Table DC 2025'!B:B,'Pay Table DC 2025'!L:L,"NA",0)</f>
        <v>74318</v>
      </c>
      <c r="L961" s="20" cm="1">
        <f t="array" ref="L961">IFERROR(_xlfn.IFS(C961="Achieved Excellence", J961*Parameters!B$13, C961="Exceeded Expectations", J961*Parameters!C$13,C961="Meets Expectations",J961*Parameters!D$13), "No Pay Due")</f>
        <v>743.18000000000006</v>
      </c>
      <c r="M961" s="21">
        <f t="shared" si="43"/>
        <v>1</v>
      </c>
      <c r="N961" s="49" cm="1">
        <f t="array" ref="N961">_xlfn.IFS(L961="No Pay Due", "No Pay Due", ISNUMBER(L961), CEILING(L961, 50))</f>
        <v>750</v>
      </c>
      <c r="O961" s="50">
        <f t="shared" si="44"/>
        <v>6.8199999999999363</v>
      </c>
      <c r="P961" s="56"/>
      <c r="Q961" s="16" cm="1">
        <f t="array" ref="Q961">IFERROR(_xlfn.IFS(C961="Achieved Excellence","3,000",C961="Exceeded Expectations",2000,C961="Meets Expectations",1000), "No pay due")</f>
        <v>1000</v>
      </c>
    </row>
    <row r="962" spans="1:17" x14ac:dyDescent="0.3">
      <c r="A962" t="s">
        <v>1017</v>
      </c>
      <c r="B962">
        <v>5</v>
      </c>
      <c r="C962" t="str">
        <f>_xlfn.XLOOKUP(B962,Setup!A:A,Setup!B:B,"Unknown",0)</f>
        <v>Achieved Excellence</v>
      </c>
      <c r="D962" s="19">
        <v>44510</v>
      </c>
      <c r="E962" s="18">
        <f ca="1">Parameters!C$5 - D962</f>
        <v>1196</v>
      </c>
      <c r="F962" s="17" t="str">
        <f t="shared" ref="F962:F1025" ca="1" si="45">IF(E962&lt;180,"Tenure Ineligible","Eligible")</f>
        <v>Eligible</v>
      </c>
      <c r="G962" s="18">
        <v>8</v>
      </c>
      <c r="H962" s="18">
        <v>4</v>
      </c>
      <c r="I962" s="18" t="s">
        <v>1093</v>
      </c>
      <c r="J962" s="20" cm="1">
        <f t="array" ref="J962">INDEX('Pay Table DC 2025'!C$2:L$16,G962,H962)</f>
        <v>69639</v>
      </c>
      <c r="K962" s="51">
        <f>_xlfn.XLOOKUP(G962,'Pay Table DC 2025'!B:B,'Pay Table DC 2025'!L:L,"NA",0)</f>
        <v>82305</v>
      </c>
      <c r="L962" s="20" cm="1">
        <f t="array" ref="L962">IFERROR(_xlfn.IFS(C962="Achieved Excellence", J962*Parameters!B$13, C962="Exceeded Expectations", J962*Parameters!C$13,C962="Meets Expectations",J962*Parameters!D$13), "No Pay Due")</f>
        <v>2089.17</v>
      </c>
      <c r="M962" s="21">
        <f t="shared" ref="M962:M1025" si="46">J962/K962</f>
        <v>0.84610898487333697</v>
      </c>
      <c r="N962" s="49" cm="1">
        <f t="array" ref="N962">_xlfn.IFS(L962="No Pay Due", "No Pay Due", ISNUMBER(L962), CEILING(L962, 50))</f>
        <v>2100</v>
      </c>
      <c r="O962" s="50">
        <f t="shared" si="44"/>
        <v>10.829999999999927</v>
      </c>
      <c r="P962" s="56"/>
      <c r="Q962" s="16" t="str" cm="1">
        <f t="array" ref="Q962">IFERROR(_xlfn.IFS(C962="Achieved Excellence","3,000",C962="Exceeded Expectations",2000,C962="Meets Expectations",1000), "No pay due")</f>
        <v>3,000</v>
      </c>
    </row>
    <row r="963" spans="1:17" x14ac:dyDescent="0.3">
      <c r="A963" t="s">
        <v>1018</v>
      </c>
      <c r="B963">
        <v>3</v>
      </c>
      <c r="C963" t="str">
        <f>_xlfn.XLOOKUP(B963,Setup!A:A,Setup!B:B,"Unknown",0)</f>
        <v>Meets Expectations</v>
      </c>
      <c r="D963" s="19">
        <v>44646</v>
      </c>
      <c r="E963" s="18">
        <f ca="1">Parameters!C$5 - D963</f>
        <v>1060</v>
      </c>
      <c r="F963" s="17" t="str">
        <f t="shared" ca="1" si="45"/>
        <v>Eligible</v>
      </c>
      <c r="G963" s="18">
        <v>12</v>
      </c>
      <c r="H963" s="18">
        <v>6</v>
      </c>
      <c r="I963" s="18" t="s">
        <v>1091</v>
      </c>
      <c r="J963" s="20" cm="1">
        <f t="array" ref="J963">INDEX('Pay Table DC 2025'!C$2:L$16,G963,H963)</f>
        <v>118304</v>
      </c>
      <c r="K963" s="51">
        <f>_xlfn.XLOOKUP(G963,'Pay Table DC 2025'!B:B,'Pay Table DC 2025'!L:L,"NA",0)</f>
        <v>131826</v>
      </c>
      <c r="L963" s="20" cm="1">
        <f t="array" ref="L963">IFERROR(_xlfn.IFS(C963="Achieved Excellence", J963*Parameters!B$13, C963="Exceeded Expectations", J963*Parameters!C$13,C963="Meets Expectations",J963*Parameters!D$13), "No Pay Due")</f>
        <v>1183.04</v>
      </c>
      <c r="M963" s="21">
        <f t="shared" si="46"/>
        <v>0.89742539408007527</v>
      </c>
      <c r="N963" s="49" cm="1">
        <f t="array" ref="N963">_xlfn.IFS(L963="No Pay Due", "No Pay Due", ISNUMBER(L963), CEILING(L963, 50))</f>
        <v>1200</v>
      </c>
      <c r="O963" s="50">
        <f t="shared" ref="O963:O1026" si="47">IF(ISNUMBER(N963), N963 - L963, "No Pay Due")</f>
        <v>16.960000000000036</v>
      </c>
      <c r="P963" s="56"/>
      <c r="Q963" s="16" cm="1">
        <f t="array" ref="Q963">IFERROR(_xlfn.IFS(C963="Achieved Excellence","3,000",C963="Exceeded Expectations",2000,C963="Meets Expectations",1000), "No pay due")</f>
        <v>1000</v>
      </c>
    </row>
    <row r="964" spans="1:17" x14ac:dyDescent="0.3">
      <c r="A964" t="s">
        <v>1019</v>
      </c>
      <c r="B964">
        <v>3</v>
      </c>
      <c r="C964" t="str">
        <f>_xlfn.XLOOKUP(B964,Setup!A:A,Setup!B:B,"Unknown",0)</f>
        <v>Meets Expectations</v>
      </c>
      <c r="D964" s="19">
        <v>44530</v>
      </c>
      <c r="E964" s="18">
        <f ca="1">Parameters!C$5 - D964</f>
        <v>1176</v>
      </c>
      <c r="F964" s="17" t="str">
        <f t="shared" ca="1" si="45"/>
        <v>Eligible</v>
      </c>
      <c r="G964" s="18">
        <v>2</v>
      </c>
      <c r="H964" s="18">
        <v>10</v>
      </c>
      <c r="I964" s="18" t="s">
        <v>1092</v>
      </c>
      <c r="J964" s="20" cm="1">
        <f t="array" ref="J964">INDEX('Pay Table DC 2025'!C$2:L$16,G964,H964)</f>
        <v>42376</v>
      </c>
      <c r="K964" s="51">
        <f>_xlfn.XLOOKUP(G964,'Pay Table DC 2025'!B:B,'Pay Table DC 2025'!L:L,"NA",0)</f>
        <v>42376</v>
      </c>
      <c r="L964" s="20" cm="1">
        <f t="array" ref="L964">IFERROR(_xlfn.IFS(C964="Achieved Excellence", J964*Parameters!B$13, C964="Exceeded Expectations", J964*Parameters!C$13,C964="Meets Expectations",J964*Parameters!D$13), "No Pay Due")</f>
        <v>423.76</v>
      </c>
      <c r="M964" s="21">
        <f t="shared" si="46"/>
        <v>1</v>
      </c>
      <c r="N964" s="49" cm="1">
        <f t="array" ref="N964">_xlfn.IFS(L964="No Pay Due", "No Pay Due", ISNUMBER(L964), CEILING(L964, 50))</f>
        <v>450</v>
      </c>
      <c r="O964" s="50">
        <f t="shared" si="47"/>
        <v>26.240000000000009</v>
      </c>
      <c r="P964" s="56"/>
      <c r="Q964" s="16" cm="1">
        <f t="array" ref="Q964">IFERROR(_xlfn.IFS(C964="Achieved Excellence","3,000",C964="Exceeded Expectations",2000,C964="Meets Expectations",1000), "No pay due")</f>
        <v>1000</v>
      </c>
    </row>
    <row r="965" spans="1:17" x14ac:dyDescent="0.3">
      <c r="A965" t="s">
        <v>1020</v>
      </c>
      <c r="B965">
        <v>2</v>
      </c>
      <c r="C965" t="str">
        <f>_xlfn.XLOOKUP(B965,Setup!A:A,Setup!B:B,"Unknown",0)</f>
        <v>Needs Improvement</v>
      </c>
      <c r="D965" s="19">
        <v>43840</v>
      </c>
      <c r="E965" s="18">
        <f ca="1">Parameters!C$5 - D965</f>
        <v>1866</v>
      </c>
      <c r="F965" s="17" t="str">
        <f t="shared" ca="1" si="45"/>
        <v>Eligible</v>
      </c>
      <c r="G965" s="18">
        <v>6</v>
      </c>
      <c r="H965" s="18">
        <v>2</v>
      </c>
      <c r="I965" s="18" t="s">
        <v>1093</v>
      </c>
      <c r="J965" s="20" cm="1">
        <f t="array" ref="J965">INDEX('Pay Table DC 2025'!C$2:L$16,G965,H965)</f>
        <v>53157</v>
      </c>
      <c r="K965" s="51">
        <f>_xlfn.XLOOKUP(G965,'Pay Table DC 2025'!B:B,'Pay Table DC 2025'!L:L,"NA",0)</f>
        <v>66872</v>
      </c>
      <c r="L965" s="20" t="str" cm="1">
        <f t="array" ref="L965">IFERROR(_xlfn.IFS(C965="Achieved Excellence", J965*Parameters!B$13, C965="Exceeded Expectations", J965*Parameters!C$13,C965="Meets Expectations",J965*Parameters!D$13), "No Pay Due")</f>
        <v>No Pay Due</v>
      </c>
      <c r="M965" s="21">
        <f t="shared" si="46"/>
        <v>0.79490668740279935</v>
      </c>
      <c r="N965" s="49" t="str" cm="1">
        <f t="array" ref="N965">_xlfn.IFS(L965="No Pay Due", "No Pay Due", ISNUMBER(L965), CEILING(L965, 50))</f>
        <v>No Pay Due</v>
      </c>
      <c r="O965" s="50" t="str">
        <f t="shared" si="47"/>
        <v>No Pay Due</v>
      </c>
      <c r="P965" s="56"/>
      <c r="Q965" s="16" t="str" cm="1">
        <f t="array" ref="Q965">IFERROR(_xlfn.IFS(C965="Achieved Excellence","3,000",C965="Exceeded Expectations",2000,C965="Meets Expectations",1000), "No pay due")</f>
        <v>No pay due</v>
      </c>
    </row>
    <row r="966" spans="1:17" x14ac:dyDescent="0.3">
      <c r="A966" t="s">
        <v>1021</v>
      </c>
      <c r="B966">
        <v>5</v>
      </c>
      <c r="C966" t="str">
        <f>_xlfn.XLOOKUP(B966,Setup!A:A,Setup!B:B,"Unknown",0)</f>
        <v>Achieved Excellence</v>
      </c>
      <c r="D966" s="19">
        <v>44059</v>
      </c>
      <c r="E966" s="18">
        <f ca="1">Parameters!C$5 - D966</f>
        <v>1647</v>
      </c>
      <c r="F966" s="17" t="str">
        <f t="shared" ca="1" si="45"/>
        <v>Eligible</v>
      </c>
      <c r="G966" s="18">
        <v>9</v>
      </c>
      <c r="H966" s="18">
        <v>6</v>
      </c>
      <c r="I966" s="18" t="s">
        <v>1093</v>
      </c>
      <c r="J966" s="20" cm="1">
        <f t="array" ref="J966">INDEX('Pay Table DC 2025'!C$2:L$16,G966,H966)</f>
        <v>81576</v>
      </c>
      <c r="K966" s="51">
        <f>_xlfn.XLOOKUP(G966,'Pay Table DC 2025'!B:B,'Pay Table DC 2025'!L:L,"NA",0)</f>
        <v>90898</v>
      </c>
      <c r="L966" s="20" cm="1">
        <f t="array" ref="L966">IFERROR(_xlfn.IFS(C966="Achieved Excellence", J966*Parameters!B$13, C966="Exceeded Expectations", J966*Parameters!C$13,C966="Meets Expectations",J966*Parameters!D$13), "No Pay Due")</f>
        <v>2447.2799999999997</v>
      </c>
      <c r="M966" s="21">
        <f t="shared" si="46"/>
        <v>0.8974454883495786</v>
      </c>
      <c r="N966" s="49" cm="1">
        <f t="array" ref="N966">_xlfn.IFS(L966="No Pay Due", "No Pay Due", ISNUMBER(L966), CEILING(L966, 50))</f>
        <v>2450</v>
      </c>
      <c r="O966" s="50">
        <f t="shared" si="47"/>
        <v>2.7200000000002547</v>
      </c>
      <c r="P966" s="56"/>
      <c r="Q966" s="16" t="str" cm="1">
        <f t="array" ref="Q966">IFERROR(_xlfn.IFS(C966="Achieved Excellence","3,000",C966="Exceeded Expectations",2000,C966="Meets Expectations",1000), "No pay due")</f>
        <v>3,000</v>
      </c>
    </row>
    <row r="967" spans="1:17" x14ac:dyDescent="0.3">
      <c r="A967" t="s">
        <v>1022</v>
      </c>
      <c r="B967">
        <v>5</v>
      </c>
      <c r="C967" t="str">
        <f>_xlfn.XLOOKUP(B967,Setup!A:A,Setup!B:B,"Unknown",0)</f>
        <v>Achieved Excellence</v>
      </c>
      <c r="D967" s="19">
        <v>44359</v>
      </c>
      <c r="E967" s="18">
        <f ca="1">Parameters!C$5 - D967</f>
        <v>1347</v>
      </c>
      <c r="F967" s="17" t="str">
        <f t="shared" ca="1" si="45"/>
        <v>Eligible</v>
      </c>
      <c r="G967" s="18">
        <v>4</v>
      </c>
      <c r="H967" s="18">
        <v>4</v>
      </c>
      <c r="I967" s="18" t="s">
        <v>1094</v>
      </c>
      <c r="J967" s="20" cm="1">
        <f t="array" ref="J967">INDEX('Pay Table DC 2025'!C$2:L$16,G967,H967)</f>
        <v>45374</v>
      </c>
      <c r="K967" s="51">
        <f>_xlfn.XLOOKUP(G967,'Pay Table DC 2025'!B:B,'Pay Table DC 2025'!L:L,"NA",0)</f>
        <v>53627</v>
      </c>
      <c r="L967" s="20" cm="1">
        <f t="array" ref="L967">IFERROR(_xlfn.IFS(C967="Achieved Excellence", J967*Parameters!B$13, C967="Exceeded Expectations", J967*Parameters!C$13,C967="Meets Expectations",J967*Parameters!D$13), "No Pay Due")</f>
        <v>1361.22</v>
      </c>
      <c r="M967" s="21">
        <f t="shared" si="46"/>
        <v>0.84610364182221642</v>
      </c>
      <c r="N967" s="49" cm="1">
        <f t="array" ref="N967">_xlfn.IFS(L967="No Pay Due", "No Pay Due", ISNUMBER(L967), CEILING(L967, 50))</f>
        <v>1400</v>
      </c>
      <c r="O967" s="50">
        <f t="shared" si="47"/>
        <v>38.779999999999973</v>
      </c>
      <c r="P967" s="56"/>
      <c r="Q967" s="16" t="str" cm="1">
        <f t="array" ref="Q967">IFERROR(_xlfn.IFS(C967="Achieved Excellence","3,000",C967="Exceeded Expectations",2000,C967="Meets Expectations",1000), "No pay due")</f>
        <v>3,000</v>
      </c>
    </row>
    <row r="968" spans="1:17" x14ac:dyDescent="0.3">
      <c r="A968" t="s">
        <v>1023</v>
      </c>
      <c r="B968">
        <v>4</v>
      </c>
      <c r="C968" t="str">
        <f>_xlfn.XLOOKUP(B968,Setup!A:A,Setup!B:B,"Unknown",0)</f>
        <v>Exceeded Expectations</v>
      </c>
      <c r="D968" s="19">
        <v>45085</v>
      </c>
      <c r="E968" s="18">
        <f ca="1">Parameters!C$5 - D968</f>
        <v>621</v>
      </c>
      <c r="F968" s="17" t="str">
        <f t="shared" ca="1" si="45"/>
        <v>Eligible</v>
      </c>
      <c r="G968" s="18">
        <v>5</v>
      </c>
      <c r="H968" s="18">
        <v>2</v>
      </c>
      <c r="I968" s="18" t="s">
        <v>1095</v>
      </c>
      <c r="J968" s="20" cm="1">
        <f t="array" ref="J968">INDEX('Pay Table DC 2025'!C$2:L$16,G968,H968)</f>
        <v>47685</v>
      </c>
      <c r="K968" s="51">
        <f>_xlfn.XLOOKUP(G968,'Pay Table DC 2025'!B:B,'Pay Table DC 2025'!L:L,"NA",0)</f>
        <v>59986</v>
      </c>
      <c r="L968" s="20" cm="1">
        <f t="array" ref="L968">IFERROR(_xlfn.IFS(C968="Achieved Excellence", J968*Parameters!B$13, C968="Exceeded Expectations", J968*Parameters!C$13,C968="Meets Expectations",J968*Parameters!D$13), "No Pay Due")</f>
        <v>953.7</v>
      </c>
      <c r="M968" s="21">
        <f t="shared" si="46"/>
        <v>0.79493548494648747</v>
      </c>
      <c r="N968" s="49" cm="1">
        <f t="array" ref="N968">_xlfn.IFS(L968="No Pay Due", "No Pay Due", ISNUMBER(L968), CEILING(L968, 50))</f>
        <v>1000</v>
      </c>
      <c r="O968" s="50">
        <f t="shared" si="47"/>
        <v>46.299999999999955</v>
      </c>
      <c r="P968" s="56"/>
      <c r="Q968" s="16" cm="1">
        <f t="array" ref="Q968">IFERROR(_xlfn.IFS(C968="Achieved Excellence","3,000",C968="Exceeded Expectations",2000,C968="Meets Expectations",1000), "No pay due")</f>
        <v>2000</v>
      </c>
    </row>
    <row r="969" spans="1:17" x14ac:dyDescent="0.3">
      <c r="A969" t="s">
        <v>1024</v>
      </c>
      <c r="B969">
        <v>3</v>
      </c>
      <c r="C969" t="str">
        <f>_xlfn.XLOOKUP(B969,Setup!A:A,Setup!B:B,"Unknown",0)</f>
        <v>Meets Expectations</v>
      </c>
      <c r="D969" s="19">
        <v>44551</v>
      </c>
      <c r="E969" s="18">
        <f ca="1">Parameters!C$5 - D969</f>
        <v>1155</v>
      </c>
      <c r="F969" s="17" t="str">
        <f t="shared" ca="1" si="45"/>
        <v>Eligible</v>
      </c>
      <c r="G969" s="18">
        <v>10</v>
      </c>
      <c r="H969" s="18">
        <v>9</v>
      </c>
      <c r="I969" s="18" t="s">
        <v>1095</v>
      </c>
      <c r="J969" s="20" cm="1">
        <f t="array" ref="J969">INDEX('Pay Table DC 2025'!C$2:L$16,G969,H969)</f>
        <v>97531</v>
      </c>
      <c r="K969" s="51">
        <f>_xlfn.XLOOKUP(G969,'Pay Table DC 2025'!B:B,'Pay Table DC 2025'!L:L,"NA",0)</f>
        <v>100097</v>
      </c>
      <c r="L969" s="20" cm="1">
        <f t="array" ref="L969">IFERROR(_xlfn.IFS(C969="Achieved Excellence", J969*Parameters!B$13, C969="Exceeded Expectations", J969*Parameters!C$13,C969="Meets Expectations",J969*Parameters!D$13), "No Pay Due")</f>
        <v>975.31000000000006</v>
      </c>
      <c r="M969" s="21">
        <f t="shared" si="46"/>
        <v>0.97436486607990247</v>
      </c>
      <c r="N969" s="49" cm="1">
        <f t="array" ref="N969">_xlfn.IFS(L969="No Pay Due", "No Pay Due", ISNUMBER(L969), CEILING(L969, 50))</f>
        <v>1000</v>
      </c>
      <c r="O969" s="50">
        <f t="shared" si="47"/>
        <v>24.689999999999941</v>
      </c>
      <c r="P969" s="56"/>
      <c r="Q969" s="16" cm="1">
        <f t="array" ref="Q969">IFERROR(_xlfn.IFS(C969="Achieved Excellence","3,000",C969="Exceeded Expectations",2000,C969="Meets Expectations",1000), "No pay due")</f>
        <v>1000</v>
      </c>
    </row>
    <row r="970" spans="1:17" x14ac:dyDescent="0.3">
      <c r="A970" t="s">
        <v>1025</v>
      </c>
      <c r="B970">
        <v>4</v>
      </c>
      <c r="C970" t="str">
        <f>_xlfn.XLOOKUP(B970,Setup!A:A,Setup!B:B,"Unknown",0)</f>
        <v>Exceeded Expectations</v>
      </c>
      <c r="D970" s="19">
        <v>45260</v>
      </c>
      <c r="E970" s="18">
        <f ca="1">Parameters!C$5 - D970</f>
        <v>446</v>
      </c>
      <c r="F970" s="17" t="str">
        <f t="shared" ca="1" si="45"/>
        <v>Eligible</v>
      </c>
      <c r="G970" s="18">
        <v>15</v>
      </c>
      <c r="H970" s="18">
        <v>1</v>
      </c>
      <c r="I970" s="18" t="s">
        <v>1094</v>
      </c>
      <c r="J970" s="20" cm="1">
        <f t="array" ref="J970">INDEX('Pay Table DC 2025'!C$2:L$16,G970,H970)</f>
        <v>167603</v>
      </c>
      <c r="K970" s="51">
        <f>_xlfn.XLOOKUP(G970,'Pay Table DC 2025'!B:B,'Pay Table DC 2025'!L:L,"NA",0)</f>
        <v>195200</v>
      </c>
      <c r="L970" s="20" cm="1">
        <f t="array" ref="L970">IFERROR(_xlfn.IFS(C970="Achieved Excellence", J970*Parameters!B$13, C970="Exceeded Expectations", J970*Parameters!C$13,C970="Meets Expectations",J970*Parameters!D$13), "No Pay Due")</f>
        <v>3352.06</v>
      </c>
      <c r="M970" s="21">
        <f t="shared" si="46"/>
        <v>0.85862192622950817</v>
      </c>
      <c r="N970" s="49" cm="1">
        <f t="array" ref="N970">_xlfn.IFS(L970="No Pay Due", "No Pay Due", ISNUMBER(L970), CEILING(L970, 50))</f>
        <v>3400</v>
      </c>
      <c r="O970" s="50">
        <f t="shared" si="47"/>
        <v>47.940000000000055</v>
      </c>
      <c r="P970" s="56"/>
      <c r="Q970" s="16" cm="1">
        <f t="array" ref="Q970">IFERROR(_xlfn.IFS(C970="Achieved Excellence","3,000",C970="Exceeded Expectations",2000,C970="Meets Expectations",1000), "No pay due")</f>
        <v>2000</v>
      </c>
    </row>
    <row r="971" spans="1:17" x14ac:dyDescent="0.3">
      <c r="A971" t="s">
        <v>1026</v>
      </c>
      <c r="B971">
        <v>2</v>
      </c>
      <c r="C971" t="str">
        <f>_xlfn.XLOOKUP(B971,Setup!A:A,Setup!B:B,"Unknown",0)</f>
        <v>Needs Improvement</v>
      </c>
      <c r="D971" s="19">
        <v>45549</v>
      </c>
      <c r="E971" s="18">
        <f ca="1">Parameters!C$5 - D971</f>
        <v>157</v>
      </c>
      <c r="F971" s="17" t="str">
        <f t="shared" ca="1" si="45"/>
        <v>Tenure Ineligible</v>
      </c>
      <c r="G971" s="18">
        <v>12</v>
      </c>
      <c r="H971" s="18">
        <v>8</v>
      </c>
      <c r="I971" s="18" t="s">
        <v>1094</v>
      </c>
      <c r="J971" s="20" cm="1">
        <f t="array" ref="J971">INDEX('Pay Table DC 2025'!C$2:L$16,G971,H971)</f>
        <v>125065</v>
      </c>
      <c r="K971" s="51">
        <f>_xlfn.XLOOKUP(G971,'Pay Table DC 2025'!B:B,'Pay Table DC 2025'!L:L,"NA",0)</f>
        <v>131826</v>
      </c>
      <c r="L971" s="20" t="str" cm="1">
        <f t="array" ref="L971">IFERROR(_xlfn.IFS(C971="Achieved Excellence", J971*Parameters!B$13, C971="Exceeded Expectations", J971*Parameters!C$13,C971="Meets Expectations",J971*Parameters!D$13), "No Pay Due")</f>
        <v>No Pay Due</v>
      </c>
      <c r="M971" s="21">
        <f t="shared" si="46"/>
        <v>0.94871269704003758</v>
      </c>
      <c r="N971" s="49" t="str" cm="1">
        <f t="array" ref="N971">_xlfn.IFS(L971="No Pay Due", "No Pay Due", ISNUMBER(L971), CEILING(L971, 50))</f>
        <v>No Pay Due</v>
      </c>
      <c r="O971" s="50" t="str">
        <f t="shared" si="47"/>
        <v>No Pay Due</v>
      </c>
      <c r="P971" s="56"/>
      <c r="Q971" s="16" t="str" cm="1">
        <f t="array" ref="Q971">IFERROR(_xlfn.IFS(C971="Achieved Excellence","3,000",C971="Exceeded Expectations",2000,C971="Meets Expectations",1000), "No pay due")</f>
        <v>No pay due</v>
      </c>
    </row>
    <row r="972" spans="1:17" x14ac:dyDescent="0.3">
      <c r="A972" t="s">
        <v>1027</v>
      </c>
      <c r="B972">
        <v>4</v>
      </c>
      <c r="C972" t="str">
        <f>_xlfn.XLOOKUP(B972,Setup!A:A,Setup!B:B,"Unknown",0)</f>
        <v>Exceeded Expectations</v>
      </c>
      <c r="D972" s="19">
        <v>44884</v>
      </c>
      <c r="E972" s="18">
        <f ca="1">Parameters!C$5 - D972</f>
        <v>822</v>
      </c>
      <c r="F972" s="17" t="str">
        <f t="shared" ca="1" si="45"/>
        <v>Eligible</v>
      </c>
      <c r="G972" s="18">
        <v>13</v>
      </c>
      <c r="H972" s="18">
        <v>8</v>
      </c>
      <c r="I972" s="18" t="s">
        <v>1095</v>
      </c>
      <c r="J972" s="20" cm="1">
        <f t="array" ref="J972">INDEX('Pay Table DC 2025'!C$2:L$16,G972,H972)</f>
        <v>148716</v>
      </c>
      <c r="K972" s="51">
        <f>_xlfn.XLOOKUP(G972,'Pay Table DC 2025'!B:B,'Pay Table DC 2025'!L:L,"NA",0)</f>
        <v>156755</v>
      </c>
      <c r="L972" s="20" cm="1">
        <f t="array" ref="L972">IFERROR(_xlfn.IFS(C972="Achieved Excellence", J972*Parameters!B$13, C972="Exceeded Expectations", J972*Parameters!C$13,C972="Meets Expectations",J972*Parameters!D$13), "No Pay Due")</f>
        <v>2974.32</v>
      </c>
      <c r="M972" s="21">
        <f t="shared" si="46"/>
        <v>0.94871614940512261</v>
      </c>
      <c r="N972" s="49" cm="1">
        <f t="array" ref="N972">_xlfn.IFS(L972="No Pay Due", "No Pay Due", ISNUMBER(L972), CEILING(L972, 50))</f>
        <v>3000</v>
      </c>
      <c r="O972" s="50">
        <f t="shared" si="47"/>
        <v>25.679999999999836</v>
      </c>
      <c r="P972" s="56"/>
      <c r="Q972" s="16" cm="1">
        <f t="array" ref="Q972">IFERROR(_xlfn.IFS(C972="Achieved Excellence","3,000",C972="Exceeded Expectations",2000,C972="Meets Expectations",1000), "No pay due")</f>
        <v>2000</v>
      </c>
    </row>
    <row r="973" spans="1:17" x14ac:dyDescent="0.3">
      <c r="A973" t="s">
        <v>1028</v>
      </c>
      <c r="B973">
        <v>2</v>
      </c>
      <c r="C973" t="str">
        <f>_xlfn.XLOOKUP(B973,Setup!A:A,Setup!B:B,"Unknown",0)</f>
        <v>Needs Improvement</v>
      </c>
      <c r="D973" s="19">
        <v>44895</v>
      </c>
      <c r="E973" s="18">
        <f ca="1">Parameters!C$5 - D973</f>
        <v>811</v>
      </c>
      <c r="F973" s="17" t="str">
        <f t="shared" ca="1" si="45"/>
        <v>Eligible</v>
      </c>
      <c r="G973" s="18">
        <v>10</v>
      </c>
      <c r="H973" s="18">
        <v>4</v>
      </c>
      <c r="I973" s="18" t="s">
        <v>1091</v>
      </c>
      <c r="J973" s="20" cm="1">
        <f t="array" ref="J973">INDEX('Pay Table DC 2025'!C$2:L$16,G973,H973)</f>
        <v>84700</v>
      </c>
      <c r="K973" s="51">
        <f>_xlfn.XLOOKUP(G973,'Pay Table DC 2025'!B:B,'Pay Table DC 2025'!L:L,"NA",0)</f>
        <v>100097</v>
      </c>
      <c r="L973" s="20" t="str" cm="1">
        <f t="array" ref="L973">IFERROR(_xlfn.IFS(C973="Achieved Excellence", J973*Parameters!B$13, C973="Exceeded Expectations", J973*Parameters!C$13,C973="Meets Expectations",J973*Parameters!D$13), "No Pay Due")</f>
        <v>No Pay Due</v>
      </c>
      <c r="M973" s="21">
        <f t="shared" si="46"/>
        <v>0.84617920617001507</v>
      </c>
      <c r="N973" s="49" t="str" cm="1">
        <f t="array" ref="N973">_xlfn.IFS(L973="No Pay Due", "No Pay Due", ISNUMBER(L973), CEILING(L973, 50))</f>
        <v>No Pay Due</v>
      </c>
      <c r="O973" s="50" t="str">
        <f t="shared" si="47"/>
        <v>No Pay Due</v>
      </c>
      <c r="P973" s="56"/>
      <c r="Q973" s="16" t="str" cm="1">
        <f t="array" ref="Q973">IFERROR(_xlfn.IFS(C973="Achieved Excellence","3,000",C973="Exceeded Expectations",2000,C973="Meets Expectations",1000), "No pay due")</f>
        <v>No pay due</v>
      </c>
    </row>
    <row r="974" spans="1:17" x14ac:dyDescent="0.3">
      <c r="A974" t="s">
        <v>1029</v>
      </c>
      <c r="B974">
        <v>3</v>
      </c>
      <c r="C974" t="str">
        <f>_xlfn.XLOOKUP(B974,Setup!A:A,Setup!B:B,"Unknown",0)</f>
        <v>Meets Expectations</v>
      </c>
      <c r="D974" s="19">
        <v>44856</v>
      </c>
      <c r="E974" s="18">
        <f ca="1">Parameters!C$5 - D974</f>
        <v>850</v>
      </c>
      <c r="F974" s="17" t="str">
        <f t="shared" ca="1" si="45"/>
        <v>Eligible</v>
      </c>
      <c r="G974" s="18">
        <v>13</v>
      </c>
      <c r="H974" s="18">
        <v>6</v>
      </c>
      <c r="I974" s="18" t="s">
        <v>1092</v>
      </c>
      <c r="J974" s="20" cm="1">
        <f t="array" ref="J974">INDEX('Pay Table DC 2025'!C$2:L$16,G974,H974)</f>
        <v>140677</v>
      </c>
      <c r="K974" s="51">
        <f>_xlfn.XLOOKUP(G974,'Pay Table DC 2025'!B:B,'Pay Table DC 2025'!L:L,"NA",0)</f>
        <v>156755</v>
      </c>
      <c r="L974" s="20" cm="1">
        <f t="array" ref="L974">IFERROR(_xlfn.IFS(C974="Achieved Excellence", J974*Parameters!B$13, C974="Exceeded Expectations", J974*Parameters!C$13,C974="Meets Expectations",J974*Parameters!D$13), "No Pay Due")</f>
        <v>1406.77</v>
      </c>
      <c r="M974" s="21">
        <f t="shared" si="46"/>
        <v>0.89743229881024533</v>
      </c>
      <c r="N974" s="49" cm="1">
        <f t="array" ref="N974">_xlfn.IFS(L974="No Pay Due", "No Pay Due", ISNUMBER(L974), CEILING(L974, 50))</f>
        <v>1450</v>
      </c>
      <c r="O974" s="50">
        <f t="shared" si="47"/>
        <v>43.230000000000018</v>
      </c>
      <c r="P974" s="56"/>
      <c r="Q974" s="16" cm="1">
        <f t="array" ref="Q974">IFERROR(_xlfn.IFS(C974="Achieved Excellence","3,000",C974="Exceeded Expectations",2000,C974="Meets Expectations",1000), "No pay due")</f>
        <v>1000</v>
      </c>
    </row>
    <row r="975" spans="1:17" x14ac:dyDescent="0.3">
      <c r="A975" t="s">
        <v>1030</v>
      </c>
      <c r="B975">
        <v>2</v>
      </c>
      <c r="C975" t="str">
        <f>_xlfn.XLOOKUP(B975,Setup!A:A,Setup!B:B,"Unknown",0)</f>
        <v>Needs Improvement</v>
      </c>
      <c r="D975" s="19">
        <v>44221</v>
      </c>
      <c r="E975" s="18">
        <f ca="1">Parameters!C$5 - D975</f>
        <v>1485</v>
      </c>
      <c r="F975" s="17" t="str">
        <f t="shared" ca="1" si="45"/>
        <v>Eligible</v>
      </c>
      <c r="G975" s="18">
        <v>8</v>
      </c>
      <c r="H975" s="18">
        <v>10</v>
      </c>
      <c r="I975" s="18" t="s">
        <v>1094</v>
      </c>
      <c r="J975" s="20" cm="1">
        <f t="array" ref="J975">INDEX('Pay Table DC 2025'!C$2:L$16,G975,H975)</f>
        <v>82305</v>
      </c>
      <c r="K975" s="51">
        <f>_xlfn.XLOOKUP(G975,'Pay Table DC 2025'!B:B,'Pay Table DC 2025'!L:L,"NA",0)</f>
        <v>82305</v>
      </c>
      <c r="L975" s="20" t="str" cm="1">
        <f t="array" ref="L975">IFERROR(_xlfn.IFS(C975="Achieved Excellence", J975*Parameters!B$13, C975="Exceeded Expectations", J975*Parameters!C$13,C975="Meets Expectations",J975*Parameters!D$13), "No Pay Due")</f>
        <v>No Pay Due</v>
      </c>
      <c r="M975" s="21">
        <f t="shared" si="46"/>
        <v>1</v>
      </c>
      <c r="N975" s="49" t="str" cm="1">
        <f t="array" ref="N975">_xlfn.IFS(L975="No Pay Due", "No Pay Due", ISNUMBER(L975), CEILING(L975, 50))</f>
        <v>No Pay Due</v>
      </c>
      <c r="O975" s="50" t="str">
        <f t="shared" si="47"/>
        <v>No Pay Due</v>
      </c>
      <c r="P975" s="56"/>
      <c r="Q975" s="16" t="str" cm="1">
        <f t="array" ref="Q975">IFERROR(_xlfn.IFS(C975="Achieved Excellence","3,000",C975="Exceeded Expectations",2000,C975="Meets Expectations",1000), "No pay due")</f>
        <v>No pay due</v>
      </c>
    </row>
    <row r="976" spans="1:17" x14ac:dyDescent="0.3">
      <c r="A976" t="s">
        <v>1031</v>
      </c>
      <c r="B976">
        <v>2</v>
      </c>
      <c r="C976" t="str">
        <f>_xlfn.XLOOKUP(B976,Setup!A:A,Setup!B:B,"Unknown",0)</f>
        <v>Needs Improvement</v>
      </c>
      <c r="D976" s="19">
        <v>44306</v>
      </c>
      <c r="E976" s="18">
        <f ca="1">Parameters!C$5 - D976</f>
        <v>1400</v>
      </c>
      <c r="F976" s="17" t="str">
        <f t="shared" ca="1" si="45"/>
        <v>Eligible</v>
      </c>
      <c r="G976" s="18">
        <v>7</v>
      </c>
      <c r="H976" s="18">
        <v>9</v>
      </c>
      <c r="I976" s="18" t="s">
        <v>1092</v>
      </c>
      <c r="J976" s="20" cm="1">
        <f t="array" ref="J976">INDEX('Pay Table DC 2025'!C$2:L$16,G976,H976)</f>
        <v>72412</v>
      </c>
      <c r="K976" s="51">
        <f>_xlfn.XLOOKUP(G976,'Pay Table DC 2025'!B:B,'Pay Table DC 2025'!L:L,"NA",0)</f>
        <v>74318</v>
      </c>
      <c r="L976" s="20" t="str" cm="1">
        <f t="array" ref="L976">IFERROR(_xlfn.IFS(C976="Achieved Excellence", J976*Parameters!B$13, C976="Exceeded Expectations", J976*Parameters!C$13,C976="Meets Expectations",J976*Parameters!D$13), "No Pay Due")</f>
        <v>No Pay Due</v>
      </c>
      <c r="M976" s="21">
        <f t="shared" si="46"/>
        <v>0.9743534540757286</v>
      </c>
      <c r="N976" s="49" t="str" cm="1">
        <f t="array" ref="N976">_xlfn.IFS(L976="No Pay Due", "No Pay Due", ISNUMBER(L976), CEILING(L976, 50))</f>
        <v>No Pay Due</v>
      </c>
      <c r="O976" s="50" t="str">
        <f t="shared" si="47"/>
        <v>No Pay Due</v>
      </c>
      <c r="P976" s="56"/>
      <c r="Q976" s="16" t="str" cm="1">
        <f t="array" ref="Q976">IFERROR(_xlfn.IFS(C976="Achieved Excellence","3,000",C976="Exceeded Expectations",2000,C976="Meets Expectations",1000), "No pay due")</f>
        <v>No pay due</v>
      </c>
    </row>
    <row r="977" spans="1:17" x14ac:dyDescent="0.3">
      <c r="A977" t="s">
        <v>1032</v>
      </c>
      <c r="B977">
        <v>4</v>
      </c>
      <c r="C977" t="str">
        <f>_xlfn.XLOOKUP(B977,Setup!A:A,Setup!B:B,"Unknown",0)</f>
        <v>Exceeded Expectations</v>
      </c>
      <c r="D977" s="19">
        <v>44089</v>
      </c>
      <c r="E977" s="18">
        <f ca="1">Parameters!C$5 - D977</f>
        <v>1617</v>
      </c>
      <c r="F977" s="17" t="str">
        <f t="shared" ca="1" si="45"/>
        <v>Eligible</v>
      </c>
      <c r="G977" s="18">
        <v>2</v>
      </c>
      <c r="H977" s="18">
        <v>9</v>
      </c>
      <c r="I977" s="18" t="s">
        <v>1095</v>
      </c>
      <c r="J977" s="20" cm="1">
        <f t="array" ref="J977">INDEX('Pay Table DC 2025'!C$2:L$16,G977,H977)</f>
        <v>41290</v>
      </c>
      <c r="K977" s="51">
        <f>_xlfn.XLOOKUP(G977,'Pay Table DC 2025'!B:B,'Pay Table DC 2025'!L:L,"NA",0)</f>
        <v>42376</v>
      </c>
      <c r="L977" s="20" cm="1">
        <f t="array" ref="L977">IFERROR(_xlfn.IFS(C977="Achieved Excellence", J977*Parameters!B$13, C977="Exceeded Expectations", J977*Parameters!C$13,C977="Meets Expectations",J977*Parameters!D$13), "No Pay Due")</f>
        <v>825.80000000000007</v>
      </c>
      <c r="M977" s="21">
        <f t="shared" si="46"/>
        <v>0.9743722861997357</v>
      </c>
      <c r="N977" s="49" cm="1">
        <f t="array" ref="N977">_xlfn.IFS(L977="No Pay Due", "No Pay Due", ISNUMBER(L977), CEILING(L977, 50))</f>
        <v>850</v>
      </c>
      <c r="O977" s="50">
        <f t="shared" si="47"/>
        <v>24.199999999999932</v>
      </c>
      <c r="P977" s="56"/>
      <c r="Q977" s="16" cm="1">
        <f t="array" ref="Q977">IFERROR(_xlfn.IFS(C977="Achieved Excellence","3,000",C977="Exceeded Expectations",2000,C977="Meets Expectations",1000), "No pay due")</f>
        <v>2000</v>
      </c>
    </row>
    <row r="978" spans="1:17" x14ac:dyDescent="0.3">
      <c r="A978" t="s">
        <v>1033</v>
      </c>
      <c r="B978">
        <v>4</v>
      </c>
      <c r="C978" t="str">
        <f>_xlfn.XLOOKUP(B978,Setup!A:A,Setup!B:B,"Unknown",0)</f>
        <v>Exceeded Expectations</v>
      </c>
      <c r="D978" s="19">
        <v>45037</v>
      </c>
      <c r="E978" s="18">
        <f ca="1">Parameters!C$5 - D978</f>
        <v>669</v>
      </c>
      <c r="F978" s="17" t="str">
        <f t="shared" ca="1" si="45"/>
        <v>Eligible</v>
      </c>
      <c r="G978" s="18">
        <v>4</v>
      </c>
      <c r="H978" s="18">
        <v>3</v>
      </c>
      <c r="I978" s="18" t="s">
        <v>1091</v>
      </c>
      <c r="J978" s="20" cm="1">
        <f t="array" ref="J978">INDEX('Pay Table DC 2025'!C$2:L$16,G978,H978)</f>
        <v>43998</v>
      </c>
      <c r="K978" s="51">
        <f>_xlfn.XLOOKUP(G978,'Pay Table DC 2025'!B:B,'Pay Table DC 2025'!L:L,"NA",0)</f>
        <v>53627</v>
      </c>
      <c r="L978" s="20" cm="1">
        <f t="array" ref="L978">IFERROR(_xlfn.IFS(C978="Achieved Excellence", J978*Parameters!B$13, C978="Exceeded Expectations", J978*Parameters!C$13,C978="Meets Expectations",J978*Parameters!D$13), "No Pay Due")</f>
        <v>879.96</v>
      </c>
      <c r="M978" s="21">
        <f t="shared" si="46"/>
        <v>0.82044492513099743</v>
      </c>
      <c r="N978" s="49" cm="1">
        <f t="array" ref="N978">_xlfn.IFS(L978="No Pay Due", "No Pay Due", ISNUMBER(L978), CEILING(L978, 50))</f>
        <v>900</v>
      </c>
      <c r="O978" s="50">
        <f t="shared" si="47"/>
        <v>20.039999999999964</v>
      </c>
      <c r="P978" s="56"/>
      <c r="Q978" s="16" cm="1">
        <f t="array" ref="Q978">IFERROR(_xlfn.IFS(C978="Achieved Excellence","3,000",C978="Exceeded Expectations",2000,C978="Meets Expectations",1000), "No pay due")</f>
        <v>2000</v>
      </c>
    </row>
    <row r="979" spans="1:17" x14ac:dyDescent="0.3">
      <c r="A979" t="s">
        <v>1034</v>
      </c>
      <c r="B979">
        <v>1</v>
      </c>
      <c r="C979" t="str">
        <f>_xlfn.XLOOKUP(B979,Setup!A:A,Setup!B:B,"Unknown",0)</f>
        <v>Did not meet Expectations</v>
      </c>
      <c r="D979" s="19">
        <v>45725</v>
      </c>
      <c r="E979" s="18">
        <f ca="1">Parameters!C$5 - D979</f>
        <v>-19</v>
      </c>
      <c r="F979" s="17" t="str">
        <f t="shared" ca="1" si="45"/>
        <v>Tenure Ineligible</v>
      </c>
      <c r="G979" s="18">
        <v>6</v>
      </c>
      <c r="H979" s="18">
        <v>2</v>
      </c>
      <c r="I979" s="18" t="s">
        <v>1091</v>
      </c>
      <c r="J979" s="20" cm="1">
        <f t="array" ref="J979">INDEX('Pay Table DC 2025'!C$2:L$16,G979,H979)</f>
        <v>53157</v>
      </c>
      <c r="K979" s="51">
        <f>_xlfn.XLOOKUP(G979,'Pay Table DC 2025'!B:B,'Pay Table DC 2025'!L:L,"NA",0)</f>
        <v>66872</v>
      </c>
      <c r="L979" s="20" t="str" cm="1">
        <f t="array" ref="L979">IFERROR(_xlfn.IFS(C979="Achieved Excellence", J979*Parameters!B$13, C979="Exceeded Expectations", J979*Parameters!C$13,C979="Meets Expectations",J979*Parameters!D$13), "No Pay Due")</f>
        <v>No Pay Due</v>
      </c>
      <c r="M979" s="21">
        <f t="shared" si="46"/>
        <v>0.79490668740279935</v>
      </c>
      <c r="N979" s="49" t="str" cm="1">
        <f t="array" ref="N979">_xlfn.IFS(L979="No Pay Due", "No Pay Due", ISNUMBER(L979), CEILING(L979, 50))</f>
        <v>No Pay Due</v>
      </c>
      <c r="O979" s="50" t="str">
        <f t="shared" si="47"/>
        <v>No Pay Due</v>
      </c>
      <c r="P979" s="56"/>
      <c r="Q979" s="16" t="str" cm="1">
        <f t="array" ref="Q979">IFERROR(_xlfn.IFS(C979="Achieved Excellence","3,000",C979="Exceeded Expectations",2000,C979="Meets Expectations",1000), "No pay due")</f>
        <v>No pay due</v>
      </c>
    </row>
    <row r="980" spans="1:17" x14ac:dyDescent="0.3">
      <c r="A980" t="s">
        <v>1035</v>
      </c>
      <c r="B980">
        <v>3</v>
      </c>
      <c r="C980" t="str">
        <f>_xlfn.XLOOKUP(B980,Setup!A:A,Setup!B:B,"Unknown",0)</f>
        <v>Meets Expectations</v>
      </c>
      <c r="D980" s="19">
        <v>44263</v>
      </c>
      <c r="E980" s="18">
        <f ca="1">Parameters!C$5 - D980</f>
        <v>1443</v>
      </c>
      <c r="F980" s="17" t="str">
        <f t="shared" ca="1" si="45"/>
        <v>Eligible</v>
      </c>
      <c r="G980" s="18">
        <v>2</v>
      </c>
      <c r="H980" s="18">
        <v>8</v>
      </c>
      <c r="I980" s="18" t="s">
        <v>1091</v>
      </c>
      <c r="J980" s="20" cm="1">
        <f t="array" ref="J980">INDEX('Pay Table DC 2025'!C$2:L$16,G980,H980)</f>
        <v>40203</v>
      </c>
      <c r="K980" s="51">
        <f>_xlfn.XLOOKUP(G980,'Pay Table DC 2025'!B:B,'Pay Table DC 2025'!L:L,"NA",0)</f>
        <v>42376</v>
      </c>
      <c r="L980" s="20" cm="1">
        <f t="array" ref="L980">IFERROR(_xlfn.IFS(C980="Achieved Excellence", J980*Parameters!B$13, C980="Exceeded Expectations", J980*Parameters!C$13,C980="Meets Expectations",J980*Parameters!D$13), "No Pay Due")</f>
        <v>402.03000000000003</v>
      </c>
      <c r="M980" s="21">
        <f t="shared" si="46"/>
        <v>0.94872097413630352</v>
      </c>
      <c r="N980" s="49" cm="1">
        <f t="array" ref="N980">_xlfn.IFS(L980="No Pay Due", "No Pay Due", ISNUMBER(L980), CEILING(L980, 50))</f>
        <v>450</v>
      </c>
      <c r="O980" s="50">
        <f t="shared" si="47"/>
        <v>47.96999999999997</v>
      </c>
      <c r="P980" s="56"/>
      <c r="Q980" s="16" cm="1">
        <f t="array" ref="Q980">IFERROR(_xlfn.IFS(C980="Achieved Excellence","3,000",C980="Exceeded Expectations",2000,C980="Meets Expectations",1000), "No pay due")</f>
        <v>1000</v>
      </c>
    </row>
    <row r="981" spans="1:17" x14ac:dyDescent="0.3">
      <c r="A981" t="s">
        <v>1036</v>
      </c>
      <c r="B981">
        <v>1</v>
      </c>
      <c r="C981" t="str">
        <f>_xlfn.XLOOKUP(B981,Setup!A:A,Setup!B:B,"Unknown",0)</f>
        <v>Did not meet Expectations</v>
      </c>
      <c r="D981" s="19">
        <v>45654</v>
      </c>
      <c r="E981" s="18">
        <f ca="1">Parameters!C$5 - D981</f>
        <v>52</v>
      </c>
      <c r="F981" s="17" t="str">
        <f t="shared" ca="1" si="45"/>
        <v>Tenure Ineligible</v>
      </c>
      <c r="G981" s="18">
        <v>10</v>
      </c>
      <c r="H981" s="18">
        <v>9</v>
      </c>
      <c r="I981" s="18" t="s">
        <v>1091</v>
      </c>
      <c r="J981" s="20" cm="1">
        <f t="array" ref="J981">INDEX('Pay Table DC 2025'!C$2:L$16,G981,H981)</f>
        <v>97531</v>
      </c>
      <c r="K981" s="51">
        <f>_xlfn.XLOOKUP(G981,'Pay Table DC 2025'!B:B,'Pay Table DC 2025'!L:L,"NA",0)</f>
        <v>100097</v>
      </c>
      <c r="L981" s="20" t="str" cm="1">
        <f t="array" ref="L981">IFERROR(_xlfn.IFS(C981="Achieved Excellence", J981*Parameters!B$13, C981="Exceeded Expectations", J981*Parameters!C$13,C981="Meets Expectations",J981*Parameters!D$13), "No Pay Due")</f>
        <v>No Pay Due</v>
      </c>
      <c r="M981" s="21">
        <f t="shared" si="46"/>
        <v>0.97436486607990247</v>
      </c>
      <c r="N981" s="49" t="str" cm="1">
        <f t="array" ref="N981">_xlfn.IFS(L981="No Pay Due", "No Pay Due", ISNUMBER(L981), CEILING(L981, 50))</f>
        <v>No Pay Due</v>
      </c>
      <c r="O981" s="50" t="str">
        <f t="shared" si="47"/>
        <v>No Pay Due</v>
      </c>
      <c r="P981" s="56"/>
      <c r="Q981" s="16" t="str" cm="1">
        <f t="array" ref="Q981">IFERROR(_xlfn.IFS(C981="Achieved Excellence","3,000",C981="Exceeded Expectations",2000,C981="Meets Expectations",1000), "No pay due")</f>
        <v>No pay due</v>
      </c>
    </row>
    <row r="982" spans="1:17" x14ac:dyDescent="0.3">
      <c r="A982" t="s">
        <v>1037</v>
      </c>
      <c r="B982">
        <v>3</v>
      </c>
      <c r="C982" t="str">
        <f>_xlfn.XLOOKUP(B982,Setup!A:A,Setup!B:B,"Unknown",0)</f>
        <v>Meets Expectations</v>
      </c>
      <c r="D982" s="19">
        <v>44487</v>
      </c>
      <c r="E982" s="18">
        <f ca="1">Parameters!C$5 - D982</f>
        <v>1219</v>
      </c>
      <c r="F982" s="17" t="str">
        <f t="shared" ca="1" si="45"/>
        <v>Eligible</v>
      </c>
      <c r="G982" s="18">
        <v>5</v>
      </c>
      <c r="H982" s="18">
        <v>6</v>
      </c>
      <c r="I982" s="18" t="s">
        <v>1092</v>
      </c>
      <c r="J982" s="20" cm="1">
        <f t="array" ref="J982">INDEX('Pay Table DC 2025'!C$2:L$16,G982,H982)</f>
        <v>53836</v>
      </c>
      <c r="K982" s="51">
        <f>_xlfn.XLOOKUP(G982,'Pay Table DC 2025'!B:B,'Pay Table DC 2025'!L:L,"NA",0)</f>
        <v>59986</v>
      </c>
      <c r="L982" s="20" cm="1">
        <f t="array" ref="L982">IFERROR(_xlfn.IFS(C982="Achieved Excellence", J982*Parameters!B$13, C982="Exceeded Expectations", J982*Parameters!C$13,C982="Meets Expectations",J982*Parameters!D$13), "No Pay Due")</f>
        <v>538.36</v>
      </c>
      <c r="M982" s="21">
        <f t="shared" si="46"/>
        <v>0.89747607775147531</v>
      </c>
      <c r="N982" s="49" cm="1">
        <f t="array" ref="N982">_xlfn.IFS(L982="No Pay Due", "No Pay Due", ISNUMBER(L982), CEILING(L982, 50))</f>
        <v>550</v>
      </c>
      <c r="O982" s="50">
        <f t="shared" si="47"/>
        <v>11.639999999999986</v>
      </c>
      <c r="P982" s="56"/>
      <c r="Q982" s="16" cm="1">
        <f t="array" ref="Q982">IFERROR(_xlfn.IFS(C982="Achieved Excellence","3,000",C982="Exceeded Expectations",2000,C982="Meets Expectations",1000), "No pay due")</f>
        <v>1000</v>
      </c>
    </row>
    <row r="983" spans="1:17" x14ac:dyDescent="0.3">
      <c r="A983" t="s">
        <v>1038</v>
      </c>
      <c r="B983">
        <v>4</v>
      </c>
      <c r="C983" t="str">
        <f>_xlfn.XLOOKUP(B983,Setup!A:A,Setup!B:B,"Unknown",0)</f>
        <v>Exceeded Expectations</v>
      </c>
      <c r="D983" s="19">
        <v>44704</v>
      </c>
      <c r="E983" s="18">
        <f ca="1">Parameters!C$5 - D983</f>
        <v>1002</v>
      </c>
      <c r="F983" s="17" t="str">
        <f t="shared" ca="1" si="45"/>
        <v>Eligible</v>
      </c>
      <c r="G983" s="18">
        <v>14</v>
      </c>
      <c r="H983" s="18">
        <v>6</v>
      </c>
      <c r="I983" s="18" t="s">
        <v>1092</v>
      </c>
      <c r="J983" s="20" cm="1">
        <f t="array" ref="J983">INDEX('Pay Table DC 2025'!C$2:L$16,G983,H983)</f>
        <v>166236</v>
      </c>
      <c r="K983" s="51">
        <f>_xlfn.XLOOKUP(G983,'Pay Table DC 2025'!B:B,'Pay Table DC 2025'!L:L,"NA",0)</f>
        <v>185234</v>
      </c>
      <c r="L983" s="20" cm="1">
        <f t="array" ref="L983">IFERROR(_xlfn.IFS(C983="Achieved Excellence", J983*Parameters!B$13, C983="Exceeded Expectations", J983*Parameters!C$13,C983="Meets Expectations",J983*Parameters!D$13), "No Pay Due")</f>
        <v>3324.7200000000003</v>
      </c>
      <c r="M983" s="21">
        <f t="shared" si="46"/>
        <v>0.89743783538659205</v>
      </c>
      <c r="N983" s="49" cm="1">
        <f t="array" ref="N983">_xlfn.IFS(L983="No Pay Due", "No Pay Due", ISNUMBER(L983), CEILING(L983, 50))</f>
        <v>3350</v>
      </c>
      <c r="O983" s="50">
        <f t="shared" si="47"/>
        <v>25.279999999999745</v>
      </c>
      <c r="P983" s="56"/>
      <c r="Q983" s="16" cm="1">
        <f t="array" ref="Q983">IFERROR(_xlfn.IFS(C983="Achieved Excellence","3,000",C983="Exceeded Expectations",2000,C983="Meets Expectations",1000), "No pay due")</f>
        <v>2000</v>
      </c>
    </row>
    <row r="984" spans="1:17" x14ac:dyDescent="0.3">
      <c r="A984" t="s">
        <v>1039</v>
      </c>
      <c r="B984">
        <v>2</v>
      </c>
      <c r="C984" t="str">
        <f>_xlfn.XLOOKUP(B984,Setup!A:A,Setup!B:B,"Unknown",0)</f>
        <v>Needs Improvement</v>
      </c>
      <c r="D984" s="19">
        <v>44529</v>
      </c>
      <c r="E984" s="18">
        <f ca="1">Parameters!C$5 - D984</f>
        <v>1177</v>
      </c>
      <c r="F984" s="17" t="str">
        <f t="shared" ca="1" si="45"/>
        <v>Eligible</v>
      </c>
      <c r="G984" s="18">
        <v>14</v>
      </c>
      <c r="H984" s="18">
        <v>6</v>
      </c>
      <c r="I984" s="18" t="s">
        <v>1093</v>
      </c>
      <c r="J984" s="20" cm="1">
        <f t="array" ref="J984">INDEX('Pay Table DC 2025'!C$2:L$16,G984,H984)</f>
        <v>166236</v>
      </c>
      <c r="K984" s="51">
        <f>_xlfn.XLOOKUP(G984,'Pay Table DC 2025'!B:B,'Pay Table DC 2025'!L:L,"NA",0)</f>
        <v>185234</v>
      </c>
      <c r="L984" s="20" t="str" cm="1">
        <f t="array" ref="L984">IFERROR(_xlfn.IFS(C984="Achieved Excellence", J984*Parameters!B$13, C984="Exceeded Expectations", J984*Parameters!C$13,C984="Meets Expectations",J984*Parameters!D$13), "No Pay Due")</f>
        <v>No Pay Due</v>
      </c>
      <c r="M984" s="21">
        <f t="shared" si="46"/>
        <v>0.89743783538659205</v>
      </c>
      <c r="N984" s="49" t="str" cm="1">
        <f t="array" ref="N984">_xlfn.IFS(L984="No Pay Due", "No Pay Due", ISNUMBER(L984), CEILING(L984, 50))</f>
        <v>No Pay Due</v>
      </c>
      <c r="O984" s="50" t="str">
        <f t="shared" si="47"/>
        <v>No Pay Due</v>
      </c>
      <c r="P984" s="56"/>
      <c r="Q984" s="16" t="str" cm="1">
        <f t="array" ref="Q984">IFERROR(_xlfn.IFS(C984="Achieved Excellence","3,000",C984="Exceeded Expectations",2000,C984="Meets Expectations",1000), "No pay due")</f>
        <v>No pay due</v>
      </c>
    </row>
    <row r="985" spans="1:17" x14ac:dyDescent="0.3">
      <c r="A985" t="s">
        <v>1040</v>
      </c>
      <c r="B985">
        <v>4</v>
      </c>
      <c r="C985" t="str">
        <f>_xlfn.XLOOKUP(B985,Setup!A:A,Setup!B:B,"Unknown",0)</f>
        <v>Exceeded Expectations</v>
      </c>
      <c r="D985" s="19">
        <v>44314</v>
      </c>
      <c r="E985" s="18">
        <f ca="1">Parameters!C$5 - D985</f>
        <v>1392</v>
      </c>
      <c r="F985" s="17" t="str">
        <f t="shared" ca="1" si="45"/>
        <v>Eligible</v>
      </c>
      <c r="G985" s="18">
        <v>15</v>
      </c>
      <c r="H985" s="18">
        <v>3</v>
      </c>
      <c r="I985" s="18" t="s">
        <v>1093</v>
      </c>
      <c r="J985" s="20" cm="1">
        <f t="array" ref="J985">INDEX('Pay Table DC 2025'!C$2:L$16,G985,H985)</f>
        <v>178776</v>
      </c>
      <c r="K985" s="51">
        <f>_xlfn.XLOOKUP(G985,'Pay Table DC 2025'!B:B,'Pay Table DC 2025'!L:L,"NA",0)</f>
        <v>195200</v>
      </c>
      <c r="L985" s="20" cm="1">
        <f t="array" ref="L985">IFERROR(_xlfn.IFS(C985="Achieved Excellence", J985*Parameters!B$13, C985="Exceeded Expectations", J985*Parameters!C$13,C985="Meets Expectations",J985*Parameters!D$13), "No Pay Due")</f>
        <v>3575.52</v>
      </c>
      <c r="M985" s="21">
        <f t="shared" si="46"/>
        <v>0.91586065573770492</v>
      </c>
      <c r="N985" s="49" cm="1">
        <f t="array" ref="N985">_xlfn.IFS(L985="No Pay Due", "No Pay Due", ISNUMBER(L985), CEILING(L985, 50))</f>
        <v>3600</v>
      </c>
      <c r="O985" s="50">
        <f t="shared" si="47"/>
        <v>24.480000000000018</v>
      </c>
      <c r="P985" s="56"/>
      <c r="Q985" s="16" cm="1">
        <f t="array" ref="Q985">IFERROR(_xlfn.IFS(C985="Achieved Excellence","3,000",C985="Exceeded Expectations",2000,C985="Meets Expectations",1000), "No pay due")</f>
        <v>2000</v>
      </c>
    </row>
    <row r="986" spans="1:17" x14ac:dyDescent="0.3">
      <c r="A986" t="s">
        <v>1041</v>
      </c>
      <c r="B986">
        <v>1</v>
      </c>
      <c r="C986" t="str">
        <f>_xlfn.XLOOKUP(B986,Setup!A:A,Setup!B:B,"Unknown",0)</f>
        <v>Did not meet Expectations</v>
      </c>
      <c r="D986" s="19">
        <v>45050</v>
      </c>
      <c r="E986" s="18">
        <f ca="1">Parameters!C$5 - D986</f>
        <v>656</v>
      </c>
      <c r="F986" s="17" t="str">
        <f t="shared" ca="1" si="45"/>
        <v>Eligible</v>
      </c>
      <c r="G986" s="18">
        <v>4</v>
      </c>
      <c r="H986" s="18">
        <v>10</v>
      </c>
      <c r="I986" s="18" t="s">
        <v>1095</v>
      </c>
      <c r="J986" s="20" cm="1">
        <f t="array" ref="J986">INDEX('Pay Table DC 2025'!C$2:L$16,G986,H986)</f>
        <v>53627</v>
      </c>
      <c r="K986" s="51">
        <f>_xlfn.XLOOKUP(G986,'Pay Table DC 2025'!B:B,'Pay Table DC 2025'!L:L,"NA",0)</f>
        <v>53627</v>
      </c>
      <c r="L986" s="20" t="str" cm="1">
        <f t="array" ref="L986">IFERROR(_xlfn.IFS(C986="Achieved Excellence", J986*Parameters!B$13, C986="Exceeded Expectations", J986*Parameters!C$13,C986="Meets Expectations",J986*Parameters!D$13), "No Pay Due")</f>
        <v>No Pay Due</v>
      </c>
      <c r="M986" s="21">
        <f t="shared" si="46"/>
        <v>1</v>
      </c>
      <c r="N986" s="49" t="str" cm="1">
        <f t="array" ref="N986">_xlfn.IFS(L986="No Pay Due", "No Pay Due", ISNUMBER(L986), CEILING(L986, 50))</f>
        <v>No Pay Due</v>
      </c>
      <c r="O986" s="50" t="str">
        <f t="shared" si="47"/>
        <v>No Pay Due</v>
      </c>
      <c r="P986" s="56"/>
      <c r="Q986" s="16" t="str" cm="1">
        <f t="array" ref="Q986">IFERROR(_xlfn.IFS(C986="Achieved Excellence","3,000",C986="Exceeded Expectations",2000,C986="Meets Expectations",1000), "No pay due")</f>
        <v>No pay due</v>
      </c>
    </row>
    <row r="987" spans="1:17" x14ac:dyDescent="0.3">
      <c r="A987" t="s">
        <v>1042</v>
      </c>
      <c r="B987">
        <v>4</v>
      </c>
      <c r="C987" t="str">
        <f>_xlfn.XLOOKUP(B987,Setup!A:A,Setup!B:B,"Unknown",0)</f>
        <v>Exceeded Expectations</v>
      </c>
      <c r="D987" s="19">
        <v>45259</v>
      </c>
      <c r="E987" s="18">
        <f ca="1">Parameters!C$5 - D987</f>
        <v>447</v>
      </c>
      <c r="F987" s="17" t="str">
        <f t="shared" ca="1" si="45"/>
        <v>Eligible</v>
      </c>
      <c r="G987" s="18">
        <v>15</v>
      </c>
      <c r="H987" s="18">
        <v>8</v>
      </c>
      <c r="I987" s="18" t="s">
        <v>1091</v>
      </c>
      <c r="J987" s="20" cm="1">
        <f t="array" ref="J987">INDEX('Pay Table DC 2025'!C$2:L$16,G987,H987)</f>
        <v>195200</v>
      </c>
      <c r="K987" s="51">
        <f>_xlfn.XLOOKUP(G987,'Pay Table DC 2025'!B:B,'Pay Table DC 2025'!L:L,"NA",0)</f>
        <v>195200</v>
      </c>
      <c r="L987" s="20" cm="1">
        <f t="array" ref="L987">IFERROR(_xlfn.IFS(C987="Achieved Excellence", J987*Parameters!B$13, C987="Exceeded Expectations", J987*Parameters!C$13,C987="Meets Expectations",J987*Parameters!D$13), "No Pay Due")</f>
        <v>3904</v>
      </c>
      <c r="M987" s="21">
        <f t="shared" si="46"/>
        <v>1</v>
      </c>
      <c r="N987" s="49" cm="1">
        <f t="array" ref="N987">_xlfn.IFS(L987="No Pay Due", "No Pay Due", ISNUMBER(L987), CEILING(L987, 50))</f>
        <v>3950</v>
      </c>
      <c r="O987" s="50">
        <f t="shared" si="47"/>
        <v>46</v>
      </c>
      <c r="P987" s="56"/>
      <c r="Q987" s="16" cm="1">
        <f t="array" ref="Q987">IFERROR(_xlfn.IFS(C987="Achieved Excellence","3,000",C987="Exceeded Expectations",2000,C987="Meets Expectations",1000), "No pay due")</f>
        <v>2000</v>
      </c>
    </row>
    <row r="988" spans="1:17" x14ac:dyDescent="0.3">
      <c r="A988" t="s">
        <v>1043</v>
      </c>
      <c r="B988">
        <v>2</v>
      </c>
      <c r="C988" t="str">
        <f>_xlfn.XLOOKUP(B988,Setup!A:A,Setup!B:B,"Unknown",0)</f>
        <v>Needs Improvement</v>
      </c>
      <c r="D988" s="19">
        <v>45466</v>
      </c>
      <c r="E988" s="18">
        <f ca="1">Parameters!C$5 - D988</f>
        <v>240</v>
      </c>
      <c r="F988" s="17" t="str">
        <f t="shared" ca="1" si="45"/>
        <v>Eligible</v>
      </c>
      <c r="G988" s="18">
        <v>11</v>
      </c>
      <c r="H988" s="18">
        <v>7</v>
      </c>
      <c r="I988" s="18" t="s">
        <v>1094</v>
      </c>
      <c r="J988" s="20" cm="1">
        <f t="array" ref="J988">INDEX('Pay Table DC 2025'!C$2:L$16,G988,H988)</f>
        <v>101517</v>
      </c>
      <c r="K988" s="51">
        <f>_xlfn.XLOOKUP(G988,'Pay Table DC 2025'!B:B,'Pay Table DC 2025'!L:L,"NA",0)</f>
        <v>109975</v>
      </c>
      <c r="L988" s="20" t="str" cm="1">
        <f t="array" ref="L988">IFERROR(_xlfn.IFS(C988="Achieved Excellence", J988*Parameters!B$13, C988="Exceeded Expectations", J988*Parameters!C$13,C988="Meets Expectations",J988*Parameters!D$13), "No Pay Due")</f>
        <v>No Pay Due</v>
      </c>
      <c r="M988" s="21">
        <f t="shared" si="46"/>
        <v>0.92309161172993859</v>
      </c>
      <c r="N988" s="49" t="str" cm="1">
        <f t="array" ref="N988">_xlfn.IFS(L988="No Pay Due", "No Pay Due", ISNUMBER(L988), CEILING(L988, 50))</f>
        <v>No Pay Due</v>
      </c>
      <c r="O988" s="50" t="str">
        <f t="shared" si="47"/>
        <v>No Pay Due</v>
      </c>
      <c r="P988" s="56"/>
      <c r="Q988" s="16" t="str" cm="1">
        <f t="array" ref="Q988">IFERROR(_xlfn.IFS(C988="Achieved Excellence","3,000",C988="Exceeded Expectations",2000,C988="Meets Expectations",1000), "No pay due")</f>
        <v>No pay due</v>
      </c>
    </row>
    <row r="989" spans="1:17" x14ac:dyDescent="0.3">
      <c r="A989" t="s">
        <v>1044</v>
      </c>
      <c r="B989">
        <v>4</v>
      </c>
      <c r="C989" t="str">
        <f>_xlfn.XLOOKUP(B989,Setup!A:A,Setup!B:B,"Unknown",0)</f>
        <v>Exceeded Expectations</v>
      </c>
      <c r="D989" s="19">
        <v>44156</v>
      </c>
      <c r="E989" s="18">
        <f ca="1">Parameters!C$5 - D989</f>
        <v>1550</v>
      </c>
      <c r="F989" s="17" t="str">
        <f t="shared" ca="1" si="45"/>
        <v>Eligible</v>
      </c>
      <c r="G989" s="18">
        <v>1</v>
      </c>
      <c r="H989" s="18">
        <v>6</v>
      </c>
      <c r="I989" s="18" t="s">
        <v>1093</v>
      </c>
      <c r="J989" s="20" cm="1">
        <f t="array" ref="J989">INDEX('Pay Table DC 2025'!C$2:L$16,G989,H989)</f>
        <v>34516</v>
      </c>
      <c r="K989" s="51">
        <f>_xlfn.XLOOKUP(G989,'Pay Table DC 2025'!B:B,'Pay Table DC 2025'!L:L,"NA",0)</f>
        <v>37463</v>
      </c>
      <c r="L989" s="20" cm="1">
        <f t="array" ref="L989">IFERROR(_xlfn.IFS(C989="Achieved Excellence", J989*Parameters!B$13, C989="Exceeded Expectations", J989*Parameters!C$13,C989="Meets Expectations",J989*Parameters!D$13), "No Pay Due")</f>
        <v>690.32</v>
      </c>
      <c r="M989" s="21">
        <f t="shared" si="46"/>
        <v>0.92133571790833624</v>
      </c>
      <c r="N989" s="49" cm="1">
        <f t="array" ref="N989">_xlfn.IFS(L989="No Pay Due", "No Pay Due", ISNUMBER(L989), CEILING(L989, 50))</f>
        <v>700</v>
      </c>
      <c r="O989" s="50">
        <f t="shared" si="47"/>
        <v>9.67999999999995</v>
      </c>
      <c r="P989" s="56"/>
      <c r="Q989" s="16" cm="1">
        <f t="array" ref="Q989">IFERROR(_xlfn.IFS(C989="Achieved Excellence","3,000",C989="Exceeded Expectations",2000,C989="Meets Expectations",1000), "No pay due")</f>
        <v>2000</v>
      </c>
    </row>
    <row r="990" spans="1:17" x14ac:dyDescent="0.3">
      <c r="A990" t="s">
        <v>1045</v>
      </c>
      <c r="B990">
        <v>1</v>
      </c>
      <c r="C990" t="str">
        <f>_xlfn.XLOOKUP(B990,Setup!A:A,Setup!B:B,"Unknown",0)</f>
        <v>Did not meet Expectations</v>
      </c>
      <c r="D990" s="19">
        <v>44711</v>
      </c>
      <c r="E990" s="18">
        <f ca="1">Parameters!C$5 - D990</f>
        <v>995</v>
      </c>
      <c r="F990" s="17" t="str">
        <f t="shared" ca="1" si="45"/>
        <v>Eligible</v>
      </c>
      <c r="G990" s="18">
        <v>13</v>
      </c>
      <c r="H990" s="18">
        <v>7</v>
      </c>
      <c r="I990" s="18" t="s">
        <v>1093</v>
      </c>
      <c r="J990" s="20" cm="1">
        <f t="array" ref="J990">INDEX('Pay Table DC 2025'!C$2:L$16,G990,H990)</f>
        <v>144697</v>
      </c>
      <c r="K990" s="51">
        <f>_xlfn.XLOOKUP(G990,'Pay Table DC 2025'!B:B,'Pay Table DC 2025'!L:L,"NA",0)</f>
        <v>156755</v>
      </c>
      <c r="L990" s="20" t="str" cm="1">
        <f t="array" ref="L990">IFERROR(_xlfn.IFS(C990="Achieved Excellence", J990*Parameters!B$13, C990="Exceeded Expectations", J990*Parameters!C$13,C990="Meets Expectations",J990*Parameters!D$13), "No Pay Due")</f>
        <v>No Pay Due</v>
      </c>
      <c r="M990" s="21">
        <f t="shared" si="46"/>
        <v>0.92307741379860286</v>
      </c>
      <c r="N990" s="49" t="str" cm="1">
        <f t="array" ref="N990">_xlfn.IFS(L990="No Pay Due", "No Pay Due", ISNUMBER(L990), CEILING(L990, 50))</f>
        <v>No Pay Due</v>
      </c>
      <c r="O990" s="50" t="str">
        <f t="shared" si="47"/>
        <v>No Pay Due</v>
      </c>
      <c r="P990" s="56"/>
      <c r="Q990" s="16" t="str" cm="1">
        <f t="array" ref="Q990">IFERROR(_xlfn.IFS(C990="Achieved Excellence","3,000",C990="Exceeded Expectations",2000,C990="Meets Expectations",1000), "No pay due")</f>
        <v>No pay due</v>
      </c>
    </row>
    <row r="991" spans="1:17" x14ac:dyDescent="0.3">
      <c r="A991" t="s">
        <v>1046</v>
      </c>
      <c r="B991">
        <v>5</v>
      </c>
      <c r="C991" t="str">
        <f>_xlfn.XLOOKUP(B991,Setup!A:A,Setup!B:B,"Unknown",0)</f>
        <v>Achieved Excellence</v>
      </c>
      <c r="D991" s="19">
        <v>45321</v>
      </c>
      <c r="E991" s="18">
        <f ca="1">Parameters!C$5 - D991</f>
        <v>385</v>
      </c>
      <c r="F991" s="17" t="str">
        <f t="shared" ca="1" si="45"/>
        <v>Eligible</v>
      </c>
      <c r="G991" s="18">
        <v>10</v>
      </c>
      <c r="H991" s="18">
        <v>1</v>
      </c>
      <c r="I991" s="18" t="s">
        <v>1093</v>
      </c>
      <c r="J991" s="20" cm="1">
        <f t="array" ref="J991">INDEX('Pay Table DC 2025'!C$2:L$16,G991,H991)</f>
        <v>77001</v>
      </c>
      <c r="K991" s="51">
        <f>_xlfn.XLOOKUP(G991,'Pay Table DC 2025'!B:B,'Pay Table DC 2025'!L:L,"NA",0)</f>
        <v>100097</v>
      </c>
      <c r="L991" s="20" cm="1">
        <f t="array" ref="L991">IFERROR(_xlfn.IFS(C991="Achieved Excellence", J991*Parameters!B$13, C991="Exceeded Expectations", J991*Parameters!C$13,C991="Meets Expectations",J991*Parameters!D$13), "No Pay Due")</f>
        <v>2310.0299999999997</v>
      </c>
      <c r="M991" s="21">
        <f t="shared" si="46"/>
        <v>0.76926381410032274</v>
      </c>
      <c r="N991" s="49" cm="1">
        <f t="array" ref="N991">_xlfn.IFS(L991="No Pay Due", "No Pay Due", ISNUMBER(L991), CEILING(L991, 50))</f>
        <v>2350</v>
      </c>
      <c r="O991" s="50">
        <f t="shared" si="47"/>
        <v>39.970000000000255</v>
      </c>
      <c r="P991" s="56"/>
      <c r="Q991" s="16" t="str" cm="1">
        <f t="array" ref="Q991">IFERROR(_xlfn.IFS(C991="Achieved Excellence","3,000",C991="Exceeded Expectations",2000,C991="Meets Expectations",1000), "No pay due")</f>
        <v>3,000</v>
      </c>
    </row>
    <row r="992" spans="1:17" x14ac:dyDescent="0.3">
      <c r="A992" t="s">
        <v>1047</v>
      </c>
      <c r="B992">
        <v>4</v>
      </c>
      <c r="C992" t="str">
        <f>_xlfn.XLOOKUP(B992,Setup!A:A,Setup!B:B,"Unknown",0)</f>
        <v>Exceeded Expectations</v>
      </c>
      <c r="D992" s="19">
        <v>44757</v>
      </c>
      <c r="E992" s="18">
        <f ca="1">Parameters!C$5 - D992</f>
        <v>949</v>
      </c>
      <c r="F992" s="17" t="str">
        <f t="shared" ca="1" si="45"/>
        <v>Eligible</v>
      </c>
      <c r="G992" s="18">
        <v>1</v>
      </c>
      <c r="H992" s="18">
        <v>9</v>
      </c>
      <c r="I992" s="18" t="s">
        <v>1094</v>
      </c>
      <c r="J992" s="20" cm="1">
        <f t="array" ref="J992">INDEX('Pay Table DC 2025'!C$2:L$16,G992,H992)</f>
        <v>36535</v>
      </c>
      <c r="K992" s="51">
        <f>_xlfn.XLOOKUP(G992,'Pay Table DC 2025'!B:B,'Pay Table DC 2025'!L:L,"NA",0)</f>
        <v>37463</v>
      </c>
      <c r="L992" s="20" cm="1">
        <f t="array" ref="L992">IFERROR(_xlfn.IFS(C992="Achieved Excellence", J992*Parameters!B$13, C992="Exceeded Expectations", J992*Parameters!C$13,C992="Meets Expectations",J992*Parameters!D$13), "No Pay Due")</f>
        <v>730.7</v>
      </c>
      <c r="M992" s="21">
        <f t="shared" si="46"/>
        <v>0.97522889250727385</v>
      </c>
      <c r="N992" s="49" cm="1">
        <f t="array" ref="N992">_xlfn.IFS(L992="No Pay Due", "No Pay Due", ISNUMBER(L992), CEILING(L992, 50))</f>
        <v>750</v>
      </c>
      <c r="O992" s="50">
        <f t="shared" si="47"/>
        <v>19.299999999999955</v>
      </c>
      <c r="P992" s="56"/>
      <c r="Q992" s="16" cm="1">
        <f t="array" ref="Q992">IFERROR(_xlfn.IFS(C992="Achieved Excellence","3,000",C992="Exceeded Expectations",2000,C992="Meets Expectations",1000), "No pay due")</f>
        <v>2000</v>
      </c>
    </row>
    <row r="993" spans="1:17" x14ac:dyDescent="0.3">
      <c r="A993" t="s">
        <v>1048</v>
      </c>
      <c r="B993">
        <v>5</v>
      </c>
      <c r="C993" t="str">
        <f>_xlfn.XLOOKUP(B993,Setup!A:A,Setup!B:B,"Unknown",0)</f>
        <v>Achieved Excellence</v>
      </c>
      <c r="D993" s="19">
        <v>44889</v>
      </c>
      <c r="E993" s="18">
        <f ca="1">Parameters!C$5 - D993</f>
        <v>817</v>
      </c>
      <c r="F993" s="17" t="str">
        <f t="shared" ca="1" si="45"/>
        <v>Eligible</v>
      </c>
      <c r="G993" s="18">
        <v>4</v>
      </c>
      <c r="H993" s="18">
        <v>3</v>
      </c>
      <c r="I993" s="18" t="s">
        <v>1094</v>
      </c>
      <c r="J993" s="20" cm="1">
        <f t="array" ref="J993">INDEX('Pay Table DC 2025'!C$2:L$16,G993,H993)</f>
        <v>43998</v>
      </c>
      <c r="K993" s="51">
        <f>_xlfn.XLOOKUP(G993,'Pay Table DC 2025'!B:B,'Pay Table DC 2025'!L:L,"NA",0)</f>
        <v>53627</v>
      </c>
      <c r="L993" s="20" cm="1">
        <f t="array" ref="L993">IFERROR(_xlfn.IFS(C993="Achieved Excellence", J993*Parameters!B$13, C993="Exceeded Expectations", J993*Parameters!C$13,C993="Meets Expectations",J993*Parameters!D$13), "No Pay Due")</f>
        <v>1319.94</v>
      </c>
      <c r="M993" s="21">
        <f t="shared" si="46"/>
        <v>0.82044492513099743</v>
      </c>
      <c r="N993" s="49" cm="1">
        <f t="array" ref="N993">_xlfn.IFS(L993="No Pay Due", "No Pay Due", ISNUMBER(L993), CEILING(L993, 50))</f>
        <v>1350</v>
      </c>
      <c r="O993" s="50">
        <f t="shared" si="47"/>
        <v>30.059999999999945</v>
      </c>
      <c r="P993" s="56"/>
      <c r="Q993" s="16" t="str" cm="1">
        <f t="array" ref="Q993">IFERROR(_xlfn.IFS(C993="Achieved Excellence","3,000",C993="Exceeded Expectations",2000,C993="Meets Expectations",1000), "No pay due")</f>
        <v>3,000</v>
      </c>
    </row>
    <row r="994" spans="1:17" x14ac:dyDescent="0.3">
      <c r="A994" t="s">
        <v>1049</v>
      </c>
      <c r="B994">
        <v>4</v>
      </c>
      <c r="C994" t="str">
        <f>_xlfn.XLOOKUP(B994,Setup!A:A,Setup!B:B,"Unknown",0)</f>
        <v>Exceeded Expectations</v>
      </c>
      <c r="D994" s="19">
        <v>45137</v>
      </c>
      <c r="E994" s="18">
        <f ca="1">Parameters!C$5 - D994</f>
        <v>569</v>
      </c>
      <c r="F994" s="17" t="str">
        <f t="shared" ca="1" si="45"/>
        <v>Eligible</v>
      </c>
      <c r="G994" s="18">
        <v>14</v>
      </c>
      <c r="H994" s="18">
        <v>8</v>
      </c>
      <c r="I994" s="18" t="s">
        <v>1091</v>
      </c>
      <c r="J994" s="20" cm="1">
        <f t="array" ref="J994">INDEX('Pay Table DC 2025'!C$2:L$16,G994,H994)</f>
        <v>175735</v>
      </c>
      <c r="K994" s="51">
        <f>_xlfn.XLOOKUP(G994,'Pay Table DC 2025'!B:B,'Pay Table DC 2025'!L:L,"NA",0)</f>
        <v>185234</v>
      </c>
      <c r="L994" s="20" cm="1">
        <f t="array" ref="L994">IFERROR(_xlfn.IFS(C994="Achieved Excellence", J994*Parameters!B$13, C994="Exceeded Expectations", J994*Parameters!C$13,C994="Meets Expectations",J994*Parameters!D$13), "No Pay Due")</f>
        <v>3514.7000000000003</v>
      </c>
      <c r="M994" s="21">
        <f t="shared" si="46"/>
        <v>0.94871891769329608</v>
      </c>
      <c r="N994" s="49" cm="1">
        <f t="array" ref="N994">_xlfn.IFS(L994="No Pay Due", "No Pay Due", ISNUMBER(L994), CEILING(L994, 50))</f>
        <v>3550</v>
      </c>
      <c r="O994" s="50">
        <f t="shared" si="47"/>
        <v>35.299999999999727</v>
      </c>
      <c r="P994" s="56"/>
      <c r="Q994" s="16" cm="1">
        <f t="array" ref="Q994">IFERROR(_xlfn.IFS(C994="Achieved Excellence","3,000",C994="Exceeded Expectations",2000,C994="Meets Expectations",1000), "No pay due")</f>
        <v>2000</v>
      </c>
    </row>
    <row r="995" spans="1:17" x14ac:dyDescent="0.3">
      <c r="A995" t="s">
        <v>1050</v>
      </c>
      <c r="B995">
        <v>5</v>
      </c>
      <c r="C995" t="str">
        <f>_xlfn.XLOOKUP(B995,Setup!A:A,Setup!B:B,"Unknown",0)</f>
        <v>Achieved Excellence</v>
      </c>
      <c r="D995" s="19">
        <v>45599</v>
      </c>
      <c r="E995" s="18">
        <f ca="1">Parameters!C$5 - D995</f>
        <v>107</v>
      </c>
      <c r="F995" s="17" t="str">
        <f t="shared" ca="1" si="45"/>
        <v>Tenure Ineligible</v>
      </c>
      <c r="G995" s="18">
        <v>11</v>
      </c>
      <c r="H995" s="18">
        <v>7</v>
      </c>
      <c r="I995" s="18" t="s">
        <v>1092</v>
      </c>
      <c r="J995" s="20" cm="1">
        <f t="array" ref="J995">INDEX('Pay Table DC 2025'!C$2:L$16,G995,H995)</f>
        <v>101517</v>
      </c>
      <c r="K995" s="51">
        <f>_xlfn.XLOOKUP(G995,'Pay Table DC 2025'!B:B,'Pay Table DC 2025'!L:L,"NA",0)</f>
        <v>109975</v>
      </c>
      <c r="L995" s="20" cm="1">
        <f t="array" ref="L995">IFERROR(_xlfn.IFS(C995="Achieved Excellence", J995*Parameters!B$13, C995="Exceeded Expectations", J995*Parameters!C$13,C995="Meets Expectations",J995*Parameters!D$13), "No Pay Due")</f>
        <v>3045.5099999999998</v>
      </c>
      <c r="M995" s="21">
        <f t="shared" si="46"/>
        <v>0.92309161172993859</v>
      </c>
      <c r="N995" s="49" cm="1">
        <f t="array" ref="N995">_xlfn.IFS(L995="No Pay Due", "No Pay Due", ISNUMBER(L995), CEILING(L995, 50))</f>
        <v>3050</v>
      </c>
      <c r="O995" s="50">
        <f t="shared" si="47"/>
        <v>4.4900000000002365</v>
      </c>
      <c r="P995" s="56"/>
      <c r="Q995" s="16" t="str" cm="1">
        <f t="array" ref="Q995">IFERROR(_xlfn.IFS(C995="Achieved Excellence","3,000",C995="Exceeded Expectations",2000,C995="Meets Expectations",1000), "No pay due")</f>
        <v>3,000</v>
      </c>
    </row>
    <row r="996" spans="1:17" x14ac:dyDescent="0.3">
      <c r="A996" t="s">
        <v>1051</v>
      </c>
      <c r="B996">
        <v>2</v>
      </c>
      <c r="C996" t="str">
        <f>_xlfn.XLOOKUP(B996,Setup!A:A,Setup!B:B,"Unknown",0)</f>
        <v>Needs Improvement</v>
      </c>
      <c r="D996" s="19">
        <v>45109</v>
      </c>
      <c r="E996" s="18">
        <f ca="1">Parameters!C$5 - D996</f>
        <v>597</v>
      </c>
      <c r="F996" s="17" t="str">
        <f t="shared" ca="1" si="45"/>
        <v>Eligible</v>
      </c>
      <c r="G996" s="18">
        <v>9</v>
      </c>
      <c r="H996" s="18">
        <v>6</v>
      </c>
      <c r="I996" s="18" t="s">
        <v>1094</v>
      </c>
      <c r="J996" s="20" cm="1">
        <f t="array" ref="J996">INDEX('Pay Table DC 2025'!C$2:L$16,G996,H996)</f>
        <v>81576</v>
      </c>
      <c r="K996" s="51">
        <f>_xlfn.XLOOKUP(G996,'Pay Table DC 2025'!B:B,'Pay Table DC 2025'!L:L,"NA",0)</f>
        <v>90898</v>
      </c>
      <c r="L996" s="20" t="str" cm="1">
        <f t="array" ref="L996">IFERROR(_xlfn.IFS(C996="Achieved Excellence", J996*Parameters!B$13, C996="Exceeded Expectations", J996*Parameters!C$13,C996="Meets Expectations",J996*Parameters!D$13), "No Pay Due")</f>
        <v>No Pay Due</v>
      </c>
      <c r="M996" s="21">
        <f t="shared" si="46"/>
        <v>0.8974454883495786</v>
      </c>
      <c r="N996" s="49" t="str" cm="1">
        <f t="array" ref="N996">_xlfn.IFS(L996="No Pay Due", "No Pay Due", ISNUMBER(L996), CEILING(L996, 50))</f>
        <v>No Pay Due</v>
      </c>
      <c r="O996" s="50" t="str">
        <f t="shared" si="47"/>
        <v>No Pay Due</v>
      </c>
      <c r="P996" s="56"/>
      <c r="Q996" s="16" t="str" cm="1">
        <f t="array" ref="Q996">IFERROR(_xlfn.IFS(C996="Achieved Excellence","3,000",C996="Exceeded Expectations",2000,C996="Meets Expectations",1000), "No pay due")</f>
        <v>No pay due</v>
      </c>
    </row>
    <row r="997" spans="1:17" x14ac:dyDescent="0.3">
      <c r="A997" t="s">
        <v>1052</v>
      </c>
      <c r="B997">
        <v>3</v>
      </c>
      <c r="C997" t="str">
        <f>_xlfn.XLOOKUP(B997,Setup!A:A,Setup!B:B,"Unknown",0)</f>
        <v>Meets Expectations</v>
      </c>
      <c r="D997" s="19">
        <v>44942</v>
      </c>
      <c r="E997" s="18">
        <f ca="1">Parameters!C$5 - D997</f>
        <v>764</v>
      </c>
      <c r="F997" s="17" t="str">
        <f t="shared" ca="1" si="45"/>
        <v>Eligible</v>
      </c>
      <c r="G997" s="18">
        <v>6</v>
      </c>
      <c r="H997" s="18">
        <v>7</v>
      </c>
      <c r="I997" s="18" t="s">
        <v>1094</v>
      </c>
      <c r="J997" s="20" cm="1">
        <f t="array" ref="J997">INDEX('Pay Table DC 2025'!C$2:L$16,G997,H997)</f>
        <v>61729</v>
      </c>
      <c r="K997" s="51">
        <f>_xlfn.XLOOKUP(G997,'Pay Table DC 2025'!B:B,'Pay Table DC 2025'!L:L,"NA",0)</f>
        <v>66872</v>
      </c>
      <c r="L997" s="20" cm="1">
        <f t="array" ref="L997">IFERROR(_xlfn.IFS(C997="Achieved Excellence", J997*Parameters!B$13, C997="Exceeded Expectations", J997*Parameters!C$13,C997="Meets Expectations",J997*Parameters!D$13), "No Pay Due")</f>
        <v>617.29</v>
      </c>
      <c r="M997" s="21">
        <f t="shared" si="46"/>
        <v>0.92309187701878215</v>
      </c>
      <c r="N997" s="49" cm="1">
        <f t="array" ref="N997">_xlfn.IFS(L997="No Pay Due", "No Pay Due", ISNUMBER(L997), CEILING(L997, 50))</f>
        <v>650</v>
      </c>
      <c r="O997" s="50">
        <f t="shared" si="47"/>
        <v>32.710000000000036</v>
      </c>
      <c r="P997" s="56"/>
      <c r="Q997" s="16" cm="1">
        <f t="array" ref="Q997">IFERROR(_xlfn.IFS(C997="Achieved Excellence","3,000",C997="Exceeded Expectations",2000,C997="Meets Expectations",1000), "No pay due")</f>
        <v>1000</v>
      </c>
    </row>
    <row r="998" spans="1:17" x14ac:dyDescent="0.3">
      <c r="A998" t="s">
        <v>1053</v>
      </c>
      <c r="B998">
        <v>5</v>
      </c>
      <c r="C998" t="str">
        <f>_xlfn.XLOOKUP(B998,Setup!A:A,Setup!B:B,"Unknown",0)</f>
        <v>Achieved Excellence</v>
      </c>
      <c r="D998" s="19">
        <v>44319</v>
      </c>
      <c r="E998" s="18">
        <f ca="1">Parameters!C$5 - D998</f>
        <v>1387</v>
      </c>
      <c r="F998" s="17" t="str">
        <f t="shared" ca="1" si="45"/>
        <v>Eligible</v>
      </c>
      <c r="G998" s="18">
        <v>6</v>
      </c>
      <c r="H998" s="18">
        <v>8</v>
      </c>
      <c r="I998" s="18" t="s">
        <v>1094</v>
      </c>
      <c r="J998" s="20" cm="1">
        <f t="array" ref="J998">INDEX('Pay Table DC 2025'!C$2:L$16,G998,H998)</f>
        <v>63443</v>
      </c>
      <c r="K998" s="51">
        <f>_xlfn.XLOOKUP(G998,'Pay Table DC 2025'!B:B,'Pay Table DC 2025'!L:L,"NA",0)</f>
        <v>66872</v>
      </c>
      <c r="L998" s="20" cm="1">
        <f t="array" ref="L998">IFERROR(_xlfn.IFS(C998="Achieved Excellence", J998*Parameters!B$13, C998="Exceeded Expectations", J998*Parameters!C$13,C998="Meets Expectations",J998*Parameters!D$13), "No Pay Due")</f>
        <v>1903.29</v>
      </c>
      <c r="M998" s="21">
        <f t="shared" si="46"/>
        <v>0.94872293336523505</v>
      </c>
      <c r="N998" s="49" cm="1">
        <f t="array" ref="N998">_xlfn.IFS(L998="No Pay Due", "No Pay Due", ISNUMBER(L998), CEILING(L998, 50))</f>
        <v>1950</v>
      </c>
      <c r="O998" s="50">
        <f t="shared" si="47"/>
        <v>46.710000000000036</v>
      </c>
      <c r="P998" s="56"/>
      <c r="Q998" s="16" t="str" cm="1">
        <f t="array" ref="Q998">IFERROR(_xlfn.IFS(C998="Achieved Excellence","3,000",C998="Exceeded Expectations",2000,C998="Meets Expectations",1000), "No pay due")</f>
        <v>3,000</v>
      </c>
    </row>
    <row r="999" spans="1:17" x14ac:dyDescent="0.3">
      <c r="A999" t="s">
        <v>1054</v>
      </c>
      <c r="B999">
        <v>1</v>
      </c>
      <c r="C999" t="str">
        <f>_xlfn.XLOOKUP(B999,Setup!A:A,Setup!B:B,"Unknown",0)</f>
        <v>Did not meet Expectations</v>
      </c>
      <c r="D999" s="19">
        <v>44294</v>
      </c>
      <c r="E999" s="18">
        <f ca="1">Parameters!C$5 - D999</f>
        <v>1412</v>
      </c>
      <c r="F999" s="17" t="str">
        <f t="shared" ca="1" si="45"/>
        <v>Eligible</v>
      </c>
      <c r="G999" s="18">
        <v>9</v>
      </c>
      <c r="H999" s="18">
        <v>1</v>
      </c>
      <c r="I999" s="18" t="s">
        <v>1093</v>
      </c>
      <c r="J999" s="20" cm="1">
        <f t="array" ref="J999">INDEX('Pay Table DC 2025'!C$2:L$16,G999,H999)</f>
        <v>69923</v>
      </c>
      <c r="K999" s="51">
        <f>_xlfn.XLOOKUP(G999,'Pay Table DC 2025'!B:B,'Pay Table DC 2025'!L:L,"NA",0)</f>
        <v>90898</v>
      </c>
      <c r="L999" s="20" t="str" cm="1">
        <f t="array" ref="L999">IFERROR(_xlfn.IFS(C999="Achieved Excellence", J999*Parameters!B$13, C999="Exceeded Expectations", J999*Parameters!C$13,C999="Meets Expectations",J999*Parameters!D$13), "No Pay Due")</f>
        <v>No Pay Due</v>
      </c>
      <c r="M999" s="21">
        <f t="shared" si="46"/>
        <v>0.76924684811547006</v>
      </c>
      <c r="N999" s="49" t="str" cm="1">
        <f t="array" ref="N999">_xlfn.IFS(L999="No Pay Due", "No Pay Due", ISNUMBER(L999), CEILING(L999, 50))</f>
        <v>No Pay Due</v>
      </c>
      <c r="O999" s="50" t="str">
        <f t="shared" si="47"/>
        <v>No Pay Due</v>
      </c>
      <c r="P999" s="56"/>
      <c r="Q999" s="16" t="str" cm="1">
        <f t="array" ref="Q999">IFERROR(_xlfn.IFS(C999="Achieved Excellence","3,000",C999="Exceeded Expectations",2000,C999="Meets Expectations",1000), "No pay due")</f>
        <v>No pay due</v>
      </c>
    </row>
    <row r="1000" spans="1:17" x14ac:dyDescent="0.3">
      <c r="A1000" t="s">
        <v>1055</v>
      </c>
      <c r="B1000">
        <v>2</v>
      </c>
      <c r="C1000" t="str">
        <f>_xlfn.XLOOKUP(B1000,Setup!A:A,Setup!B:B,"Unknown",0)</f>
        <v>Needs Improvement</v>
      </c>
      <c r="D1000" s="19">
        <v>44155</v>
      </c>
      <c r="E1000" s="18">
        <f ca="1">Parameters!C$5 - D1000</f>
        <v>1551</v>
      </c>
      <c r="F1000" s="17" t="str">
        <f t="shared" ca="1" si="45"/>
        <v>Eligible</v>
      </c>
      <c r="G1000" s="18">
        <v>7</v>
      </c>
      <c r="H1000" s="18">
        <v>4</v>
      </c>
      <c r="I1000" s="18" t="s">
        <v>1091</v>
      </c>
      <c r="J1000" s="20" cm="1">
        <f t="array" ref="J1000">INDEX('Pay Table DC 2025'!C$2:L$16,G1000,H1000)</f>
        <v>62882</v>
      </c>
      <c r="K1000" s="51">
        <f>_xlfn.XLOOKUP(G1000,'Pay Table DC 2025'!B:B,'Pay Table DC 2025'!L:L,"NA",0)</f>
        <v>74318</v>
      </c>
      <c r="L1000" s="20" t="str" cm="1">
        <f t="array" ref="L1000">IFERROR(_xlfn.IFS(C1000="Achieved Excellence", J1000*Parameters!B$13, C1000="Exceeded Expectations", J1000*Parameters!C$13,C1000="Meets Expectations",J1000*Parameters!D$13), "No Pay Due")</f>
        <v>No Pay Due</v>
      </c>
      <c r="M1000" s="21">
        <f t="shared" si="46"/>
        <v>0.84612072445437181</v>
      </c>
      <c r="N1000" s="49" t="str" cm="1">
        <f t="array" ref="N1000">_xlfn.IFS(L1000="No Pay Due", "No Pay Due", ISNUMBER(L1000), CEILING(L1000, 50))</f>
        <v>No Pay Due</v>
      </c>
      <c r="O1000" s="50" t="str">
        <f t="shared" si="47"/>
        <v>No Pay Due</v>
      </c>
      <c r="P1000" s="56"/>
      <c r="Q1000" s="16" t="str" cm="1">
        <f t="array" ref="Q1000">IFERROR(_xlfn.IFS(C1000="Achieved Excellence","3,000",C1000="Exceeded Expectations",2000,C1000="Meets Expectations",1000), "No pay due")</f>
        <v>No pay due</v>
      </c>
    </row>
    <row r="1001" spans="1:17" x14ac:dyDescent="0.3">
      <c r="A1001" t="s">
        <v>1056</v>
      </c>
      <c r="B1001">
        <v>3</v>
      </c>
      <c r="C1001" t="str">
        <f>_xlfn.XLOOKUP(B1001,Setup!A:A,Setup!B:B,"Unknown",0)</f>
        <v>Meets Expectations</v>
      </c>
      <c r="D1001" s="19">
        <v>43965</v>
      </c>
      <c r="E1001" s="18">
        <f ca="1">Parameters!C$5 - D1001</f>
        <v>1741</v>
      </c>
      <c r="F1001" s="17" t="str">
        <f t="shared" ca="1" si="45"/>
        <v>Eligible</v>
      </c>
      <c r="G1001" s="18">
        <v>4</v>
      </c>
      <c r="H1001" s="18">
        <v>3</v>
      </c>
      <c r="I1001" s="18" t="s">
        <v>1091</v>
      </c>
      <c r="J1001" s="20" cm="1">
        <f t="array" ref="J1001">INDEX('Pay Table DC 2025'!C$2:L$16,G1001,H1001)</f>
        <v>43998</v>
      </c>
      <c r="K1001" s="51">
        <f>_xlfn.XLOOKUP(G1001,'Pay Table DC 2025'!B:B,'Pay Table DC 2025'!L:L,"NA",0)</f>
        <v>53627</v>
      </c>
      <c r="L1001" s="20" cm="1">
        <f t="array" ref="L1001">IFERROR(_xlfn.IFS(C1001="Achieved Excellence", J1001*Parameters!B$13, C1001="Exceeded Expectations", J1001*Parameters!C$13,C1001="Meets Expectations",J1001*Parameters!D$13), "No Pay Due")</f>
        <v>439.98</v>
      </c>
      <c r="M1001" s="21">
        <f t="shared" si="46"/>
        <v>0.82044492513099743</v>
      </c>
      <c r="N1001" s="49" cm="1">
        <f t="array" ref="N1001">_xlfn.IFS(L1001="No Pay Due", "No Pay Due", ISNUMBER(L1001), CEILING(L1001, 50))</f>
        <v>450</v>
      </c>
      <c r="O1001" s="50">
        <f t="shared" si="47"/>
        <v>10.019999999999982</v>
      </c>
      <c r="P1001" s="56"/>
      <c r="Q1001" s="16" cm="1">
        <f t="array" ref="Q1001">IFERROR(_xlfn.IFS(C1001="Achieved Excellence","3,000",C1001="Exceeded Expectations",2000,C1001="Meets Expectations",1000), "No pay due")</f>
        <v>1000</v>
      </c>
    </row>
    <row r="1002" spans="1:17" x14ac:dyDescent="0.3">
      <c r="A1002" t="s">
        <v>1057</v>
      </c>
      <c r="B1002">
        <v>5</v>
      </c>
      <c r="C1002" t="str">
        <f>_xlfn.XLOOKUP(B1002,Setup!A:A,Setup!B:B,"Unknown",0)</f>
        <v>Achieved Excellence</v>
      </c>
      <c r="D1002" s="19">
        <v>44847</v>
      </c>
      <c r="E1002" s="18">
        <f ca="1">Parameters!C$5 - D1002</f>
        <v>859</v>
      </c>
      <c r="F1002" s="17" t="str">
        <f t="shared" ca="1" si="45"/>
        <v>Eligible</v>
      </c>
      <c r="G1002" s="18">
        <v>4</v>
      </c>
      <c r="H1002" s="18">
        <v>6</v>
      </c>
      <c r="I1002" s="18" t="s">
        <v>1091</v>
      </c>
      <c r="J1002" s="20" cm="1">
        <f t="array" ref="J1002">INDEX('Pay Table DC 2025'!C$2:L$16,G1002,H1002)</f>
        <v>48125</v>
      </c>
      <c r="K1002" s="51">
        <f>_xlfn.XLOOKUP(G1002,'Pay Table DC 2025'!B:B,'Pay Table DC 2025'!L:L,"NA",0)</f>
        <v>53627</v>
      </c>
      <c r="L1002" s="20" cm="1">
        <f t="array" ref="L1002">IFERROR(_xlfn.IFS(C1002="Achieved Excellence", J1002*Parameters!B$13, C1002="Exceeded Expectations", J1002*Parameters!C$13,C1002="Meets Expectations",J1002*Parameters!D$13), "No Pay Due")</f>
        <v>1443.75</v>
      </c>
      <c r="M1002" s="21">
        <f t="shared" si="46"/>
        <v>0.89740242788147762</v>
      </c>
      <c r="N1002" s="49" cm="1">
        <f t="array" ref="N1002">_xlfn.IFS(L1002="No Pay Due", "No Pay Due", ISNUMBER(L1002), CEILING(L1002, 50))</f>
        <v>1450</v>
      </c>
      <c r="O1002" s="50">
        <f t="shared" si="47"/>
        <v>6.25</v>
      </c>
      <c r="P1002" s="56"/>
      <c r="Q1002" s="16" t="str" cm="1">
        <f t="array" ref="Q1002">IFERROR(_xlfn.IFS(C1002="Achieved Excellence","3,000",C1002="Exceeded Expectations",2000,C1002="Meets Expectations",1000), "No pay due")</f>
        <v>3,000</v>
      </c>
    </row>
    <row r="1003" spans="1:17" x14ac:dyDescent="0.3">
      <c r="A1003" t="s">
        <v>1058</v>
      </c>
      <c r="B1003">
        <v>1</v>
      </c>
      <c r="C1003" t="str">
        <f>_xlfn.XLOOKUP(B1003,Setup!A:A,Setup!B:B,"Unknown",0)</f>
        <v>Did not meet Expectations</v>
      </c>
      <c r="D1003" s="19">
        <v>44399</v>
      </c>
      <c r="E1003" s="18">
        <f ca="1">Parameters!C$5 - D1003</f>
        <v>1307</v>
      </c>
      <c r="F1003" s="17" t="str">
        <f t="shared" ca="1" si="45"/>
        <v>Eligible</v>
      </c>
      <c r="G1003" s="18">
        <v>13</v>
      </c>
      <c r="H1003" s="18">
        <v>1</v>
      </c>
      <c r="I1003" s="18" t="s">
        <v>1092</v>
      </c>
      <c r="J1003" s="20" cm="1">
        <f t="array" ref="J1003">INDEX('Pay Table DC 2025'!C$2:L$16,G1003,H1003)</f>
        <v>120579</v>
      </c>
      <c r="K1003" s="51">
        <f>_xlfn.XLOOKUP(G1003,'Pay Table DC 2025'!B:B,'Pay Table DC 2025'!L:L,"NA",0)</f>
        <v>156755</v>
      </c>
      <c r="L1003" s="20" t="str" cm="1">
        <f t="array" ref="L1003">IFERROR(_xlfn.IFS(C1003="Achieved Excellence", J1003*Parameters!B$13, C1003="Exceeded Expectations", J1003*Parameters!C$13,C1003="Meets Expectations",J1003*Parameters!D$13), "No Pay Due")</f>
        <v>No Pay Due</v>
      </c>
      <c r="M1003" s="21">
        <f t="shared" si="46"/>
        <v>0.76921948263213291</v>
      </c>
      <c r="N1003" s="49" t="str" cm="1">
        <f t="array" ref="N1003">_xlfn.IFS(L1003="No Pay Due", "No Pay Due", ISNUMBER(L1003), CEILING(L1003, 50))</f>
        <v>No Pay Due</v>
      </c>
      <c r="O1003" s="50" t="str">
        <f t="shared" si="47"/>
        <v>No Pay Due</v>
      </c>
      <c r="P1003" s="56"/>
      <c r="Q1003" s="16" t="str" cm="1">
        <f t="array" ref="Q1003">IFERROR(_xlfn.IFS(C1003="Achieved Excellence","3,000",C1003="Exceeded Expectations",2000,C1003="Meets Expectations",1000), "No pay due")</f>
        <v>No pay due</v>
      </c>
    </row>
    <row r="1004" spans="1:17" x14ac:dyDescent="0.3">
      <c r="A1004" t="s">
        <v>1059</v>
      </c>
      <c r="B1004">
        <v>1</v>
      </c>
      <c r="C1004" t="str">
        <f>_xlfn.XLOOKUP(B1004,Setup!A:A,Setup!B:B,"Unknown",0)</f>
        <v>Did not meet Expectations</v>
      </c>
      <c r="D1004" s="19">
        <v>44785</v>
      </c>
      <c r="E1004" s="18">
        <f ca="1">Parameters!C$5 - D1004</f>
        <v>921</v>
      </c>
      <c r="F1004" s="17" t="str">
        <f t="shared" ca="1" si="45"/>
        <v>Eligible</v>
      </c>
      <c r="G1004" s="18">
        <v>1</v>
      </c>
      <c r="H1004" s="18">
        <v>9</v>
      </c>
      <c r="I1004" s="18" t="s">
        <v>1093</v>
      </c>
      <c r="J1004" s="20" cm="1">
        <f t="array" ref="J1004">INDEX('Pay Table DC 2025'!C$2:L$16,G1004,H1004)</f>
        <v>36535</v>
      </c>
      <c r="K1004" s="51">
        <f>_xlfn.XLOOKUP(G1004,'Pay Table DC 2025'!B:B,'Pay Table DC 2025'!L:L,"NA",0)</f>
        <v>37463</v>
      </c>
      <c r="L1004" s="20" t="str" cm="1">
        <f t="array" ref="L1004">IFERROR(_xlfn.IFS(C1004="Achieved Excellence", J1004*Parameters!B$13, C1004="Exceeded Expectations", J1004*Parameters!C$13,C1004="Meets Expectations",J1004*Parameters!D$13), "No Pay Due")</f>
        <v>No Pay Due</v>
      </c>
      <c r="M1004" s="21">
        <f t="shared" si="46"/>
        <v>0.97522889250727385</v>
      </c>
      <c r="N1004" s="49" t="str" cm="1">
        <f t="array" ref="N1004">_xlfn.IFS(L1004="No Pay Due", "No Pay Due", ISNUMBER(L1004), CEILING(L1004, 50))</f>
        <v>No Pay Due</v>
      </c>
      <c r="O1004" s="50" t="str">
        <f t="shared" si="47"/>
        <v>No Pay Due</v>
      </c>
      <c r="P1004" s="56"/>
      <c r="Q1004" s="16" t="str" cm="1">
        <f t="array" ref="Q1004">IFERROR(_xlfn.IFS(C1004="Achieved Excellence","3,000",C1004="Exceeded Expectations",2000,C1004="Meets Expectations",1000), "No pay due")</f>
        <v>No pay due</v>
      </c>
    </row>
    <row r="1005" spans="1:17" x14ac:dyDescent="0.3">
      <c r="A1005" t="s">
        <v>1060</v>
      </c>
      <c r="B1005">
        <v>5</v>
      </c>
      <c r="C1005" t="str">
        <f>_xlfn.XLOOKUP(B1005,Setup!A:A,Setup!B:B,"Unknown",0)</f>
        <v>Achieved Excellence</v>
      </c>
      <c r="D1005" s="19">
        <v>44764</v>
      </c>
      <c r="E1005" s="18">
        <f ca="1">Parameters!C$5 - D1005</f>
        <v>942</v>
      </c>
      <c r="F1005" s="17" t="str">
        <f t="shared" ca="1" si="45"/>
        <v>Eligible</v>
      </c>
      <c r="G1005" s="18">
        <v>14</v>
      </c>
      <c r="H1005" s="18">
        <v>5</v>
      </c>
      <c r="I1005" s="18" t="s">
        <v>1093</v>
      </c>
      <c r="J1005" s="20" cm="1">
        <f t="array" ref="J1005">INDEX('Pay Table DC 2025'!C$2:L$16,G1005,H1005)</f>
        <v>161486</v>
      </c>
      <c r="K1005" s="51">
        <f>_xlfn.XLOOKUP(G1005,'Pay Table DC 2025'!B:B,'Pay Table DC 2025'!L:L,"NA",0)</f>
        <v>185234</v>
      </c>
      <c r="L1005" s="20" cm="1">
        <f t="array" ref="L1005">IFERROR(_xlfn.IFS(C1005="Achieved Excellence", J1005*Parameters!B$13, C1005="Exceeded Expectations", J1005*Parameters!C$13,C1005="Meets Expectations",J1005*Parameters!D$13), "No Pay Due")</f>
        <v>4844.58</v>
      </c>
      <c r="M1005" s="21">
        <f t="shared" si="46"/>
        <v>0.87179459494477252</v>
      </c>
      <c r="N1005" s="49" cm="1">
        <f t="array" ref="N1005">_xlfn.IFS(L1005="No Pay Due", "No Pay Due", ISNUMBER(L1005), CEILING(L1005, 50))</f>
        <v>4850</v>
      </c>
      <c r="O1005" s="50">
        <f t="shared" si="47"/>
        <v>5.4200000000000728</v>
      </c>
      <c r="P1005" s="56"/>
      <c r="Q1005" s="16" t="str" cm="1">
        <f t="array" ref="Q1005">IFERROR(_xlfn.IFS(C1005="Achieved Excellence","3,000",C1005="Exceeded Expectations",2000,C1005="Meets Expectations",1000), "No pay due")</f>
        <v>3,000</v>
      </c>
    </row>
    <row r="1006" spans="1:17" x14ac:dyDescent="0.3">
      <c r="A1006" t="s">
        <v>1061</v>
      </c>
      <c r="B1006">
        <v>1</v>
      </c>
      <c r="C1006" t="str">
        <f>_xlfn.XLOOKUP(B1006,Setup!A:A,Setup!B:B,"Unknown",0)</f>
        <v>Did not meet Expectations</v>
      </c>
      <c r="D1006" s="19">
        <v>45400</v>
      </c>
      <c r="E1006" s="18">
        <f ca="1">Parameters!C$5 - D1006</f>
        <v>306</v>
      </c>
      <c r="F1006" s="17" t="str">
        <f t="shared" ca="1" si="45"/>
        <v>Eligible</v>
      </c>
      <c r="G1006" s="18">
        <v>12</v>
      </c>
      <c r="H1006" s="18">
        <v>10</v>
      </c>
      <c r="I1006" s="18" t="s">
        <v>1092</v>
      </c>
      <c r="J1006" s="20" cm="1">
        <f t="array" ref="J1006">INDEX('Pay Table DC 2025'!C$2:L$16,G1006,H1006)</f>
        <v>131826</v>
      </c>
      <c r="K1006" s="51">
        <f>_xlfn.XLOOKUP(G1006,'Pay Table DC 2025'!B:B,'Pay Table DC 2025'!L:L,"NA",0)</f>
        <v>131826</v>
      </c>
      <c r="L1006" s="20" t="str" cm="1">
        <f t="array" ref="L1006">IFERROR(_xlfn.IFS(C1006="Achieved Excellence", J1006*Parameters!B$13, C1006="Exceeded Expectations", J1006*Parameters!C$13,C1006="Meets Expectations",J1006*Parameters!D$13), "No Pay Due")</f>
        <v>No Pay Due</v>
      </c>
      <c r="M1006" s="21">
        <f t="shared" si="46"/>
        <v>1</v>
      </c>
      <c r="N1006" s="49" t="str" cm="1">
        <f t="array" ref="N1006">_xlfn.IFS(L1006="No Pay Due", "No Pay Due", ISNUMBER(L1006), CEILING(L1006, 50))</f>
        <v>No Pay Due</v>
      </c>
      <c r="O1006" s="50" t="str">
        <f t="shared" si="47"/>
        <v>No Pay Due</v>
      </c>
      <c r="P1006" s="56"/>
      <c r="Q1006" s="16" t="str" cm="1">
        <f t="array" ref="Q1006">IFERROR(_xlfn.IFS(C1006="Achieved Excellence","3,000",C1006="Exceeded Expectations",2000,C1006="Meets Expectations",1000), "No pay due")</f>
        <v>No pay due</v>
      </c>
    </row>
    <row r="1007" spans="1:17" x14ac:dyDescent="0.3">
      <c r="A1007" t="s">
        <v>1062</v>
      </c>
      <c r="B1007">
        <v>5</v>
      </c>
      <c r="C1007" t="str">
        <f>_xlfn.XLOOKUP(B1007,Setup!A:A,Setup!B:B,"Unknown",0)</f>
        <v>Achieved Excellence</v>
      </c>
      <c r="D1007" s="19">
        <v>45030</v>
      </c>
      <c r="E1007" s="18">
        <f ca="1">Parameters!C$5 - D1007</f>
        <v>676</v>
      </c>
      <c r="F1007" s="17" t="str">
        <f t="shared" ca="1" si="45"/>
        <v>Eligible</v>
      </c>
      <c r="G1007" s="18">
        <v>13</v>
      </c>
      <c r="H1007" s="18">
        <v>9</v>
      </c>
      <c r="I1007" s="18" t="s">
        <v>1092</v>
      </c>
      <c r="J1007" s="20" cm="1">
        <f t="array" ref="J1007">INDEX('Pay Table DC 2025'!C$2:L$16,G1007,H1007)</f>
        <v>152736</v>
      </c>
      <c r="K1007" s="51">
        <f>_xlfn.XLOOKUP(G1007,'Pay Table DC 2025'!B:B,'Pay Table DC 2025'!L:L,"NA",0)</f>
        <v>156755</v>
      </c>
      <c r="L1007" s="20" cm="1">
        <f t="array" ref="L1007">IFERROR(_xlfn.IFS(C1007="Achieved Excellence", J1007*Parameters!B$13, C1007="Exceeded Expectations", J1007*Parameters!C$13,C1007="Meets Expectations",J1007*Parameters!D$13), "No Pay Due")</f>
        <v>4582.08</v>
      </c>
      <c r="M1007" s="21">
        <f t="shared" si="46"/>
        <v>0.97436126439348025</v>
      </c>
      <c r="N1007" s="49" cm="1">
        <f t="array" ref="N1007">_xlfn.IFS(L1007="No Pay Due", "No Pay Due", ISNUMBER(L1007), CEILING(L1007, 50))</f>
        <v>4600</v>
      </c>
      <c r="O1007" s="50">
        <f t="shared" si="47"/>
        <v>17.920000000000073</v>
      </c>
      <c r="P1007" s="56"/>
      <c r="Q1007" s="16" t="str" cm="1">
        <f t="array" ref="Q1007">IFERROR(_xlfn.IFS(C1007="Achieved Excellence","3,000",C1007="Exceeded Expectations",2000,C1007="Meets Expectations",1000), "No pay due")</f>
        <v>3,000</v>
      </c>
    </row>
    <row r="1008" spans="1:17" x14ac:dyDescent="0.3">
      <c r="A1008" t="s">
        <v>1063</v>
      </c>
      <c r="B1008">
        <v>4</v>
      </c>
      <c r="C1008" t="str">
        <f>_xlfn.XLOOKUP(B1008,Setup!A:A,Setup!B:B,"Unknown",0)</f>
        <v>Exceeded Expectations</v>
      </c>
      <c r="D1008" s="19">
        <v>44846</v>
      </c>
      <c r="E1008" s="18">
        <f ca="1">Parameters!C$5 - D1008</f>
        <v>860</v>
      </c>
      <c r="F1008" s="17" t="str">
        <f t="shared" ca="1" si="45"/>
        <v>Eligible</v>
      </c>
      <c r="G1008" s="18">
        <v>14</v>
      </c>
      <c r="H1008" s="18">
        <v>1</v>
      </c>
      <c r="I1008" s="18" t="s">
        <v>1093</v>
      </c>
      <c r="J1008" s="20" cm="1">
        <f t="array" ref="J1008">INDEX('Pay Table DC 2025'!C$2:L$16,G1008,H1008)</f>
        <v>142488</v>
      </c>
      <c r="K1008" s="51">
        <f>_xlfn.XLOOKUP(G1008,'Pay Table DC 2025'!B:B,'Pay Table DC 2025'!L:L,"NA",0)</f>
        <v>185234</v>
      </c>
      <c r="L1008" s="20" cm="1">
        <f t="array" ref="L1008">IFERROR(_xlfn.IFS(C1008="Achieved Excellence", J1008*Parameters!B$13, C1008="Exceeded Expectations", J1008*Parameters!C$13,C1008="Meets Expectations",J1008*Parameters!D$13), "No Pay Due")</f>
        <v>2849.76</v>
      </c>
      <c r="M1008" s="21">
        <f t="shared" si="46"/>
        <v>0.76923243033136468</v>
      </c>
      <c r="N1008" s="49" cm="1">
        <f t="array" ref="N1008">_xlfn.IFS(L1008="No Pay Due", "No Pay Due", ISNUMBER(L1008), CEILING(L1008, 50))</f>
        <v>2850</v>
      </c>
      <c r="O1008" s="50">
        <f t="shared" si="47"/>
        <v>0.23999999999978172</v>
      </c>
      <c r="P1008" s="56"/>
      <c r="Q1008" s="16" cm="1">
        <f t="array" ref="Q1008">IFERROR(_xlfn.IFS(C1008="Achieved Excellence","3,000",C1008="Exceeded Expectations",2000,C1008="Meets Expectations",1000), "No pay due")</f>
        <v>2000</v>
      </c>
    </row>
    <row r="1009" spans="1:17" x14ac:dyDescent="0.3">
      <c r="A1009" t="s">
        <v>1064</v>
      </c>
      <c r="B1009">
        <v>5</v>
      </c>
      <c r="C1009" t="str">
        <f>_xlfn.XLOOKUP(B1009,Setup!A:A,Setup!B:B,"Unknown",0)</f>
        <v>Achieved Excellence</v>
      </c>
      <c r="D1009" s="19">
        <v>45066</v>
      </c>
      <c r="E1009" s="18">
        <f ca="1">Parameters!C$5 - D1009</f>
        <v>640</v>
      </c>
      <c r="F1009" s="17" t="str">
        <f t="shared" ca="1" si="45"/>
        <v>Eligible</v>
      </c>
      <c r="G1009" s="18">
        <v>5</v>
      </c>
      <c r="H1009" s="18">
        <v>6</v>
      </c>
      <c r="I1009" s="18" t="s">
        <v>1092</v>
      </c>
      <c r="J1009" s="20" cm="1">
        <f t="array" ref="J1009">INDEX('Pay Table DC 2025'!C$2:L$16,G1009,H1009)</f>
        <v>53836</v>
      </c>
      <c r="K1009" s="51">
        <f>_xlfn.XLOOKUP(G1009,'Pay Table DC 2025'!B:B,'Pay Table DC 2025'!L:L,"NA",0)</f>
        <v>59986</v>
      </c>
      <c r="L1009" s="20" cm="1">
        <f t="array" ref="L1009">IFERROR(_xlfn.IFS(C1009="Achieved Excellence", J1009*Parameters!B$13, C1009="Exceeded Expectations", J1009*Parameters!C$13,C1009="Meets Expectations",J1009*Parameters!D$13), "No Pay Due")</f>
        <v>1615.08</v>
      </c>
      <c r="M1009" s="21">
        <f t="shared" si="46"/>
        <v>0.89747607775147531</v>
      </c>
      <c r="N1009" s="49" cm="1">
        <f t="array" ref="N1009">_xlfn.IFS(L1009="No Pay Due", "No Pay Due", ISNUMBER(L1009), CEILING(L1009, 50))</f>
        <v>1650</v>
      </c>
      <c r="O1009" s="50">
        <f t="shared" si="47"/>
        <v>34.920000000000073</v>
      </c>
      <c r="P1009" s="56"/>
      <c r="Q1009" s="16" t="str" cm="1">
        <f t="array" ref="Q1009">IFERROR(_xlfn.IFS(C1009="Achieved Excellence","3,000",C1009="Exceeded Expectations",2000,C1009="Meets Expectations",1000), "No pay due")</f>
        <v>3,000</v>
      </c>
    </row>
    <row r="1010" spans="1:17" x14ac:dyDescent="0.3">
      <c r="A1010" t="s">
        <v>1065</v>
      </c>
      <c r="B1010">
        <v>4</v>
      </c>
      <c r="C1010" t="str">
        <f>_xlfn.XLOOKUP(B1010,Setup!A:A,Setup!B:B,"Unknown",0)</f>
        <v>Exceeded Expectations</v>
      </c>
      <c r="D1010" s="19">
        <v>45038</v>
      </c>
      <c r="E1010" s="18">
        <f ca="1">Parameters!C$5 - D1010</f>
        <v>668</v>
      </c>
      <c r="F1010" s="17" t="str">
        <f t="shared" ca="1" si="45"/>
        <v>Eligible</v>
      </c>
      <c r="G1010" s="18">
        <v>6</v>
      </c>
      <c r="H1010" s="18">
        <v>8</v>
      </c>
      <c r="I1010" s="18" t="s">
        <v>1093</v>
      </c>
      <c r="J1010" s="20" cm="1">
        <f t="array" ref="J1010">INDEX('Pay Table DC 2025'!C$2:L$16,G1010,H1010)</f>
        <v>63443</v>
      </c>
      <c r="K1010" s="51">
        <f>_xlfn.XLOOKUP(G1010,'Pay Table DC 2025'!B:B,'Pay Table DC 2025'!L:L,"NA",0)</f>
        <v>66872</v>
      </c>
      <c r="L1010" s="20" cm="1">
        <f t="array" ref="L1010">IFERROR(_xlfn.IFS(C1010="Achieved Excellence", J1010*Parameters!B$13, C1010="Exceeded Expectations", J1010*Parameters!C$13,C1010="Meets Expectations",J1010*Parameters!D$13), "No Pay Due")</f>
        <v>1268.8600000000001</v>
      </c>
      <c r="M1010" s="21">
        <f t="shared" si="46"/>
        <v>0.94872293336523505</v>
      </c>
      <c r="N1010" s="49" cm="1">
        <f t="array" ref="N1010">_xlfn.IFS(L1010="No Pay Due", "No Pay Due", ISNUMBER(L1010), CEILING(L1010, 50))</f>
        <v>1300</v>
      </c>
      <c r="O1010" s="50">
        <f t="shared" si="47"/>
        <v>31.139999999999873</v>
      </c>
      <c r="P1010" s="56"/>
      <c r="Q1010" s="16" cm="1">
        <f t="array" ref="Q1010">IFERROR(_xlfn.IFS(C1010="Achieved Excellence","3,000",C1010="Exceeded Expectations",2000,C1010="Meets Expectations",1000), "No pay due")</f>
        <v>2000</v>
      </c>
    </row>
    <row r="1011" spans="1:17" x14ac:dyDescent="0.3">
      <c r="A1011" t="s">
        <v>1066</v>
      </c>
      <c r="B1011">
        <v>4</v>
      </c>
      <c r="C1011" t="str">
        <f>_xlfn.XLOOKUP(B1011,Setup!A:A,Setup!B:B,"Unknown",0)</f>
        <v>Exceeded Expectations</v>
      </c>
      <c r="D1011" s="19">
        <v>44426</v>
      </c>
      <c r="E1011" s="18">
        <f ca="1">Parameters!C$5 - D1011</f>
        <v>1280</v>
      </c>
      <c r="F1011" s="17" t="str">
        <f t="shared" ca="1" si="45"/>
        <v>Eligible</v>
      </c>
      <c r="G1011" s="18">
        <v>9</v>
      </c>
      <c r="H1011" s="18">
        <v>6</v>
      </c>
      <c r="I1011" s="18" t="s">
        <v>1095</v>
      </c>
      <c r="J1011" s="20" cm="1">
        <f t="array" ref="J1011">INDEX('Pay Table DC 2025'!C$2:L$16,G1011,H1011)</f>
        <v>81576</v>
      </c>
      <c r="K1011" s="51">
        <f>_xlfn.XLOOKUP(G1011,'Pay Table DC 2025'!B:B,'Pay Table DC 2025'!L:L,"NA",0)</f>
        <v>90898</v>
      </c>
      <c r="L1011" s="20" cm="1">
        <f t="array" ref="L1011">IFERROR(_xlfn.IFS(C1011="Achieved Excellence", J1011*Parameters!B$13, C1011="Exceeded Expectations", J1011*Parameters!C$13,C1011="Meets Expectations",J1011*Parameters!D$13), "No Pay Due")</f>
        <v>1631.52</v>
      </c>
      <c r="M1011" s="21">
        <f t="shared" si="46"/>
        <v>0.8974454883495786</v>
      </c>
      <c r="N1011" s="49" cm="1">
        <f t="array" ref="N1011">_xlfn.IFS(L1011="No Pay Due", "No Pay Due", ISNUMBER(L1011), CEILING(L1011, 50))</f>
        <v>1650</v>
      </c>
      <c r="O1011" s="50">
        <f t="shared" si="47"/>
        <v>18.480000000000018</v>
      </c>
      <c r="P1011" s="56"/>
      <c r="Q1011" s="16" cm="1">
        <f t="array" ref="Q1011">IFERROR(_xlfn.IFS(C1011="Achieved Excellence","3,000",C1011="Exceeded Expectations",2000,C1011="Meets Expectations",1000), "No pay due")</f>
        <v>2000</v>
      </c>
    </row>
    <row r="1012" spans="1:17" x14ac:dyDescent="0.3">
      <c r="A1012" t="s">
        <v>1067</v>
      </c>
      <c r="B1012">
        <v>5</v>
      </c>
      <c r="C1012" t="str">
        <f>_xlfn.XLOOKUP(B1012,Setup!A:A,Setup!B:B,"Unknown",0)</f>
        <v>Achieved Excellence</v>
      </c>
      <c r="D1012" s="19">
        <v>45073</v>
      </c>
      <c r="E1012" s="18">
        <f ca="1">Parameters!C$5 - D1012</f>
        <v>633</v>
      </c>
      <c r="F1012" s="17" t="str">
        <f t="shared" ca="1" si="45"/>
        <v>Eligible</v>
      </c>
      <c r="G1012" s="18">
        <v>2</v>
      </c>
      <c r="H1012" s="18">
        <v>5</v>
      </c>
      <c r="I1012" s="18" t="s">
        <v>1094</v>
      </c>
      <c r="J1012" s="20" cm="1">
        <f t="array" ref="J1012">INDEX('Pay Table DC 2025'!C$2:L$16,G1012,H1012)</f>
        <v>36945</v>
      </c>
      <c r="K1012" s="51">
        <f>_xlfn.XLOOKUP(G1012,'Pay Table DC 2025'!B:B,'Pay Table DC 2025'!L:L,"NA",0)</f>
        <v>42376</v>
      </c>
      <c r="L1012" s="20" cm="1">
        <f t="array" ref="L1012">IFERROR(_xlfn.IFS(C1012="Achieved Excellence", J1012*Parameters!B$13, C1012="Exceeded Expectations", J1012*Parameters!C$13,C1012="Meets Expectations",J1012*Parameters!D$13), "No Pay Due")</f>
        <v>1108.3499999999999</v>
      </c>
      <c r="M1012" s="21">
        <f t="shared" si="46"/>
        <v>0.87183783273551063</v>
      </c>
      <c r="N1012" s="49" cm="1">
        <f t="array" ref="N1012">_xlfn.IFS(L1012="No Pay Due", "No Pay Due", ISNUMBER(L1012), CEILING(L1012, 50))</f>
        <v>1150</v>
      </c>
      <c r="O1012" s="50">
        <f t="shared" si="47"/>
        <v>41.650000000000091</v>
      </c>
      <c r="P1012" s="56"/>
      <c r="Q1012" s="16" t="str" cm="1">
        <f t="array" ref="Q1012">IFERROR(_xlfn.IFS(C1012="Achieved Excellence","3,000",C1012="Exceeded Expectations",2000,C1012="Meets Expectations",1000), "No pay due")</f>
        <v>3,000</v>
      </c>
    </row>
    <row r="1013" spans="1:17" x14ac:dyDescent="0.3">
      <c r="A1013" t="s">
        <v>1068</v>
      </c>
      <c r="B1013">
        <v>3</v>
      </c>
      <c r="C1013" t="str">
        <f>_xlfn.XLOOKUP(B1013,Setup!A:A,Setup!B:B,"Unknown",0)</f>
        <v>Meets Expectations</v>
      </c>
      <c r="D1013" s="19">
        <v>43920</v>
      </c>
      <c r="E1013" s="18">
        <f ca="1">Parameters!C$5 - D1013</f>
        <v>1786</v>
      </c>
      <c r="F1013" s="17" t="str">
        <f t="shared" ca="1" si="45"/>
        <v>Eligible</v>
      </c>
      <c r="G1013" s="18">
        <v>13</v>
      </c>
      <c r="H1013" s="18">
        <v>7</v>
      </c>
      <c r="I1013" s="18" t="s">
        <v>1093</v>
      </c>
      <c r="J1013" s="20" cm="1">
        <f t="array" ref="J1013">INDEX('Pay Table DC 2025'!C$2:L$16,G1013,H1013)</f>
        <v>144697</v>
      </c>
      <c r="K1013" s="51">
        <f>_xlfn.XLOOKUP(G1013,'Pay Table DC 2025'!B:B,'Pay Table DC 2025'!L:L,"NA",0)</f>
        <v>156755</v>
      </c>
      <c r="L1013" s="20" cm="1">
        <f t="array" ref="L1013">IFERROR(_xlfn.IFS(C1013="Achieved Excellence", J1013*Parameters!B$13, C1013="Exceeded Expectations", J1013*Parameters!C$13,C1013="Meets Expectations",J1013*Parameters!D$13), "No Pay Due")</f>
        <v>1446.97</v>
      </c>
      <c r="M1013" s="21">
        <f t="shared" si="46"/>
        <v>0.92307741379860286</v>
      </c>
      <c r="N1013" s="49" cm="1">
        <f t="array" ref="N1013">_xlfn.IFS(L1013="No Pay Due", "No Pay Due", ISNUMBER(L1013), CEILING(L1013, 50))</f>
        <v>1450</v>
      </c>
      <c r="O1013" s="50">
        <f t="shared" si="47"/>
        <v>3.0299999999999727</v>
      </c>
      <c r="P1013" s="56"/>
      <c r="Q1013" s="16" cm="1">
        <f t="array" ref="Q1013">IFERROR(_xlfn.IFS(C1013="Achieved Excellence","3,000",C1013="Exceeded Expectations",2000,C1013="Meets Expectations",1000), "No pay due")</f>
        <v>1000</v>
      </c>
    </row>
    <row r="1014" spans="1:17" x14ac:dyDescent="0.3">
      <c r="A1014" t="s">
        <v>1069</v>
      </c>
      <c r="B1014">
        <v>1</v>
      </c>
      <c r="C1014" t="str">
        <f>_xlfn.XLOOKUP(B1014,Setup!A:A,Setup!B:B,"Unknown",0)</f>
        <v>Did not meet Expectations</v>
      </c>
      <c r="D1014" s="19">
        <v>45769</v>
      </c>
      <c r="E1014" s="18">
        <f ca="1">Parameters!C$5 - D1014</f>
        <v>-63</v>
      </c>
      <c r="F1014" s="17" t="str">
        <f t="shared" ca="1" si="45"/>
        <v>Tenure Ineligible</v>
      </c>
      <c r="G1014" s="18">
        <v>6</v>
      </c>
      <c r="H1014" s="18">
        <v>10</v>
      </c>
      <c r="I1014" s="18" t="s">
        <v>1091</v>
      </c>
      <c r="J1014" s="20" cm="1">
        <f t="array" ref="J1014">INDEX('Pay Table DC 2025'!C$2:L$16,G1014,H1014)</f>
        <v>66872</v>
      </c>
      <c r="K1014" s="51">
        <f>_xlfn.XLOOKUP(G1014,'Pay Table DC 2025'!B:B,'Pay Table DC 2025'!L:L,"NA",0)</f>
        <v>66872</v>
      </c>
      <c r="L1014" s="20" t="str" cm="1">
        <f t="array" ref="L1014">IFERROR(_xlfn.IFS(C1014="Achieved Excellence", J1014*Parameters!B$13, C1014="Exceeded Expectations", J1014*Parameters!C$13,C1014="Meets Expectations",J1014*Parameters!D$13), "No Pay Due")</f>
        <v>No Pay Due</v>
      </c>
      <c r="M1014" s="21">
        <f t="shared" si="46"/>
        <v>1</v>
      </c>
      <c r="N1014" s="49" t="str" cm="1">
        <f t="array" ref="N1014">_xlfn.IFS(L1014="No Pay Due", "No Pay Due", ISNUMBER(L1014), CEILING(L1014, 50))</f>
        <v>No Pay Due</v>
      </c>
      <c r="O1014" s="50" t="str">
        <f t="shared" si="47"/>
        <v>No Pay Due</v>
      </c>
      <c r="P1014" s="56"/>
      <c r="Q1014" s="16" t="str" cm="1">
        <f t="array" ref="Q1014">IFERROR(_xlfn.IFS(C1014="Achieved Excellence","3,000",C1014="Exceeded Expectations",2000,C1014="Meets Expectations",1000), "No pay due")</f>
        <v>No pay due</v>
      </c>
    </row>
    <row r="1015" spans="1:17" x14ac:dyDescent="0.3">
      <c r="A1015" t="s">
        <v>1070</v>
      </c>
      <c r="B1015">
        <v>2</v>
      </c>
      <c r="C1015" t="str">
        <f>_xlfn.XLOOKUP(B1015,Setup!A:A,Setup!B:B,"Unknown",0)</f>
        <v>Needs Improvement</v>
      </c>
      <c r="D1015" s="19">
        <v>45243</v>
      </c>
      <c r="E1015" s="18">
        <f ca="1">Parameters!C$5 - D1015</f>
        <v>463</v>
      </c>
      <c r="F1015" s="17" t="str">
        <f t="shared" ca="1" si="45"/>
        <v>Eligible</v>
      </c>
      <c r="G1015" s="18">
        <v>10</v>
      </c>
      <c r="H1015" s="18">
        <v>4</v>
      </c>
      <c r="I1015" s="18" t="s">
        <v>1091</v>
      </c>
      <c r="J1015" s="20" cm="1">
        <f t="array" ref="J1015">INDEX('Pay Table DC 2025'!C$2:L$16,G1015,H1015)</f>
        <v>84700</v>
      </c>
      <c r="K1015" s="51">
        <f>_xlfn.XLOOKUP(G1015,'Pay Table DC 2025'!B:B,'Pay Table DC 2025'!L:L,"NA",0)</f>
        <v>100097</v>
      </c>
      <c r="L1015" s="20" t="str" cm="1">
        <f t="array" ref="L1015">IFERROR(_xlfn.IFS(C1015="Achieved Excellence", J1015*Parameters!B$13, C1015="Exceeded Expectations", J1015*Parameters!C$13,C1015="Meets Expectations",J1015*Parameters!D$13), "No Pay Due")</f>
        <v>No Pay Due</v>
      </c>
      <c r="M1015" s="21">
        <f t="shared" si="46"/>
        <v>0.84617920617001507</v>
      </c>
      <c r="N1015" s="49" t="str" cm="1">
        <f t="array" ref="N1015">_xlfn.IFS(L1015="No Pay Due", "No Pay Due", ISNUMBER(L1015), CEILING(L1015, 50))</f>
        <v>No Pay Due</v>
      </c>
      <c r="O1015" s="50" t="str">
        <f t="shared" si="47"/>
        <v>No Pay Due</v>
      </c>
      <c r="P1015" s="56"/>
      <c r="Q1015" s="16" t="str" cm="1">
        <f t="array" ref="Q1015">IFERROR(_xlfn.IFS(C1015="Achieved Excellence","3,000",C1015="Exceeded Expectations",2000,C1015="Meets Expectations",1000), "No pay due")</f>
        <v>No pay due</v>
      </c>
    </row>
    <row r="1016" spans="1:17" x14ac:dyDescent="0.3">
      <c r="A1016" t="s">
        <v>1071</v>
      </c>
      <c r="B1016">
        <v>5</v>
      </c>
      <c r="C1016" t="str">
        <f>_xlfn.XLOOKUP(B1016,Setup!A:A,Setup!B:B,"Unknown",0)</f>
        <v>Achieved Excellence</v>
      </c>
      <c r="D1016" s="19">
        <v>45359</v>
      </c>
      <c r="E1016" s="18">
        <f ca="1">Parameters!C$5 - D1016</f>
        <v>347</v>
      </c>
      <c r="F1016" s="17" t="str">
        <f t="shared" ca="1" si="45"/>
        <v>Eligible</v>
      </c>
      <c r="G1016" s="18">
        <v>11</v>
      </c>
      <c r="H1016" s="18">
        <v>8</v>
      </c>
      <c r="I1016" s="18" t="s">
        <v>1092</v>
      </c>
      <c r="J1016" s="20" cm="1">
        <f t="array" ref="J1016">INDEX('Pay Table DC 2025'!C$2:L$16,G1016,H1016)</f>
        <v>104337</v>
      </c>
      <c r="K1016" s="51">
        <f>_xlfn.XLOOKUP(G1016,'Pay Table DC 2025'!B:B,'Pay Table DC 2025'!L:L,"NA",0)</f>
        <v>109975</v>
      </c>
      <c r="L1016" s="20" cm="1">
        <f t="array" ref="L1016">IFERROR(_xlfn.IFS(C1016="Achieved Excellence", J1016*Parameters!B$13, C1016="Exceeded Expectations", J1016*Parameters!C$13,C1016="Meets Expectations",J1016*Parameters!D$13), "No Pay Due")</f>
        <v>3130.1099999999997</v>
      </c>
      <c r="M1016" s="21">
        <f t="shared" si="46"/>
        <v>0.94873380313707656</v>
      </c>
      <c r="N1016" s="49" cm="1">
        <f t="array" ref="N1016">_xlfn.IFS(L1016="No Pay Due", "No Pay Due", ISNUMBER(L1016), CEILING(L1016, 50))</f>
        <v>3150</v>
      </c>
      <c r="O1016" s="50">
        <f t="shared" si="47"/>
        <v>19.890000000000327</v>
      </c>
      <c r="P1016" s="56"/>
      <c r="Q1016" s="16" t="str" cm="1">
        <f t="array" ref="Q1016">IFERROR(_xlfn.IFS(C1016="Achieved Excellence","3,000",C1016="Exceeded Expectations",2000,C1016="Meets Expectations",1000), "No pay due")</f>
        <v>3,000</v>
      </c>
    </row>
    <row r="1017" spans="1:17" x14ac:dyDescent="0.3">
      <c r="A1017" t="s">
        <v>1072</v>
      </c>
      <c r="B1017">
        <v>3</v>
      </c>
      <c r="C1017" t="str">
        <f>_xlfn.XLOOKUP(B1017,Setup!A:A,Setup!B:B,"Unknown",0)</f>
        <v>Meets Expectations</v>
      </c>
      <c r="D1017" s="19">
        <v>44034</v>
      </c>
      <c r="E1017" s="18">
        <f ca="1">Parameters!C$5 - D1017</f>
        <v>1672</v>
      </c>
      <c r="F1017" s="17" t="str">
        <f t="shared" ca="1" si="45"/>
        <v>Eligible</v>
      </c>
      <c r="G1017" s="18">
        <v>5</v>
      </c>
      <c r="H1017" s="18">
        <v>6</v>
      </c>
      <c r="I1017" s="18" t="s">
        <v>1091</v>
      </c>
      <c r="J1017" s="20" cm="1">
        <f t="array" ref="J1017">INDEX('Pay Table DC 2025'!C$2:L$16,G1017,H1017)</f>
        <v>53836</v>
      </c>
      <c r="K1017" s="51">
        <f>_xlfn.XLOOKUP(G1017,'Pay Table DC 2025'!B:B,'Pay Table DC 2025'!L:L,"NA",0)</f>
        <v>59986</v>
      </c>
      <c r="L1017" s="20" cm="1">
        <f t="array" ref="L1017">IFERROR(_xlfn.IFS(C1017="Achieved Excellence", J1017*Parameters!B$13, C1017="Exceeded Expectations", J1017*Parameters!C$13,C1017="Meets Expectations",J1017*Parameters!D$13), "No Pay Due")</f>
        <v>538.36</v>
      </c>
      <c r="M1017" s="21">
        <f t="shared" si="46"/>
        <v>0.89747607775147531</v>
      </c>
      <c r="N1017" s="49" cm="1">
        <f t="array" ref="N1017">_xlfn.IFS(L1017="No Pay Due", "No Pay Due", ISNUMBER(L1017), CEILING(L1017, 50))</f>
        <v>550</v>
      </c>
      <c r="O1017" s="50">
        <f t="shared" si="47"/>
        <v>11.639999999999986</v>
      </c>
      <c r="P1017" s="56"/>
      <c r="Q1017" s="16" cm="1">
        <f t="array" ref="Q1017">IFERROR(_xlfn.IFS(C1017="Achieved Excellence","3,000",C1017="Exceeded Expectations",2000,C1017="Meets Expectations",1000), "No pay due")</f>
        <v>1000</v>
      </c>
    </row>
    <row r="1018" spans="1:17" x14ac:dyDescent="0.3">
      <c r="A1018" t="s">
        <v>1073</v>
      </c>
      <c r="B1018">
        <v>4</v>
      </c>
      <c r="C1018" t="str">
        <f>_xlfn.XLOOKUP(B1018,Setup!A:A,Setup!B:B,"Unknown",0)</f>
        <v>Exceeded Expectations</v>
      </c>
      <c r="D1018" s="19">
        <v>43975</v>
      </c>
      <c r="E1018" s="18">
        <f ca="1">Parameters!C$5 - D1018</f>
        <v>1731</v>
      </c>
      <c r="F1018" s="17" t="str">
        <f t="shared" ca="1" si="45"/>
        <v>Eligible</v>
      </c>
      <c r="G1018" s="18">
        <v>1</v>
      </c>
      <c r="H1018" s="18">
        <v>9</v>
      </c>
      <c r="I1018" s="18" t="s">
        <v>1094</v>
      </c>
      <c r="J1018" s="20" cm="1">
        <f t="array" ref="J1018">INDEX('Pay Table DC 2025'!C$2:L$16,G1018,H1018)</f>
        <v>36535</v>
      </c>
      <c r="K1018" s="51">
        <f>_xlfn.XLOOKUP(G1018,'Pay Table DC 2025'!B:B,'Pay Table DC 2025'!L:L,"NA",0)</f>
        <v>37463</v>
      </c>
      <c r="L1018" s="20" cm="1">
        <f t="array" ref="L1018">IFERROR(_xlfn.IFS(C1018="Achieved Excellence", J1018*Parameters!B$13, C1018="Exceeded Expectations", J1018*Parameters!C$13,C1018="Meets Expectations",J1018*Parameters!D$13), "No Pay Due")</f>
        <v>730.7</v>
      </c>
      <c r="M1018" s="21">
        <f t="shared" si="46"/>
        <v>0.97522889250727385</v>
      </c>
      <c r="N1018" s="49" cm="1">
        <f t="array" ref="N1018">_xlfn.IFS(L1018="No Pay Due", "No Pay Due", ISNUMBER(L1018), CEILING(L1018, 50))</f>
        <v>750</v>
      </c>
      <c r="O1018" s="50">
        <f t="shared" si="47"/>
        <v>19.299999999999955</v>
      </c>
      <c r="P1018" s="56"/>
      <c r="Q1018" s="16" cm="1">
        <f t="array" ref="Q1018">IFERROR(_xlfn.IFS(C1018="Achieved Excellence","3,000",C1018="Exceeded Expectations",2000,C1018="Meets Expectations",1000), "No pay due")</f>
        <v>2000</v>
      </c>
    </row>
    <row r="1019" spans="1:17" x14ac:dyDescent="0.3">
      <c r="A1019" t="s">
        <v>1074</v>
      </c>
      <c r="B1019">
        <v>4</v>
      </c>
      <c r="C1019" t="str">
        <f>_xlfn.XLOOKUP(B1019,Setup!A:A,Setup!B:B,"Unknown",0)</f>
        <v>Exceeded Expectations</v>
      </c>
      <c r="D1019" s="19">
        <v>45216</v>
      </c>
      <c r="E1019" s="18">
        <f ca="1">Parameters!C$5 - D1019</f>
        <v>490</v>
      </c>
      <c r="F1019" s="17" t="str">
        <f t="shared" ca="1" si="45"/>
        <v>Eligible</v>
      </c>
      <c r="G1019" s="18">
        <v>14</v>
      </c>
      <c r="H1019" s="18">
        <v>7</v>
      </c>
      <c r="I1019" s="18" t="s">
        <v>1091</v>
      </c>
      <c r="J1019" s="20" cm="1">
        <f t="array" ref="J1019">INDEX('Pay Table DC 2025'!C$2:L$16,G1019,H1019)</f>
        <v>170985</v>
      </c>
      <c r="K1019" s="51">
        <f>_xlfn.XLOOKUP(G1019,'Pay Table DC 2025'!B:B,'Pay Table DC 2025'!L:L,"NA",0)</f>
        <v>185234</v>
      </c>
      <c r="L1019" s="20" cm="1">
        <f t="array" ref="L1019">IFERROR(_xlfn.IFS(C1019="Achieved Excellence", J1019*Parameters!B$13, C1019="Exceeded Expectations", J1019*Parameters!C$13,C1019="Meets Expectations",J1019*Parameters!D$13), "No Pay Due")</f>
        <v>3419.7000000000003</v>
      </c>
      <c r="M1019" s="21">
        <f t="shared" si="46"/>
        <v>0.92307567725147655</v>
      </c>
      <c r="N1019" s="49" cm="1">
        <f t="array" ref="N1019">_xlfn.IFS(L1019="No Pay Due", "No Pay Due", ISNUMBER(L1019), CEILING(L1019, 50))</f>
        <v>3450</v>
      </c>
      <c r="O1019" s="50">
        <f t="shared" si="47"/>
        <v>30.299999999999727</v>
      </c>
      <c r="P1019" s="56"/>
      <c r="Q1019" s="16" cm="1">
        <f t="array" ref="Q1019">IFERROR(_xlfn.IFS(C1019="Achieved Excellence","3,000",C1019="Exceeded Expectations",2000,C1019="Meets Expectations",1000), "No pay due")</f>
        <v>2000</v>
      </c>
    </row>
    <row r="1020" spans="1:17" x14ac:dyDescent="0.3">
      <c r="A1020" t="s">
        <v>1075</v>
      </c>
      <c r="B1020">
        <v>3</v>
      </c>
      <c r="C1020" t="str">
        <f>_xlfn.XLOOKUP(B1020,Setup!A:A,Setup!B:B,"Unknown",0)</f>
        <v>Meets Expectations</v>
      </c>
      <c r="D1020" s="19">
        <v>44677</v>
      </c>
      <c r="E1020" s="18">
        <f ca="1">Parameters!C$5 - D1020</f>
        <v>1029</v>
      </c>
      <c r="F1020" s="17" t="str">
        <f t="shared" ca="1" si="45"/>
        <v>Eligible</v>
      </c>
      <c r="G1020" s="18">
        <v>6</v>
      </c>
      <c r="H1020" s="18">
        <v>2</v>
      </c>
      <c r="I1020" s="18" t="s">
        <v>1091</v>
      </c>
      <c r="J1020" s="20" cm="1">
        <f t="array" ref="J1020">INDEX('Pay Table DC 2025'!C$2:L$16,G1020,H1020)</f>
        <v>53157</v>
      </c>
      <c r="K1020" s="51">
        <f>_xlfn.XLOOKUP(G1020,'Pay Table DC 2025'!B:B,'Pay Table DC 2025'!L:L,"NA",0)</f>
        <v>66872</v>
      </c>
      <c r="L1020" s="20" cm="1">
        <f t="array" ref="L1020">IFERROR(_xlfn.IFS(C1020="Achieved Excellence", J1020*Parameters!B$13, C1020="Exceeded Expectations", J1020*Parameters!C$13,C1020="Meets Expectations",J1020*Parameters!D$13), "No Pay Due")</f>
        <v>531.57000000000005</v>
      </c>
      <c r="M1020" s="21">
        <f t="shared" si="46"/>
        <v>0.79490668740279935</v>
      </c>
      <c r="N1020" s="49" cm="1">
        <f t="array" ref="N1020">_xlfn.IFS(L1020="No Pay Due", "No Pay Due", ISNUMBER(L1020), CEILING(L1020, 50))</f>
        <v>550</v>
      </c>
      <c r="O1020" s="50">
        <f t="shared" si="47"/>
        <v>18.42999999999995</v>
      </c>
      <c r="P1020" s="56"/>
      <c r="Q1020" s="16" cm="1">
        <f t="array" ref="Q1020">IFERROR(_xlfn.IFS(C1020="Achieved Excellence","3,000",C1020="Exceeded Expectations",2000,C1020="Meets Expectations",1000), "No pay due")</f>
        <v>1000</v>
      </c>
    </row>
    <row r="1021" spans="1:17" x14ac:dyDescent="0.3">
      <c r="A1021" t="s">
        <v>1076</v>
      </c>
      <c r="B1021">
        <v>4</v>
      </c>
      <c r="C1021" t="str">
        <f>_xlfn.XLOOKUP(B1021,Setup!A:A,Setup!B:B,"Unknown",0)</f>
        <v>Exceeded Expectations</v>
      </c>
      <c r="D1021" s="19">
        <v>43892</v>
      </c>
      <c r="E1021" s="18">
        <f ca="1">Parameters!C$5 - D1021</f>
        <v>1814</v>
      </c>
      <c r="F1021" s="17" t="str">
        <f t="shared" ca="1" si="45"/>
        <v>Eligible</v>
      </c>
      <c r="G1021" s="18">
        <v>4</v>
      </c>
      <c r="H1021" s="18">
        <v>1</v>
      </c>
      <c r="I1021" s="18" t="s">
        <v>1094</v>
      </c>
      <c r="J1021" s="20" cm="1">
        <f t="array" ref="J1021">INDEX('Pay Table DC 2025'!C$2:L$16,G1021,H1021)</f>
        <v>41247</v>
      </c>
      <c r="K1021" s="51">
        <f>_xlfn.XLOOKUP(G1021,'Pay Table DC 2025'!B:B,'Pay Table DC 2025'!L:L,"NA",0)</f>
        <v>53627</v>
      </c>
      <c r="L1021" s="20" cm="1">
        <f t="array" ref="L1021">IFERROR(_xlfn.IFS(C1021="Achieved Excellence", J1021*Parameters!B$13, C1021="Exceeded Expectations", J1021*Parameters!C$13,C1021="Meets Expectations",J1021*Parameters!D$13), "No Pay Due")</f>
        <v>824.94</v>
      </c>
      <c r="M1021" s="21">
        <f t="shared" si="46"/>
        <v>0.76914613907173623</v>
      </c>
      <c r="N1021" s="49" cm="1">
        <f t="array" ref="N1021">_xlfn.IFS(L1021="No Pay Due", "No Pay Due", ISNUMBER(L1021), CEILING(L1021, 50))</f>
        <v>850</v>
      </c>
      <c r="O1021" s="50">
        <f t="shared" si="47"/>
        <v>25.059999999999945</v>
      </c>
      <c r="P1021" s="56"/>
      <c r="Q1021" s="16" cm="1">
        <f t="array" ref="Q1021">IFERROR(_xlfn.IFS(C1021="Achieved Excellence","3,000",C1021="Exceeded Expectations",2000,C1021="Meets Expectations",1000), "No pay due")</f>
        <v>2000</v>
      </c>
    </row>
    <row r="1022" spans="1:17" x14ac:dyDescent="0.3">
      <c r="A1022" t="s">
        <v>1077</v>
      </c>
      <c r="B1022">
        <v>3</v>
      </c>
      <c r="C1022" t="str">
        <f>_xlfn.XLOOKUP(B1022,Setup!A:A,Setup!B:B,"Unknown",0)</f>
        <v>Meets Expectations</v>
      </c>
      <c r="D1022" s="19">
        <v>44527</v>
      </c>
      <c r="E1022" s="18">
        <f ca="1">Parameters!C$5 - D1022</f>
        <v>1179</v>
      </c>
      <c r="F1022" s="17" t="str">
        <f t="shared" ca="1" si="45"/>
        <v>Eligible</v>
      </c>
      <c r="G1022" s="18">
        <v>2</v>
      </c>
      <c r="H1022" s="18">
        <v>5</v>
      </c>
      <c r="I1022" s="18" t="s">
        <v>1093</v>
      </c>
      <c r="J1022" s="20" cm="1">
        <f t="array" ref="J1022">INDEX('Pay Table DC 2025'!C$2:L$16,G1022,H1022)</f>
        <v>36945</v>
      </c>
      <c r="K1022" s="51">
        <f>_xlfn.XLOOKUP(G1022,'Pay Table DC 2025'!B:B,'Pay Table DC 2025'!L:L,"NA",0)</f>
        <v>42376</v>
      </c>
      <c r="L1022" s="20" cm="1">
        <f t="array" ref="L1022">IFERROR(_xlfn.IFS(C1022="Achieved Excellence", J1022*Parameters!B$13, C1022="Exceeded Expectations", J1022*Parameters!C$13,C1022="Meets Expectations",J1022*Parameters!D$13), "No Pay Due")</f>
        <v>369.45</v>
      </c>
      <c r="M1022" s="21">
        <f t="shared" si="46"/>
        <v>0.87183783273551063</v>
      </c>
      <c r="N1022" s="49" cm="1">
        <f t="array" ref="N1022">_xlfn.IFS(L1022="No Pay Due", "No Pay Due", ISNUMBER(L1022), CEILING(L1022, 50))</f>
        <v>400</v>
      </c>
      <c r="O1022" s="50">
        <f t="shared" si="47"/>
        <v>30.550000000000011</v>
      </c>
      <c r="P1022" s="56"/>
      <c r="Q1022" s="16" cm="1">
        <f t="array" ref="Q1022">IFERROR(_xlfn.IFS(C1022="Achieved Excellence","3,000",C1022="Exceeded Expectations",2000,C1022="Meets Expectations",1000), "No pay due")</f>
        <v>1000</v>
      </c>
    </row>
    <row r="1023" spans="1:17" x14ac:dyDescent="0.3">
      <c r="A1023" t="s">
        <v>1078</v>
      </c>
      <c r="B1023">
        <v>2</v>
      </c>
      <c r="C1023" t="str">
        <f>_xlfn.XLOOKUP(B1023,Setup!A:A,Setup!B:B,"Unknown",0)</f>
        <v>Needs Improvement</v>
      </c>
      <c r="D1023" s="19">
        <v>45534</v>
      </c>
      <c r="E1023" s="18">
        <f ca="1">Parameters!C$5 - D1023</f>
        <v>172</v>
      </c>
      <c r="F1023" s="17" t="str">
        <f t="shared" ca="1" si="45"/>
        <v>Tenure Ineligible</v>
      </c>
      <c r="G1023" s="18">
        <v>4</v>
      </c>
      <c r="H1023" s="18">
        <v>3</v>
      </c>
      <c r="I1023" s="18" t="s">
        <v>1093</v>
      </c>
      <c r="J1023" s="20" cm="1">
        <f t="array" ref="J1023">INDEX('Pay Table DC 2025'!C$2:L$16,G1023,H1023)</f>
        <v>43998</v>
      </c>
      <c r="K1023" s="51">
        <f>_xlfn.XLOOKUP(G1023,'Pay Table DC 2025'!B:B,'Pay Table DC 2025'!L:L,"NA",0)</f>
        <v>53627</v>
      </c>
      <c r="L1023" s="20" t="str" cm="1">
        <f t="array" ref="L1023">IFERROR(_xlfn.IFS(C1023="Achieved Excellence", J1023*Parameters!B$13, C1023="Exceeded Expectations", J1023*Parameters!C$13,C1023="Meets Expectations",J1023*Parameters!D$13), "No Pay Due")</f>
        <v>No Pay Due</v>
      </c>
      <c r="M1023" s="21">
        <f t="shared" si="46"/>
        <v>0.82044492513099743</v>
      </c>
      <c r="N1023" s="49" t="str" cm="1">
        <f t="array" ref="N1023">_xlfn.IFS(L1023="No Pay Due", "No Pay Due", ISNUMBER(L1023), CEILING(L1023, 50))</f>
        <v>No Pay Due</v>
      </c>
      <c r="O1023" s="50" t="str">
        <f t="shared" si="47"/>
        <v>No Pay Due</v>
      </c>
      <c r="P1023" s="56"/>
      <c r="Q1023" s="16" t="str" cm="1">
        <f t="array" ref="Q1023">IFERROR(_xlfn.IFS(C1023="Achieved Excellence","3,000",C1023="Exceeded Expectations",2000,C1023="Meets Expectations",1000), "No pay due")</f>
        <v>No pay due</v>
      </c>
    </row>
    <row r="1024" spans="1:17" x14ac:dyDescent="0.3">
      <c r="A1024" t="s">
        <v>1079</v>
      </c>
      <c r="B1024">
        <v>4</v>
      </c>
      <c r="C1024" t="str">
        <f>_xlfn.XLOOKUP(B1024,Setup!A:A,Setup!B:B,"Unknown",0)</f>
        <v>Exceeded Expectations</v>
      </c>
      <c r="D1024" s="19">
        <v>44070</v>
      </c>
      <c r="E1024" s="18">
        <f ca="1">Parameters!C$5 - D1024</f>
        <v>1636</v>
      </c>
      <c r="F1024" s="17" t="str">
        <f t="shared" ca="1" si="45"/>
        <v>Eligible</v>
      </c>
      <c r="G1024" s="18">
        <v>7</v>
      </c>
      <c r="H1024" s="18">
        <v>2</v>
      </c>
      <c r="I1024" s="18" t="s">
        <v>1092</v>
      </c>
      <c r="J1024" s="20" cm="1">
        <f t="array" ref="J1024">INDEX('Pay Table DC 2025'!C$2:L$16,G1024,H1024)</f>
        <v>59070</v>
      </c>
      <c r="K1024" s="51">
        <f>_xlfn.XLOOKUP(G1024,'Pay Table DC 2025'!B:B,'Pay Table DC 2025'!L:L,"NA",0)</f>
        <v>74318</v>
      </c>
      <c r="L1024" s="20" cm="1">
        <f t="array" ref="L1024">IFERROR(_xlfn.IFS(C1024="Achieved Excellence", J1024*Parameters!B$13, C1024="Exceeded Expectations", J1024*Parameters!C$13,C1024="Meets Expectations",J1024*Parameters!D$13), "No Pay Due")</f>
        <v>1181.4000000000001</v>
      </c>
      <c r="M1024" s="21">
        <f t="shared" si="46"/>
        <v>0.794827632605829</v>
      </c>
      <c r="N1024" s="49" cm="1">
        <f t="array" ref="N1024">_xlfn.IFS(L1024="No Pay Due", "No Pay Due", ISNUMBER(L1024), CEILING(L1024, 50))</f>
        <v>1200</v>
      </c>
      <c r="O1024" s="50">
        <f t="shared" si="47"/>
        <v>18.599999999999909</v>
      </c>
      <c r="P1024" s="56"/>
      <c r="Q1024" s="16" cm="1">
        <f t="array" ref="Q1024">IFERROR(_xlfn.IFS(C1024="Achieved Excellence","3,000",C1024="Exceeded Expectations",2000,C1024="Meets Expectations",1000), "No pay due")</f>
        <v>2000</v>
      </c>
    </row>
    <row r="1025" spans="1:17" x14ac:dyDescent="0.3">
      <c r="A1025" t="s">
        <v>1080</v>
      </c>
      <c r="B1025">
        <v>3</v>
      </c>
      <c r="C1025" t="str">
        <f>_xlfn.XLOOKUP(B1025,Setup!A:A,Setup!B:B,"Unknown",0)</f>
        <v>Meets Expectations</v>
      </c>
      <c r="D1025" s="19">
        <v>44805</v>
      </c>
      <c r="E1025" s="18">
        <f ca="1">Parameters!C$5 - D1025</f>
        <v>901</v>
      </c>
      <c r="F1025" s="17" t="str">
        <f t="shared" ca="1" si="45"/>
        <v>Eligible</v>
      </c>
      <c r="G1025" s="18">
        <v>11</v>
      </c>
      <c r="H1025" s="18">
        <v>2</v>
      </c>
      <c r="I1025" s="18" t="s">
        <v>1092</v>
      </c>
      <c r="J1025" s="20" cm="1">
        <f t="array" ref="J1025">INDEX('Pay Table DC 2025'!C$2:L$16,G1025,H1025)</f>
        <v>87420</v>
      </c>
      <c r="K1025" s="51">
        <f>_xlfn.XLOOKUP(G1025,'Pay Table DC 2025'!B:B,'Pay Table DC 2025'!L:L,"NA",0)</f>
        <v>109975</v>
      </c>
      <c r="L1025" s="20" cm="1">
        <f t="array" ref="L1025">IFERROR(_xlfn.IFS(C1025="Achieved Excellence", J1025*Parameters!B$13, C1025="Exceeded Expectations", J1025*Parameters!C$13,C1025="Meets Expectations",J1025*Parameters!D$13), "No Pay Due")</f>
        <v>874.2</v>
      </c>
      <c r="M1025" s="21">
        <f t="shared" si="46"/>
        <v>0.79490793362127754</v>
      </c>
      <c r="N1025" s="49" cm="1">
        <f t="array" ref="N1025">_xlfn.IFS(L1025="No Pay Due", "No Pay Due", ISNUMBER(L1025), CEILING(L1025, 50))</f>
        <v>900</v>
      </c>
      <c r="O1025" s="50">
        <f t="shared" si="47"/>
        <v>25.799999999999955</v>
      </c>
      <c r="P1025" s="56"/>
      <c r="Q1025" s="16" cm="1">
        <f t="array" ref="Q1025">IFERROR(_xlfn.IFS(C1025="Achieved Excellence","3,000",C1025="Exceeded Expectations",2000,C1025="Meets Expectations",1000), "No pay due")</f>
        <v>1000</v>
      </c>
    </row>
    <row r="1026" spans="1:17" x14ac:dyDescent="0.3">
      <c r="A1026" t="s">
        <v>1081</v>
      </c>
      <c r="B1026">
        <v>3</v>
      </c>
      <c r="C1026" t="str">
        <f>_xlfn.XLOOKUP(B1026,Setup!A:A,Setup!B:B,"Unknown",0)</f>
        <v>Meets Expectations</v>
      </c>
      <c r="D1026" s="19">
        <v>45009</v>
      </c>
      <c r="E1026" s="18">
        <f ca="1">Parameters!C$5 - D1026</f>
        <v>697</v>
      </c>
      <c r="F1026" s="17" t="str">
        <f t="shared" ref="F1026:F1027" ca="1" si="48">IF(E1026&lt;180,"Tenure Ineligible","Eligible")</f>
        <v>Eligible</v>
      </c>
      <c r="G1026" s="18">
        <v>2</v>
      </c>
      <c r="H1026" s="18">
        <v>3</v>
      </c>
      <c r="I1026" s="18" t="s">
        <v>1094</v>
      </c>
      <c r="J1026" s="20" cm="1">
        <f t="array" ref="J1026">INDEX('Pay Table DC 2025'!C$2:L$16,G1026,H1026)</f>
        <v>35592</v>
      </c>
      <c r="K1026" s="51">
        <f>_xlfn.XLOOKUP(G1026,'Pay Table DC 2025'!B:B,'Pay Table DC 2025'!L:L,"NA",0)</f>
        <v>42376</v>
      </c>
      <c r="L1026" s="20" cm="1">
        <f t="array" ref="L1026">IFERROR(_xlfn.IFS(C1026="Achieved Excellence", J1026*Parameters!B$13, C1026="Exceeded Expectations", J1026*Parameters!C$13,C1026="Meets Expectations",J1026*Parameters!D$13), "No Pay Due")</f>
        <v>355.92</v>
      </c>
      <c r="M1026" s="21">
        <f t="shared" ref="M1026:M1027" si="49">J1026/K1026</f>
        <v>0.83990938266943549</v>
      </c>
      <c r="N1026" s="49" cm="1">
        <f t="array" ref="N1026">_xlfn.IFS(L1026="No Pay Due", "No Pay Due", ISNUMBER(L1026), CEILING(L1026, 50))</f>
        <v>400</v>
      </c>
      <c r="O1026" s="50">
        <f t="shared" si="47"/>
        <v>44.079999999999984</v>
      </c>
      <c r="P1026" s="56"/>
      <c r="Q1026" s="16" cm="1">
        <f t="array" ref="Q1026">IFERROR(_xlfn.IFS(C1026="Achieved Excellence","3,000",C1026="Exceeded Expectations",2000,C1026="Meets Expectations",1000), "No pay due")</f>
        <v>1000</v>
      </c>
    </row>
    <row r="1027" spans="1:17" x14ac:dyDescent="0.3">
      <c r="A1027" t="s">
        <v>1082</v>
      </c>
      <c r="B1027">
        <v>2</v>
      </c>
      <c r="C1027" t="str">
        <f>_xlfn.XLOOKUP(B1027,Setup!A:A,Setup!B:B,"Unknown",0)</f>
        <v>Needs Improvement</v>
      </c>
      <c r="D1027" s="19">
        <v>45009</v>
      </c>
      <c r="E1027" s="18">
        <f ca="1">Parameters!C$5 - D1027</f>
        <v>697</v>
      </c>
      <c r="F1027" s="17" t="str">
        <f t="shared" ca="1" si="48"/>
        <v>Eligible</v>
      </c>
      <c r="G1027" s="18">
        <v>3</v>
      </c>
      <c r="H1027" s="18">
        <v>7</v>
      </c>
      <c r="I1027" s="18" t="s">
        <v>1091</v>
      </c>
      <c r="J1027" s="20" cm="1">
        <f t="array" ref="J1027">INDEX('Pay Table DC 2025'!C$2:L$16,G1027,H1027)</f>
        <v>44090</v>
      </c>
      <c r="K1027" s="51">
        <f>_xlfn.XLOOKUP(G1027,'Pay Table DC 2025'!B:B,'Pay Table DC 2025'!L:L,"NA",0)</f>
        <v>47763</v>
      </c>
      <c r="L1027" s="20" t="str" cm="1">
        <f t="array" ref="L1027">IFERROR(_xlfn.IFS(C1027="Achieved Excellence", J1027*Parameters!B$13, C1027="Exceeded Expectations", J1027*Parameters!C$13,C1027="Meets Expectations",J1027*Parameters!D$13), "No Pay Due")</f>
        <v>No Pay Due</v>
      </c>
      <c r="M1027" s="21">
        <f t="shared" si="49"/>
        <v>0.92309947030127926</v>
      </c>
      <c r="N1027" s="59" t="str" cm="1">
        <f t="array" ref="N1027">_xlfn.IFS(L1027="No Pay Due", "No Pay Due", ISNUMBER(L1027), CEILING(L1027, 50))</f>
        <v>No Pay Due</v>
      </c>
      <c r="O1027" s="50" t="str">
        <f t="shared" ref="O1027" si="50">IF(ISNUMBER(N1027), N1027 - L1027, "No Pay Due")</f>
        <v>No Pay Due</v>
      </c>
      <c r="P1027" s="56"/>
      <c r="Q1027" s="16" t="str" cm="1">
        <f t="array" ref="Q1027">IFERROR(_xlfn.IFS(C1027="Achieved Excellence","3,000",C1027="Exceeded Expectations",2000,C1027="Meets Expectations",1000), "No pay due")</f>
        <v>No pay due</v>
      </c>
    </row>
    <row r="1028" spans="1:17" x14ac:dyDescent="0.3">
      <c r="F1028" s="60"/>
    </row>
    <row r="1029" spans="1:17" x14ac:dyDescent="0.3">
      <c r="F1029" s="60"/>
    </row>
    <row r="1030" spans="1:17" x14ac:dyDescent="0.3">
      <c r="F1030" s="60"/>
    </row>
    <row r="1031" spans="1:17" x14ac:dyDescent="0.3">
      <c r="F1031" s="60"/>
    </row>
    <row r="1032" spans="1:17" x14ac:dyDescent="0.3">
      <c r="F1032" s="60"/>
    </row>
    <row r="1033" spans="1:17" x14ac:dyDescent="0.3">
      <c r="F1033" s="60"/>
    </row>
    <row r="1034" spans="1:17" x14ac:dyDescent="0.3">
      <c r="F1034" s="60"/>
    </row>
    <row r="1035" spans="1:17" x14ac:dyDescent="0.3">
      <c r="F1035" s="60"/>
    </row>
    <row r="1036" spans="1:17" x14ac:dyDescent="0.3">
      <c r="F1036" s="60"/>
    </row>
    <row r="1037" spans="1:17" x14ac:dyDescent="0.3">
      <c r="F1037" s="60"/>
    </row>
    <row r="1038" spans="1:17" x14ac:dyDescent="0.3">
      <c r="F1038" s="60"/>
    </row>
    <row r="1039" spans="1:17" x14ac:dyDescent="0.3">
      <c r="F1039" s="60"/>
    </row>
    <row r="1040" spans="1:17" x14ac:dyDescent="0.3">
      <c r="F1040" s="60"/>
    </row>
    <row r="1041" spans="6:6" x14ac:dyDescent="0.3">
      <c r="F1041" s="60"/>
    </row>
    <row r="1042" spans="6:6" x14ac:dyDescent="0.3">
      <c r="F1042" s="60"/>
    </row>
    <row r="1043" spans="6:6" x14ac:dyDescent="0.3">
      <c r="F1043" s="60"/>
    </row>
    <row r="1044" spans="6:6" x14ac:dyDescent="0.3">
      <c r="F1044" s="60"/>
    </row>
    <row r="1045" spans="6:6" x14ac:dyDescent="0.3">
      <c r="F1045" s="60"/>
    </row>
    <row r="1046" spans="6:6" x14ac:dyDescent="0.3">
      <c r="F1046" s="60"/>
    </row>
    <row r="1047" spans="6:6" x14ac:dyDescent="0.3">
      <c r="F1047" s="60"/>
    </row>
    <row r="1048" spans="6:6" x14ac:dyDescent="0.3">
      <c r="F1048" s="60"/>
    </row>
    <row r="1049" spans="6:6" x14ac:dyDescent="0.3">
      <c r="F1049" s="60"/>
    </row>
    <row r="1050" spans="6:6" x14ac:dyDescent="0.3">
      <c r="F1050" s="60"/>
    </row>
    <row r="1051" spans="6:6" x14ac:dyDescent="0.3">
      <c r="F1051" s="60"/>
    </row>
    <row r="1052" spans="6:6" x14ac:dyDescent="0.3">
      <c r="F1052" s="60"/>
    </row>
    <row r="1053" spans="6:6" x14ac:dyDescent="0.3">
      <c r="F1053" s="60"/>
    </row>
    <row r="1054" spans="6:6" x14ac:dyDescent="0.3">
      <c r="F1054" s="60"/>
    </row>
    <row r="1055" spans="6:6" x14ac:dyDescent="0.3">
      <c r="F1055" s="60"/>
    </row>
    <row r="1056" spans="6:6" x14ac:dyDescent="0.3">
      <c r="F1056" s="60"/>
    </row>
    <row r="1057" spans="6:6" x14ac:dyDescent="0.3">
      <c r="F1057" s="60"/>
    </row>
    <row r="1058" spans="6:6" x14ac:dyDescent="0.3">
      <c r="F1058" s="60"/>
    </row>
    <row r="1059" spans="6:6" x14ac:dyDescent="0.3">
      <c r="F1059" s="60"/>
    </row>
    <row r="1060" spans="6:6" x14ac:dyDescent="0.3">
      <c r="F1060" s="60"/>
    </row>
    <row r="1061" spans="6:6" x14ac:dyDescent="0.3">
      <c r="F1061" s="60"/>
    </row>
    <row r="1062" spans="6:6" x14ac:dyDescent="0.3">
      <c r="F1062" s="60"/>
    </row>
    <row r="1063" spans="6:6" x14ac:dyDescent="0.3">
      <c r="F1063" s="60"/>
    </row>
    <row r="1064" spans="6:6" x14ac:dyDescent="0.3">
      <c r="F1064" s="60"/>
    </row>
    <row r="1065" spans="6:6" x14ac:dyDescent="0.3">
      <c r="F1065" s="60"/>
    </row>
    <row r="1066" spans="6:6" x14ac:dyDescent="0.3">
      <c r="F1066" s="60"/>
    </row>
    <row r="1067" spans="6:6" x14ac:dyDescent="0.3">
      <c r="F1067" s="60"/>
    </row>
    <row r="1068" spans="6:6" x14ac:dyDescent="0.3">
      <c r="F1068" s="60"/>
    </row>
    <row r="1069" spans="6:6" x14ac:dyDescent="0.3">
      <c r="F1069" s="60"/>
    </row>
    <row r="1070" spans="6:6" x14ac:dyDescent="0.3">
      <c r="F1070" s="60"/>
    </row>
    <row r="1071" spans="6:6" x14ac:dyDescent="0.3">
      <c r="F1071" s="60"/>
    </row>
    <row r="1072" spans="6:6" x14ac:dyDescent="0.3">
      <c r="F1072" s="60"/>
    </row>
    <row r="1073" spans="6:6" x14ac:dyDescent="0.3">
      <c r="F1073" s="60"/>
    </row>
    <row r="1074" spans="6:6" x14ac:dyDescent="0.3">
      <c r="F1074" s="60"/>
    </row>
    <row r="1075" spans="6:6" x14ac:dyDescent="0.3">
      <c r="F1075" s="60"/>
    </row>
    <row r="1076" spans="6:6" x14ac:dyDescent="0.3">
      <c r="F1076" s="60"/>
    </row>
    <row r="1077" spans="6:6" x14ac:dyDescent="0.3">
      <c r="F1077" s="60"/>
    </row>
    <row r="1078" spans="6:6" x14ac:dyDescent="0.3">
      <c r="F1078" s="60"/>
    </row>
    <row r="1079" spans="6:6" x14ac:dyDescent="0.3">
      <c r="F1079" s="60"/>
    </row>
    <row r="1080" spans="6:6" x14ac:dyDescent="0.3">
      <c r="F1080" s="60"/>
    </row>
    <row r="1081" spans="6:6" x14ac:dyDescent="0.3">
      <c r="F1081" s="60"/>
    </row>
    <row r="1082" spans="6:6" x14ac:dyDescent="0.3">
      <c r="F1082" s="60"/>
    </row>
    <row r="1083" spans="6:6" x14ac:dyDescent="0.3">
      <c r="F1083" s="60"/>
    </row>
    <row r="1084" spans="6:6" x14ac:dyDescent="0.3">
      <c r="F1084" s="60"/>
    </row>
    <row r="1085" spans="6:6" x14ac:dyDescent="0.3">
      <c r="F1085" s="60"/>
    </row>
    <row r="1086" spans="6:6" x14ac:dyDescent="0.3">
      <c r="F1086" s="60"/>
    </row>
    <row r="1087" spans="6:6" x14ac:dyDescent="0.3">
      <c r="F1087" s="60"/>
    </row>
    <row r="1088" spans="6:6" x14ac:dyDescent="0.3">
      <c r="F1088" s="60"/>
    </row>
    <row r="1089" spans="6:6" x14ac:dyDescent="0.3">
      <c r="F1089" s="60"/>
    </row>
    <row r="1090" spans="6:6" x14ac:dyDescent="0.3">
      <c r="F1090" s="60"/>
    </row>
    <row r="1091" spans="6:6" x14ac:dyDescent="0.3">
      <c r="F1091" s="60"/>
    </row>
    <row r="1092" spans="6:6" x14ac:dyDescent="0.3">
      <c r="F1092" s="60"/>
    </row>
    <row r="1093" spans="6:6" x14ac:dyDescent="0.3">
      <c r="F1093" s="60"/>
    </row>
    <row r="1094" spans="6:6" x14ac:dyDescent="0.3">
      <c r="F1094" s="60"/>
    </row>
    <row r="1095" spans="6:6" x14ac:dyDescent="0.3">
      <c r="F1095" s="60"/>
    </row>
    <row r="1096" spans="6:6" x14ac:dyDescent="0.3">
      <c r="F1096" s="60"/>
    </row>
    <row r="1097" spans="6:6" x14ac:dyDescent="0.3">
      <c r="F1097" s="60"/>
    </row>
    <row r="1098" spans="6:6" x14ac:dyDescent="0.3">
      <c r="F1098" s="60"/>
    </row>
    <row r="1099" spans="6:6" x14ac:dyDescent="0.3">
      <c r="F1099" s="60"/>
    </row>
    <row r="1100" spans="6:6" x14ac:dyDescent="0.3">
      <c r="F1100" s="60"/>
    </row>
    <row r="1101" spans="6:6" x14ac:dyDescent="0.3">
      <c r="F1101" s="60"/>
    </row>
    <row r="1102" spans="6:6" x14ac:dyDescent="0.3">
      <c r="F1102" s="60"/>
    </row>
    <row r="1103" spans="6:6" x14ac:dyDescent="0.3">
      <c r="F1103" s="60"/>
    </row>
    <row r="1104" spans="6:6" x14ac:dyDescent="0.3">
      <c r="F1104" s="60"/>
    </row>
    <row r="1105" spans="6:6" x14ac:dyDescent="0.3">
      <c r="F1105" s="60"/>
    </row>
    <row r="1106" spans="6:6" x14ac:dyDescent="0.3">
      <c r="F1106" s="60"/>
    </row>
    <row r="1107" spans="6:6" x14ac:dyDescent="0.3">
      <c r="F1107" s="60"/>
    </row>
    <row r="1108" spans="6:6" x14ac:dyDescent="0.3">
      <c r="F1108" s="60"/>
    </row>
    <row r="1109" spans="6:6" x14ac:dyDescent="0.3">
      <c r="F1109" s="60"/>
    </row>
    <row r="1110" spans="6:6" x14ac:dyDescent="0.3">
      <c r="F1110" s="60"/>
    </row>
    <row r="1111" spans="6:6" x14ac:dyDescent="0.3">
      <c r="F1111" s="60"/>
    </row>
    <row r="1112" spans="6:6" x14ac:dyDescent="0.3">
      <c r="F1112" s="60"/>
    </row>
    <row r="1113" spans="6:6" x14ac:dyDescent="0.3">
      <c r="F1113" s="60"/>
    </row>
    <row r="1114" spans="6:6" x14ac:dyDescent="0.3">
      <c r="F1114" s="60"/>
    </row>
    <row r="1115" spans="6:6" x14ac:dyDescent="0.3">
      <c r="F1115" s="60"/>
    </row>
    <row r="1116" spans="6:6" x14ac:dyDescent="0.3">
      <c r="F1116" s="60"/>
    </row>
    <row r="1117" spans="6:6" x14ac:dyDescent="0.3">
      <c r="F1117" s="60"/>
    </row>
    <row r="1118" spans="6:6" x14ac:dyDescent="0.3">
      <c r="F1118" s="60"/>
    </row>
    <row r="1119" spans="6:6" x14ac:dyDescent="0.3">
      <c r="F1119" s="60"/>
    </row>
    <row r="1120" spans="6:6" x14ac:dyDescent="0.3">
      <c r="F1120" s="60"/>
    </row>
    <row r="1121" spans="6:6" x14ac:dyDescent="0.3">
      <c r="F1121" s="60"/>
    </row>
    <row r="1122" spans="6:6" x14ac:dyDescent="0.3">
      <c r="F1122" s="60"/>
    </row>
    <row r="1123" spans="6:6" x14ac:dyDescent="0.3">
      <c r="F1123" s="60"/>
    </row>
    <row r="1124" spans="6:6" x14ac:dyDescent="0.3">
      <c r="F1124" s="60"/>
    </row>
    <row r="1125" spans="6:6" x14ac:dyDescent="0.3">
      <c r="F1125" s="60"/>
    </row>
    <row r="1126" spans="6:6" x14ac:dyDescent="0.3">
      <c r="F1126" s="60"/>
    </row>
    <row r="1127" spans="6:6" x14ac:dyDescent="0.3">
      <c r="F1127" s="60"/>
    </row>
    <row r="1128" spans="6:6" x14ac:dyDescent="0.3">
      <c r="F1128" s="60"/>
    </row>
    <row r="1129" spans="6:6" x14ac:dyDescent="0.3">
      <c r="F1129" s="60"/>
    </row>
    <row r="1130" spans="6:6" x14ac:dyDescent="0.3">
      <c r="F1130" s="60"/>
    </row>
    <row r="1131" spans="6:6" x14ac:dyDescent="0.3">
      <c r="F1131" s="60"/>
    </row>
    <row r="1132" spans="6:6" x14ac:dyDescent="0.3">
      <c r="F1132" s="60"/>
    </row>
    <row r="1133" spans="6:6" x14ac:dyDescent="0.3">
      <c r="F1133" s="60"/>
    </row>
    <row r="1134" spans="6:6" x14ac:dyDescent="0.3">
      <c r="F1134" s="60"/>
    </row>
    <row r="1135" spans="6:6" x14ac:dyDescent="0.3">
      <c r="F1135" s="60"/>
    </row>
    <row r="1136" spans="6:6" x14ac:dyDescent="0.3">
      <c r="F1136" s="60"/>
    </row>
    <row r="1137" spans="6:6" x14ac:dyDescent="0.3">
      <c r="F1137" s="60"/>
    </row>
    <row r="1138" spans="6:6" x14ac:dyDescent="0.3">
      <c r="F1138" s="60"/>
    </row>
    <row r="1139" spans="6:6" x14ac:dyDescent="0.3">
      <c r="F1139" s="60"/>
    </row>
    <row r="1140" spans="6:6" x14ac:dyDescent="0.3">
      <c r="F1140" s="60"/>
    </row>
    <row r="1141" spans="6:6" x14ac:dyDescent="0.3">
      <c r="F1141" s="60"/>
    </row>
    <row r="1142" spans="6:6" x14ac:dyDescent="0.3">
      <c r="F1142" s="60"/>
    </row>
    <row r="1143" spans="6:6" x14ac:dyDescent="0.3">
      <c r="F1143" s="60"/>
    </row>
    <row r="1144" spans="6:6" x14ac:dyDescent="0.3">
      <c r="F1144" s="60"/>
    </row>
    <row r="1145" spans="6:6" x14ac:dyDescent="0.3">
      <c r="F1145" s="60"/>
    </row>
    <row r="1146" spans="6:6" x14ac:dyDescent="0.3">
      <c r="F1146" s="60"/>
    </row>
    <row r="1147" spans="6:6" x14ac:dyDescent="0.3">
      <c r="F1147" s="60"/>
    </row>
    <row r="1148" spans="6:6" x14ac:dyDescent="0.3">
      <c r="F1148" s="60"/>
    </row>
    <row r="1149" spans="6:6" x14ac:dyDescent="0.3">
      <c r="F1149" s="60"/>
    </row>
    <row r="1150" spans="6:6" x14ac:dyDescent="0.3">
      <c r="F1150" s="60"/>
    </row>
    <row r="1151" spans="6:6" x14ac:dyDescent="0.3">
      <c r="F1151" s="60"/>
    </row>
    <row r="1152" spans="6:6" x14ac:dyDescent="0.3">
      <c r="F1152" s="60"/>
    </row>
    <row r="1153" spans="6:6" x14ac:dyDescent="0.3">
      <c r="F1153" s="60"/>
    </row>
    <row r="1154" spans="6:6" x14ac:dyDescent="0.3">
      <c r="F1154" s="60"/>
    </row>
    <row r="1155" spans="6:6" x14ac:dyDescent="0.3">
      <c r="F1155" s="60"/>
    </row>
    <row r="1156" spans="6:6" x14ac:dyDescent="0.3">
      <c r="F1156" s="60"/>
    </row>
    <row r="1157" spans="6:6" x14ac:dyDescent="0.3">
      <c r="F1157" s="60"/>
    </row>
    <row r="1158" spans="6:6" x14ac:dyDescent="0.3">
      <c r="F1158" s="60"/>
    </row>
    <row r="1159" spans="6:6" x14ac:dyDescent="0.3">
      <c r="F1159" s="60"/>
    </row>
    <row r="1160" spans="6:6" x14ac:dyDescent="0.3">
      <c r="F1160" s="60"/>
    </row>
    <row r="1161" spans="6:6" x14ac:dyDescent="0.3">
      <c r="F1161" s="60"/>
    </row>
    <row r="1162" spans="6:6" x14ac:dyDescent="0.3">
      <c r="F1162" s="60"/>
    </row>
    <row r="1163" spans="6:6" x14ac:dyDescent="0.3">
      <c r="F1163" s="60"/>
    </row>
    <row r="1164" spans="6:6" x14ac:dyDescent="0.3">
      <c r="F1164" s="60"/>
    </row>
    <row r="1165" spans="6:6" x14ac:dyDescent="0.3">
      <c r="F1165" s="60"/>
    </row>
    <row r="1166" spans="6:6" x14ac:dyDescent="0.3">
      <c r="F1166" s="60"/>
    </row>
    <row r="1167" spans="6:6" x14ac:dyDescent="0.3">
      <c r="F1167" s="60"/>
    </row>
    <row r="1168" spans="6:6" x14ac:dyDescent="0.3">
      <c r="F1168" s="60"/>
    </row>
    <row r="1169" spans="6:6" x14ac:dyDescent="0.3">
      <c r="F1169" s="60"/>
    </row>
    <row r="1170" spans="6:6" x14ac:dyDescent="0.3">
      <c r="F1170" s="60"/>
    </row>
    <row r="1171" spans="6:6" x14ac:dyDescent="0.3">
      <c r="F1171" s="60"/>
    </row>
    <row r="1172" spans="6:6" x14ac:dyDescent="0.3">
      <c r="F1172" s="60"/>
    </row>
    <row r="1173" spans="6:6" x14ac:dyDescent="0.3">
      <c r="F1173" s="60"/>
    </row>
    <row r="1174" spans="6:6" x14ac:dyDescent="0.3">
      <c r="F1174" s="60"/>
    </row>
    <row r="1175" spans="6:6" x14ac:dyDescent="0.3">
      <c r="F1175" s="60"/>
    </row>
    <row r="1176" spans="6:6" x14ac:dyDescent="0.3">
      <c r="F1176" s="60"/>
    </row>
    <row r="1177" spans="6:6" x14ac:dyDescent="0.3">
      <c r="F1177" s="60"/>
    </row>
    <row r="1178" spans="6:6" x14ac:dyDescent="0.3">
      <c r="F1178" s="60"/>
    </row>
    <row r="1179" spans="6:6" x14ac:dyDescent="0.3">
      <c r="F1179" s="60"/>
    </row>
    <row r="1180" spans="6:6" x14ac:dyDescent="0.3">
      <c r="F1180" s="60"/>
    </row>
    <row r="1181" spans="6:6" x14ac:dyDescent="0.3">
      <c r="F1181" s="60"/>
    </row>
    <row r="1182" spans="6:6" x14ac:dyDescent="0.3">
      <c r="F1182" s="60"/>
    </row>
    <row r="1183" spans="6:6" x14ac:dyDescent="0.3">
      <c r="F1183" s="60"/>
    </row>
    <row r="1184" spans="6:6" x14ac:dyDescent="0.3">
      <c r="F1184" s="60"/>
    </row>
    <row r="1185" spans="6:6" x14ac:dyDescent="0.3">
      <c r="F1185" s="60"/>
    </row>
    <row r="1186" spans="6:6" x14ac:dyDescent="0.3">
      <c r="F1186" s="60"/>
    </row>
    <row r="1187" spans="6:6" x14ac:dyDescent="0.3">
      <c r="F1187" s="60"/>
    </row>
    <row r="1188" spans="6:6" x14ac:dyDescent="0.3">
      <c r="F1188" s="60"/>
    </row>
    <row r="1189" spans="6:6" x14ac:dyDescent="0.3">
      <c r="F1189" s="60"/>
    </row>
    <row r="1190" spans="6:6" x14ac:dyDescent="0.3">
      <c r="F1190" s="60"/>
    </row>
    <row r="1191" spans="6:6" x14ac:dyDescent="0.3">
      <c r="F1191" s="60"/>
    </row>
    <row r="1192" spans="6:6" x14ac:dyDescent="0.3">
      <c r="F1192" s="60"/>
    </row>
    <row r="1193" spans="6:6" x14ac:dyDescent="0.3">
      <c r="F1193" s="60"/>
    </row>
    <row r="1194" spans="6:6" x14ac:dyDescent="0.3">
      <c r="F1194" s="60"/>
    </row>
    <row r="1195" spans="6:6" x14ac:dyDescent="0.3">
      <c r="F1195" s="60"/>
    </row>
    <row r="1196" spans="6:6" x14ac:dyDescent="0.3">
      <c r="F1196" s="60"/>
    </row>
    <row r="1197" spans="6:6" x14ac:dyDescent="0.3">
      <c r="F1197" s="60"/>
    </row>
    <row r="1198" spans="6:6" x14ac:dyDescent="0.3">
      <c r="F1198" s="60"/>
    </row>
    <row r="1199" spans="6:6" x14ac:dyDescent="0.3">
      <c r="F1199" s="60"/>
    </row>
    <row r="1200" spans="6:6" x14ac:dyDescent="0.3">
      <c r="F1200" s="60"/>
    </row>
    <row r="1201" spans="6:6" x14ac:dyDescent="0.3">
      <c r="F1201" s="60"/>
    </row>
    <row r="1202" spans="6:6" x14ac:dyDescent="0.3">
      <c r="F1202" s="60"/>
    </row>
    <row r="1203" spans="6:6" x14ac:dyDescent="0.3">
      <c r="F1203" s="60"/>
    </row>
    <row r="1204" spans="6:6" x14ac:dyDescent="0.3">
      <c r="F1204" s="60"/>
    </row>
    <row r="1205" spans="6:6" x14ac:dyDescent="0.3">
      <c r="F1205" s="60"/>
    </row>
    <row r="1206" spans="6:6" x14ac:dyDescent="0.3">
      <c r="F1206" s="60"/>
    </row>
    <row r="1207" spans="6:6" x14ac:dyDescent="0.3">
      <c r="F1207" s="60"/>
    </row>
    <row r="1208" spans="6:6" x14ac:dyDescent="0.3">
      <c r="F1208" s="60"/>
    </row>
    <row r="1209" spans="6:6" x14ac:dyDescent="0.3">
      <c r="F1209" s="60"/>
    </row>
    <row r="1210" spans="6:6" x14ac:dyDescent="0.3">
      <c r="F1210" s="60"/>
    </row>
    <row r="1211" spans="6:6" x14ac:dyDescent="0.3">
      <c r="F1211" s="60"/>
    </row>
    <row r="1212" spans="6:6" x14ac:dyDescent="0.3">
      <c r="F1212" s="60"/>
    </row>
    <row r="1213" spans="6:6" x14ac:dyDescent="0.3">
      <c r="F1213" s="60"/>
    </row>
    <row r="1214" spans="6:6" x14ac:dyDescent="0.3">
      <c r="F1214" s="60"/>
    </row>
    <row r="1215" spans="6:6" x14ac:dyDescent="0.3">
      <c r="F1215" s="60"/>
    </row>
    <row r="1216" spans="6:6" x14ac:dyDescent="0.3">
      <c r="F1216" s="60"/>
    </row>
    <row r="1217" spans="6:6" x14ac:dyDescent="0.3">
      <c r="F1217" s="60"/>
    </row>
    <row r="1218" spans="6:6" x14ac:dyDescent="0.3">
      <c r="F1218" s="60"/>
    </row>
    <row r="1219" spans="6:6" x14ac:dyDescent="0.3">
      <c r="F1219" s="60"/>
    </row>
    <row r="1220" spans="6:6" x14ac:dyDescent="0.3">
      <c r="F1220" s="60"/>
    </row>
    <row r="1221" spans="6:6" x14ac:dyDescent="0.3">
      <c r="F1221" s="60"/>
    </row>
    <row r="1222" spans="6:6" x14ac:dyDescent="0.3">
      <c r="F1222" s="60"/>
    </row>
    <row r="1223" spans="6:6" x14ac:dyDescent="0.3">
      <c r="F1223" s="60"/>
    </row>
    <row r="1224" spans="6:6" x14ac:dyDescent="0.3">
      <c r="F1224" s="60"/>
    </row>
    <row r="1225" spans="6:6" x14ac:dyDescent="0.3">
      <c r="F1225" s="60"/>
    </row>
    <row r="1226" spans="6:6" x14ac:dyDescent="0.3">
      <c r="F1226" s="60"/>
    </row>
    <row r="1227" spans="6:6" x14ac:dyDescent="0.3">
      <c r="F1227" s="60"/>
    </row>
    <row r="1228" spans="6:6" x14ac:dyDescent="0.3">
      <c r="F1228" s="60"/>
    </row>
    <row r="1229" spans="6:6" x14ac:dyDescent="0.3">
      <c r="F1229" s="60"/>
    </row>
    <row r="1230" spans="6:6" x14ac:dyDescent="0.3">
      <c r="F1230" s="60"/>
    </row>
    <row r="1231" spans="6:6" x14ac:dyDescent="0.3">
      <c r="F1231" s="60"/>
    </row>
    <row r="1232" spans="6:6" x14ac:dyDescent="0.3">
      <c r="F1232" s="60"/>
    </row>
    <row r="1233" spans="6:6" x14ac:dyDescent="0.3">
      <c r="F1233" s="60"/>
    </row>
    <row r="1234" spans="6:6" x14ac:dyDescent="0.3">
      <c r="F1234" s="60"/>
    </row>
    <row r="1235" spans="6:6" x14ac:dyDescent="0.3">
      <c r="F1235" s="60"/>
    </row>
    <row r="1236" spans="6:6" x14ac:dyDescent="0.3">
      <c r="F1236" s="60"/>
    </row>
    <row r="1237" spans="6:6" x14ac:dyDescent="0.3">
      <c r="F1237" s="60"/>
    </row>
    <row r="1238" spans="6:6" x14ac:dyDescent="0.3">
      <c r="F1238" s="60"/>
    </row>
    <row r="1239" spans="6:6" x14ac:dyDescent="0.3">
      <c r="F1239" s="60"/>
    </row>
    <row r="1240" spans="6:6" x14ac:dyDescent="0.3">
      <c r="F1240" s="60"/>
    </row>
    <row r="1241" spans="6:6" x14ac:dyDescent="0.3">
      <c r="F1241" s="60"/>
    </row>
    <row r="1242" spans="6:6" x14ac:dyDescent="0.3">
      <c r="F1242" s="60"/>
    </row>
    <row r="1243" spans="6:6" x14ac:dyDescent="0.3">
      <c r="F1243" s="60"/>
    </row>
    <row r="1244" spans="6:6" x14ac:dyDescent="0.3">
      <c r="F1244" s="60"/>
    </row>
    <row r="1245" spans="6:6" x14ac:dyDescent="0.3">
      <c r="F1245" s="60"/>
    </row>
    <row r="1246" spans="6:6" x14ac:dyDescent="0.3">
      <c r="F1246" s="60"/>
    </row>
    <row r="1247" spans="6:6" x14ac:dyDescent="0.3">
      <c r="F1247" s="60"/>
    </row>
    <row r="1248" spans="6:6" x14ac:dyDescent="0.3">
      <c r="F1248" s="60"/>
    </row>
    <row r="1249" spans="6:6" x14ac:dyDescent="0.3">
      <c r="F1249" s="60"/>
    </row>
    <row r="1250" spans="6:6" x14ac:dyDescent="0.3">
      <c r="F1250" s="60"/>
    </row>
    <row r="1251" spans="6:6" x14ac:dyDescent="0.3">
      <c r="F1251" s="60"/>
    </row>
    <row r="1252" spans="6:6" x14ac:dyDescent="0.3">
      <c r="F1252" s="60"/>
    </row>
    <row r="1253" spans="6:6" x14ac:dyDescent="0.3">
      <c r="F1253" s="60"/>
    </row>
    <row r="1254" spans="6:6" x14ac:dyDescent="0.3">
      <c r="F1254" s="60"/>
    </row>
    <row r="1255" spans="6:6" x14ac:dyDescent="0.3">
      <c r="F1255" s="60"/>
    </row>
    <row r="1256" spans="6:6" x14ac:dyDescent="0.3">
      <c r="F1256" s="60"/>
    </row>
    <row r="1257" spans="6:6" x14ac:dyDescent="0.3">
      <c r="F1257" s="60"/>
    </row>
    <row r="1258" spans="6:6" x14ac:dyDescent="0.3">
      <c r="F1258" s="60"/>
    </row>
    <row r="1259" spans="6:6" x14ac:dyDescent="0.3">
      <c r="F1259" s="60"/>
    </row>
    <row r="1260" spans="6:6" x14ac:dyDescent="0.3">
      <c r="F1260" s="60"/>
    </row>
    <row r="1261" spans="6:6" x14ac:dyDescent="0.3">
      <c r="F1261" s="60"/>
    </row>
    <row r="1262" spans="6:6" x14ac:dyDescent="0.3">
      <c r="F1262" s="60"/>
    </row>
    <row r="1263" spans="6:6" x14ac:dyDescent="0.3">
      <c r="F1263" s="60"/>
    </row>
    <row r="1264" spans="6:6" x14ac:dyDescent="0.3">
      <c r="F1264" s="60"/>
    </row>
    <row r="1265" spans="6:6" x14ac:dyDescent="0.3">
      <c r="F1265" s="60"/>
    </row>
    <row r="1266" spans="6:6" x14ac:dyDescent="0.3">
      <c r="F1266" s="60"/>
    </row>
    <row r="1267" spans="6:6" x14ac:dyDescent="0.3">
      <c r="F1267" s="60"/>
    </row>
    <row r="1268" spans="6:6" x14ac:dyDescent="0.3">
      <c r="F1268" s="60"/>
    </row>
    <row r="1269" spans="6:6" x14ac:dyDescent="0.3">
      <c r="F1269" s="60"/>
    </row>
    <row r="1270" spans="6:6" x14ac:dyDescent="0.3">
      <c r="F1270" s="60"/>
    </row>
    <row r="1271" spans="6:6" x14ac:dyDescent="0.3">
      <c r="F1271" s="60"/>
    </row>
    <row r="1272" spans="6:6" x14ac:dyDescent="0.3">
      <c r="F1272" s="60"/>
    </row>
    <row r="1273" spans="6:6" x14ac:dyDescent="0.3">
      <c r="F1273" s="60"/>
    </row>
    <row r="1274" spans="6:6" x14ac:dyDescent="0.3">
      <c r="F1274" s="60"/>
    </row>
    <row r="1275" spans="6:6" x14ac:dyDescent="0.3">
      <c r="F1275" s="60"/>
    </row>
    <row r="1276" spans="6:6" x14ac:dyDescent="0.3">
      <c r="F1276" s="60"/>
    </row>
    <row r="1277" spans="6:6" x14ac:dyDescent="0.3">
      <c r="F1277" s="60"/>
    </row>
    <row r="1278" spans="6:6" x14ac:dyDescent="0.3">
      <c r="F1278" s="60"/>
    </row>
    <row r="1279" spans="6:6" x14ac:dyDescent="0.3">
      <c r="F1279" s="60"/>
    </row>
    <row r="1280" spans="6:6" x14ac:dyDescent="0.3">
      <c r="F1280" s="60"/>
    </row>
    <row r="1281" spans="6:6" x14ac:dyDescent="0.3">
      <c r="F1281" s="60"/>
    </row>
    <row r="1282" spans="6:6" x14ac:dyDescent="0.3">
      <c r="F1282" s="60"/>
    </row>
    <row r="1283" spans="6:6" x14ac:dyDescent="0.3">
      <c r="F1283" s="60"/>
    </row>
    <row r="1284" spans="6:6" x14ac:dyDescent="0.3">
      <c r="F1284" s="60"/>
    </row>
    <row r="1285" spans="6:6" x14ac:dyDescent="0.3">
      <c r="F1285" s="60"/>
    </row>
    <row r="1286" spans="6:6" x14ac:dyDescent="0.3">
      <c r="F1286" s="60"/>
    </row>
    <row r="1287" spans="6:6" x14ac:dyDescent="0.3">
      <c r="F1287" s="60"/>
    </row>
    <row r="1288" spans="6:6" x14ac:dyDescent="0.3">
      <c r="F1288" s="60"/>
    </row>
    <row r="1289" spans="6:6" x14ac:dyDescent="0.3">
      <c r="F1289" s="60"/>
    </row>
    <row r="1290" spans="6:6" x14ac:dyDescent="0.3">
      <c r="F1290" s="60"/>
    </row>
    <row r="1291" spans="6:6" x14ac:dyDescent="0.3">
      <c r="F1291" s="60"/>
    </row>
    <row r="1292" spans="6:6" x14ac:dyDescent="0.3">
      <c r="F1292" s="60"/>
    </row>
    <row r="1293" spans="6:6" x14ac:dyDescent="0.3">
      <c r="F1293" s="60"/>
    </row>
    <row r="1294" spans="6:6" x14ac:dyDescent="0.3">
      <c r="F1294" s="60"/>
    </row>
    <row r="1295" spans="6:6" x14ac:dyDescent="0.3">
      <c r="F1295" s="60"/>
    </row>
    <row r="1296" spans="6:6" x14ac:dyDescent="0.3">
      <c r="F1296" s="60"/>
    </row>
    <row r="1297" spans="6:6" x14ac:dyDescent="0.3">
      <c r="F1297" s="60"/>
    </row>
    <row r="1298" spans="6:6" x14ac:dyDescent="0.3">
      <c r="F1298" s="60"/>
    </row>
    <row r="1299" spans="6:6" x14ac:dyDescent="0.3">
      <c r="F1299" s="60"/>
    </row>
    <row r="1300" spans="6:6" x14ac:dyDescent="0.3">
      <c r="F1300" s="60"/>
    </row>
    <row r="1301" spans="6:6" x14ac:dyDescent="0.3">
      <c r="F1301" s="60"/>
    </row>
    <row r="1302" spans="6:6" x14ac:dyDescent="0.3">
      <c r="F1302" s="60"/>
    </row>
    <row r="1303" spans="6:6" x14ac:dyDescent="0.3">
      <c r="F1303" s="60"/>
    </row>
    <row r="1304" spans="6:6" x14ac:dyDescent="0.3">
      <c r="F1304" s="60"/>
    </row>
    <row r="1305" spans="6:6" x14ac:dyDescent="0.3">
      <c r="F1305" s="60"/>
    </row>
    <row r="1306" spans="6:6" x14ac:dyDescent="0.3">
      <c r="F1306" s="60"/>
    </row>
    <row r="1307" spans="6:6" x14ac:dyDescent="0.3">
      <c r="F1307" s="60"/>
    </row>
    <row r="1308" spans="6:6" x14ac:dyDescent="0.3">
      <c r="F1308" s="60"/>
    </row>
    <row r="1309" spans="6:6" x14ac:dyDescent="0.3">
      <c r="F1309" s="60"/>
    </row>
    <row r="1310" spans="6:6" x14ac:dyDescent="0.3">
      <c r="F1310" s="60"/>
    </row>
    <row r="1311" spans="6:6" x14ac:dyDescent="0.3">
      <c r="F1311" s="60"/>
    </row>
    <row r="1312" spans="6:6" x14ac:dyDescent="0.3">
      <c r="F1312" s="60"/>
    </row>
    <row r="1313" spans="6:6" x14ac:dyDescent="0.3">
      <c r="F1313" s="60"/>
    </row>
    <row r="1314" spans="6:6" x14ac:dyDescent="0.3">
      <c r="F1314" s="60"/>
    </row>
    <row r="1315" spans="6:6" x14ac:dyDescent="0.3">
      <c r="F1315" s="60"/>
    </row>
    <row r="1316" spans="6:6" x14ac:dyDescent="0.3">
      <c r="F1316" s="60"/>
    </row>
    <row r="1317" spans="6:6" x14ac:dyDescent="0.3">
      <c r="F1317" s="60"/>
    </row>
    <row r="1318" spans="6:6" x14ac:dyDescent="0.3">
      <c r="F1318" s="60"/>
    </row>
    <row r="1319" spans="6:6" x14ac:dyDescent="0.3">
      <c r="F1319" s="60"/>
    </row>
    <row r="1320" spans="6:6" x14ac:dyDescent="0.3">
      <c r="F1320" s="60"/>
    </row>
    <row r="1321" spans="6:6" x14ac:dyDescent="0.3">
      <c r="F1321" s="60"/>
    </row>
    <row r="1322" spans="6:6" x14ac:dyDescent="0.3">
      <c r="F1322" s="60"/>
    </row>
    <row r="1323" spans="6:6" x14ac:dyDescent="0.3">
      <c r="F1323" s="60"/>
    </row>
    <row r="1324" spans="6:6" x14ac:dyDescent="0.3">
      <c r="F1324" s="60"/>
    </row>
    <row r="1325" spans="6:6" x14ac:dyDescent="0.3">
      <c r="F1325" s="60"/>
    </row>
    <row r="1326" spans="6:6" x14ac:dyDescent="0.3">
      <c r="F1326" s="60"/>
    </row>
    <row r="1327" spans="6:6" x14ac:dyDescent="0.3">
      <c r="F1327" s="60"/>
    </row>
    <row r="1328" spans="6:6" x14ac:dyDescent="0.3">
      <c r="F1328" s="60"/>
    </row>
    <row r="1329" spans="6:6" x14ac:dyDescent="0.3">
      <c r="F1329" s="60"/>
    </row>
    <row r="1330" spans="6:6" x14ac:dyDescent="0.3">
      <c r="F1330" s="60"/>
    </row>
    <row r="1331" spans="6:6" x14ac:dyDescent="0.3">
      <c r="F1331" s="60"/>
    </row>
    <row r="1332" spans="6:6" x14ac:dyDescent="0.3">
      <c r="F1332" s="60"/>
    </row>
    <row r="1333" spans="6:6" x14ac:dyDescent="0.3">
      <c r="F1333" s="60"/>
    </row>
    <row r="1334" spans="6:6" x14ac:dyDescent="0.3">
      <c r="F1334" s="60"/>
    </row>
    <row r="1335" spans="6:6" x14ac:dyDescent="0.3">
      <c r="F1335" s="60"/>
    </row>
    <row r="1336" spans="6:6" x14ac:dyDescent="0.3">
      <c r="F1336" s="60"/>
    </row>
    <row r="1337" spans="6:6" x14ac:dyDescent="0.3">
      <c r="F1337" s="60"/>
    </row>
    <row r="1338" spans="6:6" x14ac:dyDescent="0.3">
      <c r="F1338" s="60"/>
    </row>
    <row r="1339" spans="6:6" x14ac:dyDescent="0.3">
      <c r="F1339" s="60"/>
    </row>
    <row r="1340" spans="6:6" x14ac:dyDescent="0.3">
      <c r="F1340" s="60"/>
    </row>
    <row r="1341" spans="6:6" x14ac:dyDescent="0.3">
      <c r="F1341" s="60"/>
    </row>
    <row r="1342" spans="6:6" x14ac:dyDescent="0.3">
      <c r="F1342" s="60"/>
    </row>
    <row r="1343" spans="6:6" x14ac:dyDescent="0.3">
      <c r="F1343" s="60"/>
    </row>
    <row r="1344" spans="6:6" x14ac:dyDescent="0.3">
      <c r="F1344" s="60"/>
    </row>
    <row r="1345" spans="6:6" x14ac:dyDescent="0.3">
      <c r="F1345" s="60"/>
    </row>
    <row r="1346" spans="6:6" x14ac:dyDescent="0.3">
      <c r="F1346" s="60"/>
    </row>
    <row r="1347" spans="6:6" x14ac:dyDescent="0.3">
      <c r="F1347" s="60"/>
    </row>
    <row r="1348" spans="6:6" x14ac:dyDescent="0.3">
      <c r="F1348" s="60"/>
    </row>
    <row r="1349" spans="6:6" x14ac:dyDescent="0.3">
      <c r="F1349" s="60"/>
    </row>
    <row r="1350" spans="6:6" x14ac:dyDescent="0.3">
      <c r="F1350" s="60"/>
    </row>
    <row r="1351" spans="6:6" x14ac:dyDescent="0.3">
      <c r="F1351" s="60"/>
    </row>
    <row r="1352" spans="6:6" x14ac:dyDescent="0.3">
      <c r="F1352" s="60"/>
    </row>
    <row r="1353" spans="6:6" x14ac:dyDescent="0.3">
      <c r="F1353" s="60"/>
    </row>
    <row r="1354" spans="6:6" x14ac:dyDescent="0.3">
      <c r="F1354" s="60"/>
    </row>
    <row r="1355" spans="6:6" x14ac:dyDescent="0.3">
      <c r="F1355" s="60"/>
    </row>
    <row r="1356" spans="6:6" x14ac:dyDescent="0.3">
      <c r="F1356" s="60"/>
    </row>
    <row r="1357" spans="6:6" x14ac:dyDescent="0.3">
      <c r="F1357" s="60"/>
    </row>
    <row r="1358" spans="6:6" x14ac:dyDescent="0.3">
      <c r="F1358" s="60"/>
    </row>
    <row r="1359" spans="6:6" x14ac:dyDescent="0.3">
      <c r="F1359" s="60"/>
    </row>
    <row r="1360" spans="6:6" x14ac:dyDescent="0.3">
      <c r="F1360" s="60"/>
    </row>
    <row r="1361" spans="6:6" x14ac:dyDescent="0.3">
      <c r="F1361" s="60"/>
    </row>
    <row r="1362" spans="6:6" x14ac:dyDescent="0.3">
      <c r="F1362" s="60"/>
    </row>
    <row r="1363" spans="6:6" x14ac:dyDescent="0.3">
      <c r="F1363" s="60"/>
    </row>
    <row r="1364" spans="6:6" x14ac:dyDescent="0.3">
      <c r="F1364" s="60"/>
    </row>
    <row r="1365" spans="6:6" x14ac:dyDescent="0.3">
      <c r="F1365" s="60"/>
    </row>
    <row r="1366" spans="6:6" x14ac:dyDescent="0.3">
      <c r="F1366" s="60"/>
    </row>
    <row r="1367" spans="6:6" x14ac:dyDescent="0.3">
      <c r="F1367" s="60"/>
    </row>
    <row r="1368" spans="6:6" x14ac:dyDescent="0.3">
      <c r="F1368" s="60"/>
    </row>
    <row r="1369" spans="6:6" x14ac:dyDescent="0.3">
      <c r="F1369" s="60"/>
    </row>
    <row r="1370" spans="6:6" x14ac:dyDescent="0.3">
      <c r="F1370" s="60"/>
    </row>
    <row r="1371" spans="6:6" x14ac:dyDescent="0.3">
      <c r="F1371" s="60"/>
    </row>
    <row r="1372" spans="6:6" x14ac:dyDescent="0.3">
      <c r="F1372" s="60"/>
    </row>
    <row r="1373" spans="6:6" x14ac:dyDescent="0.3">
      <c r="F1373" s="60"/>
    </row>
    <row r="1374" spans="6:6" x14ac:dyDescent="0.3">
      <c r="F1374" s="60"/>
    </row>
    <row r="1375" spans="6:6" x14ac:dyDescent="0.3">
      <c r="F1375" s="60"/>
    </row>
    <row r="1376" spans="6:6" x14ac:dyDescent="0.3">
      <c r="F1376" s="60"/>
    </row>
    <row r="1377" spans="6:6" x14ac:dyDescent="0.3">
      <c r="F1377" s="60"/>
    </row>
    <row r="1378" spans="6:6" x14ac:dyDescent="0.3">
      <c r="F1378" s="60"/>
    </row>
    <row r="1379" spans="6:6" x14ac:dyDescent="0.3">
      <c r="F1379" s="60"/>
    </row>
    <row r="1380" spans="6:6" x14ac:dyDescent="0.3">
      <c r="F1380" s="60"/>
    </row>
    <row r="1381" spans="6:6" x14ac:dyDescent="0.3">
      <c r="F1381" s="60"/>
    </row>
    <row r="1382" spans="6:6" x14ac:dyDescent="0.3">
      <c r="F1382" s="60"/>
    </row>
    <row r="1383" spans="6:6" x14ac:dyDescent="0.3">
      <c r="F1383" s="60"/>
    </row>
    <row r="1384" spans="6:6" x14ac:dyDescent="0.3">
      <c r="F1384" s="60"/>
    </row>
    <row r="1385" spans="6:6" x14ac:dyDescent="0.3">
      <c r="F1385" s="60"/>
    </row>
    <row r="1386" spans="6:6" x14ac:dyDescent="0.3">
      <c r="F1386" s="60"/>
    </row>
    <row r="1387" spans="6:6" x14ac:dyDescent="0.3">
      <c r="F1387" s="60"/>
    </row>
    <row r="1388" spans="6:6" x14ac:dyDescent="0.3">
      <c r="F1388" s="60"/>
    </row>
    <row r="1389" spans="6:6" x14ac:dyDescent="0.3">
      <c r="F1389" s="60"/>
    </row>
    <row r="1390" spans="6:6" x14ac:dyDescent="0.3">
      <c r="F1390" s="60"/>
    </row>
    <row r="1391" spans="6:6" x14ac:dyDescent="0.3">
      <c r="F1391" s="60"/>
    </row>
    <row r="1392" spans="6:6" x14ac:dyDescent="0.3">
      <c r="F1392" s="60"/>
    </row>
    <row r="1393" spans="6:6" x14ac:dyDescent="0.3">
      <c r="F1393" s="60"/>
    </row>
    <row r="1394" spans="6:6" x14ac:dyDescent="0.3">
      <c r="F1394" s="60"/>
    </row>
    <row r="1395" spans="6:6" x14ac:dyDescent="0.3">
      <c r="F1395" s="60"/>
    </row>
    <row r="1396" spans="6:6" x14ac:dyDescent="0.3">
      <c r="F1396" s="60"/>
    </row>
    <row r="1397" spans="6:6" x14ac:dyDescent="0.3">
      <c r="F1397" s="60"/>
    </row>
    <row r="1398" spans="6:6" x14ac:dyDescent="0.3">
      <c r="F1398" s="60"/>
    </row>
    <row r="1399" spans="6:6" x14ac:dyDescent="0.3">
      <c r="F1399" s="60"/>
    </row>
    <row r="1400" spans="6:6" x14ac:dyDescent="0.3">
      <c r="F1400" s="60"/>
    </row>
    <row r="1401" spans="6:6" x14ac:dyDescent="0.3">
      <c r="F1401" s="60"/>
    </row>
    <row r="1402" spans="6:6" x14ac:dyDescent="0.3">
      <c r="F1402" s="60"/>
    </row>
    <row r="1403" spans="6:6" x14ac:dyDescent="0.3">
      <c r="F1403" s="60"/>
    </row>
    <row r="1404" spans="6:6" x14ac:dyDescent="0.3">
      <c r="F1404" s="60"/>
    </row>
    <row r="1405" spans="6:6" x14ac:dyDescent="0.3">
      <c r="F1405" s="60"/>
    </row>
    <row r="1406" spans="6:6" x14ac:dyDescent="0.3">
      <c r="F1406" s="60"/>
    </row>
    <row r="1407" spans="6:6" x14ac:dyDescent="0.3">
      <c r="F1407" s="60"/>
    </row>
    <row r="1408" spans="6:6" x14ac:dyDescent="0.3">
      <c r="F1408" s="60"/>
    </row>
    <row r="1409" spans="6:6" x14ac:dyDescent="0.3">
      <c r="F1409" s="60"/>
    </row>
    <row r="1410" spans="6:6" x14ac:dyDescent="0.3">
      <c r="F1410" s="60"/>
    </row>
    <row r="1411" spans="6:6" x14ac:dyDescent="0.3">
      <c r="F1411" s="60"/>
    </row>
    <row r="1412" spans="6:6" x14ac:dyDescent="0.3">
      <c r="F1412" s="60"/>
    </row>
    <row r="1413" spans="6:6" x14ac:dyDescent="0.3">
      <c r="F1413" s="60"/>
    </row>
    <row r="1414" spans="6:6" x14ac:dyDescent="0.3">
      <c r="F1414" s="60"/>
    </row>
    <row r="1415" spans="6:6" x14ac:dyDescent="0.3">
      <c r="F1415" s="60"/>
    </row>
    <row r="1416" spans="6:6" x14ac:dyDescent="0.3">
      <c r="F1416" s="60"/>
    </row>
    <row r="1417" spans="6:6" x14ac:dyDescent="0.3">
      <c r="F1417" s="60"/>
    </row>
    <row r="1418" spans="6:6" x14ac:dyDescent="0.3">
      <c r="F1418" s="60"/>
    </row>
    <row r="1419" spans="6:6" x14ac:dyDescent="0.3">
      <c r="F1419" s="60"/>
    </row>
    <row r="1420" spans="6:6" x14ac:dyDescent="0.3">
      <c r="F1420" s="60"/>
    </row>
    <row r="1421" spans="6:6" x14ac:dyDescent="0.3">
      <c r="F1421" s="60"/>
    </row>
    <row r="1422" spans="6:6" x14ac:dyDescent="0.3">
      <c r="F1422" s="60"/>
    </row>
    <row r="1423" spans="6:6" x14ac:dyDescent="0.3">
      <c r="F1423" s="60"/>
    </row>
    <row r="1424" spans="6:6" x14ac:dyDescent="0.3">
      <c r="F1424" s="60"/>
    </row>
    <row r="1425" spans="6:6" x14ac:dyDescent="0.3">
      <c r="F1425" s="60"/>
    </row>
    <row r="1426" spans="6:6" x14ac:dyDescent="0.3">
      <c r="F1426" s="60"/>
    </row>
    <row r="1427" spans="6:6" x14ac:dyDescent="0.3">
      <c r="F1427" s="60"/>
    </row>
    <row r="1428" spans="6:6" x14ac:dyDescent="0.3">
      <c r="F1428" s="60"/>
    </row>
    <row r="1429" spans="6:6" x14ac:dyDescent="0.3">
      <c r="F1429" s="60"/>
    </row>
    <row r="1430" spans="6:6" x14ac:dyDescent="0.3">
      <c r="F1430" s="60"/>
    </row>
    <row r="1431" spans="6:6" x14ac:dyDescent="0.3">
      <c r="F1431" s="60"/>
    </row>
    <row r="1432" spans="6:6" x14ac:dyDescent="0.3">
      <c r="F1432" s="60"/>
    </row>
    <row r="1433" spans="6:6" x14ac:dyDescent="0.3">
      <c r="F1433" s="60"/>
    </row>
    <row r="1434" spans="6:6" x14ac:dyDescent="0.3">
      <c r="F1434" s="60"/>
    </row>
    <row r="1435" spans="6:6" x14ac:dyDescent="0.3">
      <c r="F1435" s="60"/>
    </row>
    <row r="1436" spans="6:6" x14ac:dyDescent="0.3">
      <c r="F1436" s="60"/>
    </row>
    <row r="1437" spans="6:6" x14ac:dyDescent="0.3">
      <c r="F1437" s="60"/>
    </row>
    <row r="1438" spans="6:6" x14ac:dyDescent="0.3">
      <c r="F1438" s="60"/>
    </row>
    <row r="1439" spans="6:6" x14ac:dyDescent="0.3">
      <c r="F1439" s="60"/>
    </row>
    <row r="1440" spans="6:6" x14ac:dyDescent="0.3">
      <c r="F1440" s="60"/>
    </row>
    <row r="1441" spans="6:6" x14ac:dyDescent="0.3">
      <c r="F1441" s="60"/>
    </row>
    <row r="1442" spans="6:6" x14ac:dyDescent="0.3">
      <c r="F1442" s="60"/>
    </row>
    <row r="1443" spans="6:6" x14ac:dyDescent="0.3">
      <c r="F1443" s="60"/>
    </row>
    <row r="1444" spans="6:6" x14ac:dyDescent="0.3">
      <c r="F1444" s="60"/>
    </row>
    <row r="1445" spans="6:6" x14ac:dyDescent="0.3">
      <c r="F1445" s="60"/>
    </row>
    <row r="1446" spans="6:6" x14ac:dyDescent="0.3">
      <c r="F1446" s="60"/>
    </row>
    <row r="1447" spans="6:6" x14ac:dyDescent="0.3">
      <c r="F1447" s="60"/>
    </row>
    <row r="1448" spans="6:6" x14ac:dyDescent="0.3">
      <c r="F1448" s="60"/>
    </row>
    <row r="1449" spans="6:6" x14ac:dyDescent="0.3">
      <c r="F1449" s="60"/>
    </row>
    <row r="1450" spans="6:6" x14ac:dyDescent="0.3">
      <c r="F1450" s="60"/>
    </row>
    <row r="1451" spans="6:6" x14ac:dyDescent="0.3">
      <c r="F1451" s="60"/>
    </row>
    <row r="1452" spans="6:6" x14ac:dyDescent="0.3">
      <c r="F1452" s="60"/>
    </row>
    <row r="1453" spans="6:6" x14ac:dyDescent="0.3">
      <c r="F1453" s="60"/>
    </row>
    <row r="1454" spans="6:6" x14ac:dyDescent="0.3">
      <c r="F1454" s="60"/>
    </row>
    <row r="1455" spans="6:6" x14ac:dyDescent="0.3">
      <c r="F1455" s="60"/>
    </row>
    <row r="1456" spans="6:6" x14ac:dyDescent="0.3">
      <c r="F1456" s="60"/>
    </row>
    <row r="1457" spans="6:6" x14ac:dyDescent="0.3">
      <c r="F1457" s="60"/>
    </row>
    <row r="1458" spans="6:6" x14ac:dyDescent="0.3">
      <c r="F1458" s="60"/>
    </row>
    <row r="1459" spans="6:6" x14ac:dyDescent="0.3">
      <c r="F1459" s="60"/>
    </row>
    <row r="1460" spans="6:6" x14ac:dyDescent="0.3">
      <c r="F1460" s="60"/>
    </row>
    <row r="1461" spans="6:6" x14ac:dyDescent="0.3">
      <c r="F1461" s="60"/>
    </row>
    <row r="1462" spans="6:6" x14ac:dyDescent="0.3">
      <c r="F1462" s="60"/>
    </row>
    <row r="1463" spans="6:6" x14ac:dyDescent="0.3">
      <c r="F1463" s="60"/>
    </row>
    <row r="1464" spans="6:6" x14ac:dyDescent="0.3">
      <c r="F1464" s="60"/>
    </row>
    <row r="1465" spans="6:6" x14ac:dyDescent="0.3">
      <c r="F1465" s="60"/>
    </row>
    <row r="1466" spans="6:6" x14ac:dyDescent="0.3">
      <c r="F1466" s="60"/>
    </row>
    <row r="1467" spans="6:6" x14ac:dyDescent="0.3">
      <c r="F1467" s="60"/>
    </row>
    <row r="1468" spans="6:6" x14ac:dyDescent="0.3">
      <c r="F1468" s="60"/>
    </row>
    <row r="1469" spans="6:6" x14ac:dyDescent="0.3">
      <c r="F1469" s="60"/>
    </row>
    <row r="1470" spans="6:6" x14ac:dyDescent="0.3">
      <c r="F1470" s="60"/>
    </row>
    <row r="1471" spans="6:6" x14ac:dyDescent="0.3">
      <c r="F1471" s="60"/>
    </row>
    <row r="1472" spans="6:6" x14ac:dyDescent="0.3">
      <c r="F1472" s="60"/>
    </row>
    <row r="1473" spans="6:6" x14ac:dyDescent="0.3">
      <c r="F1473" s="60"/>
    </row>
    <row r="1474" spans="6:6" x14ac:dyDescent="0.3">
      <c r="F1474" s="60"/>
    </row>
    <row r="1475" spans="6:6" x14ac:dyDescent="0.3">
      <c r="F1475" s="60"/>
    </row>
    <row r="1476" spans="6:6" x14ac:dyDescent="0.3">
      <c r="F1476" s="60"/>
    </row>
    <row r="1477" spans="6:6" x14ac:dyDescent="0.3">
      <c r="F1477" s="60"/>
    </row>
    <row r="1478" spans="6:6" x14ac:dyDescent="0.3">
      <c r="F1478" s="60"/>
    </row>
    <row r="1479" spans="6:6" x14ac:dyDescent="0.3">
      <c r="F1479" s="60"/>
    </row>
    <row r="1480" spans="6:6" x14ac:dyDescent="0.3">
      <c r="F1480" s="60"/>
    </row>
    <row r="1481" spans="6:6" x14ac:dyDescent="0.3">
      <c r="F1481" s="60"/>
    </row>
    <row r="1482" spans="6:6" x14ac:dyDescent="0.3">
      <c r="F1482" s="60"/>
    </row>
    <row r="1483" spans="6:6" x14ac:dyDescent="0.3">
      <c r="F1483" s="60"/>
    </row>
    <row r="1484" spans="6:6" x14ac:dyDescent="0.3">
      <c r="F1484" s="60"/>
    </row>
    <row r="1485" spans="6:6" x14ac:dyDescent="0.3">
      <c r="F1485" s="60"/>
    </row>
    <row r="1486" spans="6:6" x14ac:dyDescent="0.3">
      <c r="F1486" s="60"/>
    </row>
    <row r="1487" spans="6:6" x14ac:dyDescent="0.3">
      <c r="F1487" s="60"/>
    </row>
    <row r="1488" spans="6:6" x14ac:dyDescent="0.3">
      <c r="F1488" s="60"/>
    </row>
    <row r="1489" spans="6:6" x14ac:dyDescent="0.3">
      <c r="F1489" s="60"/>
    </row>
    <row r="1490" spans="6:6" x14ac:dyDescent="0.3">
      <c r="F1490" s="60"/>
    </row>
    <row r="1491" spans="6:6" x14ac:dyDescent="0.3">
      <c r="F1491" s="60"/>
    </row>
    <row r="1492" spans="6:6" x14ac:dyDescent="0.3">
      <c r="F1492" s="60"/>
    </row>
    <row r="1493" spans="6:6" x14ac:dyDescent="0.3">
      <c r="F1493" s="60"/>
    </row>
    <row r="1494" spans="6:6" x14ac:dyDescent="0.3">
      <c r="F1494" s="60"/>
    </row>
    <row r="1495" spans="6:6" x14ac:dyDescent="0.3">
      <c r="F1495" s="60"/>
    </row>
    <row r="1496" spans="6:6" x14ac:dyDescent="0.3">
      <c r="F1496" s="60"/>
    </row>
    <row r="1497" spans="6:6" x14ac:dyDescent="0.3">
      <c r="F1497" s="60"/>
    </row>
    <row r="1498" spans="6:6" x14ac:dyDescent="0.3">
      <c r="F1498" s="60"/>
    </row>
    <row r="1499" spans="6:6" x14ac:dyDescent="0.3">
      <c r="F1499" s="60"/>
    </row>
    <row r="1500" spans="6:6" x14ac:dyDescent="0.3">
      <c r="F1500" s="60"/>
    </row>
    <row r="1501" spans="6:6" x14ac:dyDescent="0.3">
      <c r="F1501" s="60"/>
    </row>
    <row r="1502" spans="6:6" x14ac:dyDescent="0.3">
      <c r="F1502" s="60"/>
    </row>
    <row r="1503" spans="6:6" x14ac:dyDescent="0.3">
      <c r="F1503" s="60"/>
    </row>
    <row r="1504" spans="6:6" x14ac:dyDescent="0.3">
      <c r="F1504" s="60"/>
    </row>
    <row r="1505" spans="6:6" x14ac:dyDescent="0.3">
      <c r="F1505" s="60"/>
    </row>
    <row r="1506" spans="6:6" x14ac:dyDescent="0.3">
      <c r="F1506" s="60"/>
    </row>
    <row r="1507" spans="6:6" x14ac:dyDescent="0.3">
      <c r="F1507" s="60"/>
    </row>
    <row r="1508" spans="6:6" x14ac:dyDescent="0.3">
      <c r="F1508" s="60"/>
    </row>
    <row r="1509" spans="6:6" x14ac:dyDescent="0.3">
      <c r="F1509" s="60"/>
    </row>
    <row r="1510" spans="6:6" x14ac:dyDescent="0.3">
      <c r="F1510" s="60"/>
    </row>
    <row r="1511" spans="6:6" x14ac:dyDescent="0.3">
      <c r="F1511" s="60"/>
    </row>
    <row r="1512" spans="6:6" x14ac:dyDescent="0.3">
      <c r="F1512" s="60"/>
    </row>
    <row r="1513" spans="6:6" x14ac:dyDescent="0.3">
      <c r="F1513" s="60"/>
    </row>
    <row r="1514" spans="6:6" x14ac:dyDescent="0.3">
      <c r="F1514" s="60"/>
    </row>
    <row r="1515" spans="6:6" x14ac:dyDescent="0.3">
      <c r="F1515" s="60"/>
    </row>
    <row r="1516" spans="6:6" x14ac:dyDescent="0.3">
      <c r="F1516" s="60"/>
    </row>
    <row r="1517" spans="6:6" x14ac:dyDescent="0.3">
      <c r="F1517" s="60"/>
    </row>
    <row r="1518" spans="6:6" x14ac:dyDescent="0.3">
      <c r="F1518" s="60"/>
    </row>
    <row r="1519" spans="6:6" x14ac:dyDescent="0.3">
      <c r="F1519" s="60"/>
    </row>
    <row r="1520" spans="6:6" x14ac:dyDescent="0.3">
      <c r="F1520" s="60"/>
    </row>
    <row r="1521" spans="6:6" x14ac:dyDescent="0.3">
      <c r="F1521" s="60"/>
    </row>
    <row r="1522" spans="6:6" x14ac:dyDescent="0.3">
      <c r="F1522" s="60"/>
    </row>
    <row r="1523" spans="6:6" x14ac:dyDescent="0.3">
      <c r="F1523" s="60"/>
    </row>
    <row r="1524" spans="6:6" x14ac:dyDescent="0.3">
      <c r="F1524" s="60"/>
    </row>
    <row r="1525" spans="6:6" x14ac:dyDescent="0.3">
      <c r="F1525" s="60"/>
    </row>
    <row r="1526" spans="6:6" x14ac:dyDescent="0.3">
      <c r="F1526" s="60"/>
    </row>
    <row r="1527" spans="6:6" x14ac:dyDescent="0.3">
      <c r="F1527" s="60"/>
    </row>
    <row r="1528" spans="6:6" x14ac:dyDescent="0.3">
      <c r="F1528" s="60"/>
    </row>
    <row r="1529" spans="6:6" x14ac:dyDescent="0.3">
      <c r="F1529" s="60"/>
    </row>
    <row r="1530" spans="6:6" x14ac:dyDescent="0.3">
      <c r="F1530" s="60"/>
    </row>
    <row r="1531" spans="6:6" x14ac:dyDescent="0.3">
      <c r="F1531" s="60"/>
    </row>
    <row r="1532" spans="6:6" x14ac:dyDescent="0.3">
      <c r="F1532" s="60"/>
    </row>
    <row r="1533" spans="6:6" x14ac:dyDescent="0.3">
      <c r="F1533" s="60"/>
    </row>
    <row r="1534" spans="6:6" x14ac:dyDescent="0.3">
      <c r="F1534" s="60"/>
    </row>
    <row r="1535" spans="6:6" x14ac:dyDescent="0.3">
      <c r="F1535" s="60"/>
    </row>
    <row r="1536" spans="6:6" x14ac:dyDescent="0.3">
      <c r="F1536" s="60"/>
    </row>
    <row r="1537" spans="6:6" x14ac:dyDescent="0.3">
      <c r="F1537" s="60"/>
    </row>
    <row r="1538" spans="6:6" x14ac:dyDescent="0.3">
      <c r="F1538" s="60"/>
    </row>
    <row r="1539" spans="6:6" x14ac:dyDescent="0.3">
      <c r="F1539" s="60"/>
    </row>
    <row r="1540" spans="6:6" x14ac:dyDescent="0.3">
      <c r="F1540" s="60"/>
    </row>
    <row r="1541" spans="6:6" x14ac:dyDescent="0.3">
      <c r="F1541" s="60"/>
    </row>
    <row r="1542" spans="6:6" x14ac:dyDescent="0.3">
      <c r="F1542" s="60"/>
    </row>
    <row r="1543" spans="6:6" x14ac:dyDescent="0.3">
      <c r="F1543" s="60"/>
    </row>
    <row r="1544" spans="6:6" x14ac:dyDescent="0.3">
      <c r="F1544" s="60"/>
    </row>
    <row r="1545" spans="6:6" x14ac:dyDescent="0.3">
      <c r="F1545" s="60"/>
    </row>
    <row r="1546" spans="6:6" x14ac:dyDescent="0.3">
      <c r="F1546" s="60"/>
    </row>
    <row r="1547" spans="6:6" x14ac:dyDescent="0.3">
      <c r="F1547" s="60"/>
    </row>
    <row r="1548" spans="6:6" x14ac:dyDescent="0.3">
      <c r="F1548" s="60"/>
    </row>
    <row r="1549" spans="6:6" x14ac:dyDescent="0.3">
      <c r="F1549" s="60"/>
    </row>
    <row r="1550" spans="6:6" x14ac:dyDescent="0.3">
      <c r="F1550" s="60"/>
    </row>
    <row r="1551" spans="6:6" x14ac:dyDescent="0.3">
      <c r="F1551" s="60"/>
    </row>
    <row r="1552" spans="6:6" x14ac:dyDescent="0.3">
      <c r="F1552" s="60"/>
    </row>
    <row r="1553" spans="6:6" x14ac:dyDescent="0.3">
      <c r="F1553" s="60"/>
    </row>
    <row r="1554" spans="6:6" x14ac:dyDescent="0.3">
      <c r="F1554" s="60"/>
    </row>
    <row r="1555" spans="6:6" x14ac:dyDescent="0.3">
      <c r="F1555" s="60"/>
    </row>
    <row r="1556" spans="6:6" x14ac:dyDescent="0.3">
      <c r="F1556" s="60"/>
    </row>
    <row r="1557" spans="6:6" x14ac:dyDescent="0.3">
      <c r="F1557" s="60"/>
    </row>
    <row r="1558" spans="6:6" x14ac:dyDescent="0.3">
      <c r="F1558" s="60"/>
    </row>
    <row r="1559" spans="6:6" x14ac:dyDescent="0.3">
      <c r="F1559" s="60"/>
    </row>
    <row r="1560" spans="6:6" x14ac:dyDescent="0.3">
      <c r="F1560" s="60"/>
    </row>
    <row r="1561" spans="6:6" x14ac:dyDescent="0.3">
      <c r="F1561" s="60"/>
    </row>
    <row r="1562" spans="6:6" x14ac:dyDescent="0.3">
      <c r="F1562" s="60"/>
    </row>
    <row r="1563" spans="6:6" x14ac:dyDescent="0.3">
      <c r="F1563" s="60"/>
    </row>
    <row r="1564" spans="6:6" x14ac:dyDescent="0.3">
      <c r="F1564" s="60"/>
    </row>
    <row r="1565" spans="6:6" x14ac:dyDescent="0.3">
      <c r="F1565" s="60"/>
    </row>
    <row r="1566" spans="6:6" x14ac:dyDescent="0.3">
      <c r="F1566" s="60"/>
    </row>
    <row r="1567" spans="6:6" x14ac:dyDescent="0.3">
      <c r="F1567" s="60"/>
    </row>
    <row r="1568" spans="6:6" x14ac:dyDescent="0.3">
      <c r="F1568" s="60"/>
    </row>
    <row r="1569" spans="6:6" x14ac:dyDescent="0.3">
      <c r="F1569" s="60"/>
    </row>
    <row r="1570" spans="6:6" x14ac:dyDescent="0.3">
      <c r="F1570" s="60"/>
    </row>
    <row r="1571" spans="6:6" x14ac:dyDescent="0.3">
      <c r="F1571" s="60"/>
    </row>
    <row r="1572" spans="6:6" x14ac:dyDescent="0.3">
      <c r="F1572" s="60"/>
    </row>
    <row r="1573" spans="6:6" x14ac:dyDescent="0.3">
      <c r="F1573" s="60"/>
    </row>
    <row r="1574" spans="6:6" x14ac:dyDescent="0.3">
      <c r="F1574" s="60"/>
    </row>
    <row r="1575" spans="6:6" x14ac:dyDescent="0.3">
      <c r="F1575" s="60"/>
    </row>
    <row r="1576" spans="6:6" x14ac:dyDescent="0.3">
      <c r="F1576" s="60"/>
    </row>
    <row r="1577" spans="6:6" x14ac:dyDescent="0.3">
      <c r="F1577" s="60"/>
    </row>
    <row r="1578" spans="6:6" x14ac:dyDescent="0.3">
      <c r="F1578" s="60"/>
    </row>
    <row r="1579" spans="6:6" x14ac:dyDescent="0.3">
      <c r="F1579" s="60"/>
    </row>
    <row r="1580" spans="6:6" x14ac:dyDescent="0.3">
      <c r="F1580" s="60"/>
    </row>
    <row r="1581" spans="6:6" x14ac:dyDescent="0.3">
      <c r="F1581" s="60"/>
    </row>
    <row r="1582" spans="6:6" x14ac:dyDescent="0.3">
      <c r="F1582" s="60"/>
    </row>
    <row r="1583" spans="6:6" x14ac:dyDescent="0.3">
      <c r="F1583" s="60"/>
    </row>
    <row r="1584" spans="6:6" x14ac:dyDescent="0.3">
      <c r="F1584" s="60"/>
    </row>
    <row r="1585" spans="6:6" x14ac:dyDescent="0.3">
      <c r="F1585" s="60"/>
    </row>
    <row r="1586" spans="6:6" x14ac:dyDescent="0.3">
      <c r="F1586" s="60"/>
    </row>
    <row r="1587" spans="6:6" x14ac:dyDescent="0.3">
      <c r="F1587" s="60"/>
    </row>
    <row r="1588" spans="6:6" x14ac:dyDescent="0.3">
      <c r="F1588" s="60"/>
    </row>
    <row r="1589" spans="6:6" x14ac:dyDescent="0.3">
      <c r="F1589" s="60"/>
    </row>
    <row r="1590" spans="6:6" x14ac:dyDescent="0.3">
      <c r="F1590" s="60"/>
    </row>
    <row r="1591" spans="6:6" x14ac:dyDescent="0.3">
      <c r="F1591" s="60"/>
    </row>
    <row r="1592" spans="6:6" x14ac:dyDescent="0.3">
      <c r="F1592" s="60"/>
    </row>
    <row r="1593" spans="6:6" x14ac:dyDescent="0.3">
      <c r="F1593" s="60"/>
    </row>
    <row r="1594" spans="6:6" x14ac:dyDescent="0.3">
      <c r="F1594" s="60"/>
    </row>
    <row r="1595" spans="6:6" x14ac:dyDescent="0.3">
      <c r="F1595" s="60"/>
    </row>
    <row r="1596" spans="6:6" x14ac:dyDescent="0.3">
      <c r="F1596" s="60"/>
    </row>
    <row r="1597" spans="6:6" x14ac:dyDescent="0.3">
      <c r="F1597" s="60"/>
    </row>
    <row r="1598" spans="6:6" x14ac:dyDescent="0.3">
      <c r="F1598" s="60"/>
    </row>
    <row r="1599" spans="6:6" x14ac:dyDescent="0.3">
      <c r="F1599" s="60"/>
    </row>
    <row r="1600" spans="6:6" x14ac:dyDescent="0.3">
      <c r="F1600" s="60"/>
    </row>
    <row r="1601" spans="6:6" x14ac:dyDescent="0.3">
      <c r="F1601" s="60"/>
    </row>
    <row r="1602" spans="6:6" x14ac:dyDescent="0.3">
      <c r="F1602" s="60"/>
    </row>
    <row r="1603" spans="6:6" x14ac:dyDescent="0.3">
      <c r="F1603" s="60"/>
    </row>
    <row r="1604" spans="6:6" x14ac:dyDescent="0.3">
      <c r="F1604" s="60"/>
    </row>
    <row r="1605" spans="6:6" x14ac:dyDescent="0.3">
      <c r="F1605" s="60"/>
    </row>
    <row r="1606" spans="6:6" x14ac:dyDescent="0.3">
      <c r="F1606" s="60"/>
    </row>
    <row r="1607" spans="6:6" x14ac:dyDescent="0.3">
      <c r="F1607" s="60"/>
    </row>
    <row r="1608" spans="6:6" x14ac:dyDescent="0.3">
      <c r="F1608" s="60"/>
    </row>
    <row r="1609" spans="6:6" x14ac:dyDescent="0.3">
      <c r="F1609" s="60"/>
    </row>
    <row r="1610" spans="6:6" x14ac:dyDescent="0.3">
      <c r="F1610" s="60"/>
    </row>
    <row r="1611" spans="6:6" x14ac:dyDescent="0.3">
      <c r="F1611" s="60"/>
    </row>
    <row r="1612" spans="6:6" x14ac:dyDescent="0.3">
      <c r="F1612" s="60"/>
    </row>
    <row r="1613" spans="6:6" x14ac:dyDescent="0.3">
      <c r="F1613" s="60"/>
    </row>
    <row r="1614" spans="6:6" x14ac:dyDescent="0.3">
      <c r="F1614" s="60"/>
    </row>
    <row r="1615" spans="6:6" x14ac:dyDescent="0.3">
      <c r="F1615" s="60"/>
    </row>
    <row r="1616" spans="6:6" x14ac:dyDescent="0.3">
      <c r="F1616" s="60"/>
    </row>
    <row r="1617" spans="6:6" x14ac:dyDescent="0.3">
      <c r="F1617" s="60"/>
    </row>
    <row r="1618" spans="6:6" x14ac:dyDescent="0.3">
      <c r="F1618" s="60"/>
    </row>
    <row r="1619" spans="6:6" x14ac:dyDescent="0.3">
      <c r="F1619" s="60"/>
    </row>
    <row r="1620" spans="6:6" x14ac:dyDescent="0.3">
      <c r="F1620" s="60"/>
    </row>
    <row r="1621" spans="6:6" x14ac:dyDescent="0.3">
      <c r="F1621" s="60"/>
    </row>
    <row r="1622" spans="6:6" x14ac:dyDescent="0.3">
      <c r="F1622" s="60"/>
    </row>
    <row r="1623" spans="6:6" x14ac:dyDescent="0.3">
      <c r="F1623" s="60"/>
    </row>
    <row r="1624" spans="6:6" x14ac:dyDescent="0.3">
      <c r="F1624" s="60"/>
    </row>
    <row r="1625" spans="6:6" x14ac:dyDescent="0.3">
      <c r="F1625" s="60"/>
    </row>
    <row r="1626" spans="6:6" x14ac:dyDescent="0.3">
      <c r="F1626" s="60"/>
    </row>
    <row r="1627" spans="6:6" x14ac:dyDescent="0.3">
      <c r="F1627" s="60"/>
    </row>
    <row r="1628" spans="6:6" x14ac:dyDescent="0.3">
      <c r="F1628" s="60"/>
    </row>
    <row r="1629" spans="6:6" x14ac:dyDescent="0.3">
      <c r="F1629" s="60"/>
    </row>
    <row r="1630" spans="6:6" x14ac:dyDescent="0.3">
      <c r="F1630" s="60"/>
    </row>
    <row r="1631" spans="6:6" x14ac:dyDescent="0.3">
      <c r="F1631" s="60"/>
    </row>
    <row r="1632" spans="6:6" x14ac:dyDescent="0.3">
      <c r="F1632" s="60"/>
    </row>
    <row r="1633" spans="6:6" x14ac:dyDescent="0.3">
      <c r="F1633" s="60"/>
    </row>
    <row r="1634" spans="6:6" x14ac:dyDescent="0.3">
      <c r="F1634" s="60"/>
    </row>
    <row r="1635" spans="6:6" x14ac:dyDescent="0.3">
      <c r="F1635" s="60"/>
    </row>
    <row r="1636" spans="6:6" x14ac:dyDescent="0.3">
      <c r="F1636" s="60"/>
    </row>
    <row r="1637" spans="6:6" x14ac:dyDescent="0.3">
      <c r="F1637" s="60"/>
    </row>
    <row r="1638" spans="6:6" x14ac:dyDescent="0.3">
      <c r="F1638" s="60"/>
    </row>
    <row r="1639" spans="6:6" x14ac:dyDescent="0.3">
      <c r="F1639" s="60"/>
    </row>
    <row r="1640" spans="6:6" x14ac:dyDescent="0.3">
      <c r="F1640" s="60"/>
    </row>
    <row r="1641" spans="6:6" x14ac:dyDescent="0.3">
      <c r="F1641" s="60"/>
    </row>
    <row r="1642" spans="6:6" x14ac:dyDescent="0.3">
      <c r="F1642" s="60"/>
    </row>
    <row r="1643" spans="6:6" x14ac:dyDescent="0.3">
      <c r="F1643" s="60"/>
    </row>
    <row r="1644" spans="6:6" x14ac:dyDescent="0.3">
      <c r="F1644" s="60"/>
    </row>
    <row r="1645" spans="6:6" x14ac:dyDescent="0.3">
      <c r="F1645" s="60"/>
    </row>
    <row r="1646" spans="6:6" x14ac:dyDescent="0.3">
      <c r="F1646" s="60"/>
    </row>
    <row r="1647" spans="6:6" x14ac:dyDescent="0.3">
      <c r="F1647" s="60"/>
    </row>
    <row r="1648" spans="6:6" x14ac:dyDescent="0.3">
      <c r="F1648" s="60"/>
    </row>
    <row r="1649" spans="6:6" x14ac:dyDescent="0.3">
      <c r="F1649" s="60"/>
    </row>
    <row r="1650" spans="6:6" x14ac:dyDescent="0.3">
      <c r="F1650" s="60"/>
    </row>
    <row r="1651" spans="6:6" x14ac:dyDescent="0.3">
      <c r="F1651" s="60"/>
    </row>
    <row r="1652" spans="6:6" x14ac:dyDescent="0.3">
      <c r="F1652" s="60"/>
    </row>
    <row r="1653" spans="6:6" x14ac:dyDescent="0.3">
      <c r="F1653" s="60"/>
    </row>
    <row r="1654" spans="6:6" x14ac:dyDescent="0.3">
      <c r="F1654" s="60"/>
    </row>
    <row r="1655" spans="6:6" x14ac:dyDescent="0.3">
      <c r="F1655" s="60"/>
    </row>
    <row r="1656" spans="6:6" x14ac:dyDescent="0.3">
      <c r="F1656" s="60"/>
    </row>
    <row r="1657" spans="6:6" x14ac:dyDescent="0.3">
      <c r="F1657" s="60"/>
    </row>
    <row r="1658" spans="6:6" x14ac:dyDescent="0.3">
      <c r="F1658" s="60"/>
    </row>
    <row r="1659" spans="6:6" x14ac:dyDescent="0.3">
      <c r="F1659" s="60"/>
    </row>
    <row r="1660" spans="6:6" x14ac:dyDescent="0.3">
      <c r="F1660" s="60"/>
    </row>
    <row r="1661" spans="6:6" x14ac:dyDescent="0.3">
      <c r="F1661" s="60"/>
    </row>
    <row r="1662" spans="6:6" x14ac:dyDescent="0.3">
      <c r="F1662" s="60"/>
    </row>
    <row r="1663" spans="6:6" x14ac:dyDescent="0.3">
      <c r="F1663" s="60"/>
    </row>
    <row r="1664" spans="6:6" x14ac:dyDescent="0.3">
      <c r="F1664" s="60"/>
    </row>
    <row r="1665" spans="6:6" x14ac:dyDescent="0.3">
      <c r="F1665" s="60"/>
    </row>
    <row r="1666" spans="6:6" x14ac:dyDescent="0.3">
      <c r="F1666" s="60"/>
    </row>
    <row r="1667" spans="6:6" x14ac:dyDescent="0.3">
      <c r="F1667" s="60"/>
    </row>
    <row r="1668" spans="6:6" x14ac:dyDescent="0.3">
      <c r="F1668" s="60"/>
    </row>
    <row r="1669" spans="6:6" x14ac:dyDescent="0.3">
      <c r="F1669" s="60"/>
    </row>
    <row r="1670" spans="6:6" x14ac:dyDescent="0.3">
      <c r="F1670" s="60"/>
    </row>
    <row r="1671" spans="6:6" x14ac:dyDescent="0.3">
      <c r="F1671" s="60"/>
    </row>
    <row r="1672" spans="6:6" x14ac:dyDescent="0.3">
      <c r="F1672" s="60"/>
    </row>
    <row r="1673" spans="6:6" x14ac:dyDescent="0.3">
      <c r="F1673" s="60"/>
    </row>
    <row r="1674" spans="6:6" x14ac:dyDescent="0.3">
      <c r="F1674" s="60"/>
    </row>
    <row r="1675" spans="6:6" x14ac:dyDescent="0.3">
      <c r="F1675" s="60"/>
    </row>
    <row r="1676" spans="6:6" x14ac:dyDescent="0.3">
      <c r="F1676" s="60"/>
    </row>
    <row r="1677" spans="6:6" x14ac:dyDescent="0.3">
      <c r="F1677" s="60"/>
    </row>
    <row r="1678" spans="6:6" x14ac:dyDescent="0.3">
      <c r="F1678" s="60"/>
    </row>
    <row r="1679" spans="6:6" x14ac:dyDescent="0.3">
      <c r="F1679" s="60"/>
    </row>
    <row r="1680" spans="6:6" x14ac:dyDescent="0.3">
      <c r="F1680" s="60"/>
    </row>
    <row r="1681" spans="6:6" x14ac:dyDescent="0.3">
      <c r="F1681" s="60"/>
    </row>
    <row r="1682" spans="6:6" x14ac:dyDescent="0.3">
      <c r="F1682" s="60"/>
    </row>
    <row r="1683" spans="6:6" x14ac:dyDescent="0.3">
      <c r="F1683" s="60"/>
    </row>
    <row r="1684" spans="6:6" x14ac:dyDescent="0.3">
      <c r="F1684" s="60"/>
    </row>
    <row r="1685" spans="6:6" x14ac:dyDescent="0.3">
      <c r="F1685" s="60"/>
    </row>
    <row r="1686" spans="6:6" x14ac:dyDescent="0.3">
      <c r="F1686" s="60"/>
    </row>
    <row r="1687" spans="6:6" x14ac:dyDescent="0.3">
      <c r="F1687" s="60"/>
    </row>
    <row r="1688" spans="6:6" x14ac:dyDescent="0.3">
      <c r="F1688" s="60"/>
    </row>
    <row r="1689" spans="6:6" x14ac:dyDescent="0.3">
      <c r="F1689" s="60"/>
    </row>
    <row r="1690" spans="6:6" x14ac:dyDescent="0.3">
      <c r="F1690" s="60"/>
    </row>
    <row r="1691" spans="6:6" x14ac:dyDescent="0.3">
      <c r="F1691" s="60"/>
    </row>
    <row r="1692" spans="6:6" x14ac:dyDescent="0.3">
      <c r="F1692" s="60"/>
    </row>
    <row r="1693" spans="6:6" x14ac:dyDescent="0.3">
      <c r="F1693" s="60"/>
    </row>
    <row r="1694" spans="6:6" x14ac:dyDescent="0.3">
      <c r="F1694" s="60"/>
    </row>
    <row r="1695" spans="6:6" x14ac:dyDescent="0.3">
      <c r="F1695" s="60"/>
    </row>
    <row r="1696" spans="6:6" x14ac:dyDescent="0.3">
      <c r="F1696" s="60"/>
    </row>
    <row r="1697" spans="6:6" x14ac:dyDescent="0.3">
      <c r="F1697" s="60"/>
    </row>
    <row r="1698" spans="6:6" x14ac:dyDescent="0.3">
      <c r="F1698" s="60"/>
    </row>
    <row r="1699" spans="6:6" x14ac:dyDescent="0.3">
      <c r="F1699" s="60"/>
    </row>
    <row r="1700" spans="6:6" x14ac:dyDescent="0.3">
      <c r="F1700" s="60"/>
    </row>
    <row r="1701" spans="6:6" x14ac:dyDescent="0.3">
      <c r="F1701" s="60"/>
    </row>
    <row r="1702" spans="6:6" x14ac:dyDescent="0.3">
      <c r="F1702" s="60"/>
    </row>
    <row r="1703" spans="6:6" x14ac:dyDescent="0.3">
      <c r="F1703" s="60"/>
    </row>
    <row r="1704" spans="6:6" x14ac:dyDescent="0.3">
      <c r="F1704" s="60"/>
    </row>
    <row r="1705" spans="6:6" x14ac:dyDescent="0.3">
      <c r="F1705" s="60"/>
    </row>
    <row r="1706" spans="6:6" x14ac:dyDescent="0.3">
      <c r="F1706" s="60"/>
    </row>
    <row r="1707" spans="6:6" x14ac:dyDescent="0.3">
      <c r="F1707" s="60"/>
    </row>
    <row r="1708" spans="6:6" x14ac:dyDescent="0.3">
      <c r="F1708" s="60"/>
    </row>
    <row r="1709" spans="6:6" x14ac:dyDescent="0.3">
      <c r="F1709" s="60"/>
    </row>
    <row r="1710" spans="6:6" x14ac:dyDescent="0.3">
      <c r="F1710" s="60"/>
    </row>
    <row r="1711" spans="6:6" x14ac:dyDescent="0.3">
      <c r="F1711" s="60"/>
    </row>
    <row r="1712" spans="6:6" x14ac:dyDescent="0.3">
      <c r="F1712" s="60"/>
    </row>
    <row r="1713" spans="6:6" x14ac:dyDescent="0.3">
      <c r="F1713" s="60"/>
    </row>
    <row r="1714" spans="6:6" x14ac:dyDescent="0.3">
      <c r="F1714" s="60"/>
    </row>
    <row r="1715" spans="6:6" x14ac:dyDescent="0.3">
      <c r="F1715" s="60"/>
    </row>
    <row r="1716" spans="6:6" x14ac:dyDescent="0.3">
      <c r="F1716" s="60"/>
    </row>
    <row r="1717" spans="6:6" x14ac:dyDescent="0.3">
      <c r="F1717" s="60"/>
    </row>
    <row r="1718" spans="6:6" x14ac:dyDescent="0.3">
      <c r="F1718" s="60"/>
    </row>
    <row r="1719" spans="6:6" x14ac:dyDescent="0.3">
      <c r="F1719" s="60"/>
    </row>
    <row r="1720" spans="6:6" x14ac:dyDescent="0.3">
      <c r="F1720" s="60"/>
    </row>
    <row r="1721" spans="6:6" x14ac:dyDescent="0.3">
      <c r="F1721" s="60"/>
    </row>
    <row r="1722" spans="6:6" x14ac:dyDescent="0.3">
      <c r="F1722" s="60"/>
    </row>
    <row r="1723" spans="6:6" x14ac:dyDescent="0.3">
      <c r="F1723" s="60"/>
    </row>
    <row r="1724" spans="6:6" x14ac:dyDescent="0.3">
      <c r="F1724" s="60"/>
    </row>
    <row r="1725" spans="6:6" x14ac:dyDescent="0.3">
      <c r="F1725" s="60"/>
    </row>
    <row r="1726" spans="6:6" x14ac:dyDescent="0.3">
      <c r="F1726" s="60"/>
    </row>
    <row r="1727" spans="6:6" x14ac:dyDescent="0.3">
      <c r="F1727" s="60"/>
    </row>
    <row r="1728" spans="6:6" x14ac:dyDescent="0.3">
      <c r="F1728" s="60"/>
    </row>
    <row r="1729" spans="6:6" x14ac:dyDescent="0.3">
      <c r="F1729" s="60"/>
    </row>
    <row r="1730" spans="6:6" x14ac:dyDescent="0.3">
      <c r="F1730" s="60"/>
    </row>
    <row r="1731" spans="6:6" x14ac:dyDescent="0.3">
      <c r="F1731" s="60"/>
    </row>
    <row r="1732" spans="6:6" x14ac:dyDescent="0.3">
      <c r="F1732" s="60"/>
    </row>
    <row r="1733" spans="6:6" x14ac:dyDescent="0.3">
      <c r="F1733" s="60"/>
    </row>
    <row r="1734" spans="6:6" x14ac:dyDescent="0.3">
      <c r="F1734" s="60"/>
    </row>
    <row r="1735" spans="6:6" x14ac:dyDescent="0.3">
      <c r="F1735" s="60"/>
    </row>
    <row r="1736" spans="6:6" x14ac:dyDescent="0.3">
      <c r="F1736" s="60"/>
    </row>
    <row r="1737" spans="6:6" x14ac:dyDescent="0.3">
      <c r="F1737" s="60"/>
    </row>
    <row r="1738" spans="6:6" x14ac:dyDescent="0.3">
      <c r="F1738" s="60"/>
    </row>
    <row r="1739" spans="6:6" x14ac:dyDescent="0.3">
      <c r="F1739" s="60"/>
    </row>
    <row r="1740" spans="6:6" x14ac:dyDescent="0.3">
      <c r="F1740" s="60"/>
    </row>
    <row r="1741" spans="6:6" x14ac:dyDescent="0.3">
      <c r="F1741" s="60"/>
    </row>
    <row r="1742" spans="6:6" x14ac:dyDescent="0.3">
      <c r="F1742" s="60"/>
    </row>
    <row r="1743" spans="6:6" x14ac:dyDescent="0.3">
      <c r="F1743" s="60"/>
    </row>
    <row r="1744" spans="6:6" x14ac:dyDescent="0.3">
      <c r="F1744" s="60"/>
    </row>
    <row r="1745" spans="6:6" x14ac:dyDescent="0.3">
      <c r="F1745" s="60"/>
    </row>
    <row r="1746" spans="6:6" x14ac:dyDescent="0.3">
      <c r="F1746" s="60"/>
    </row>
    <row r="1747" spans="6:6" x14ac:dyDescent="0.3">
      <c r="F1747" s="64"/>
    </row>
    <row r="1748" spans="6:6" x14ac:dyDescent="0.3">
      <c r="F1748" s="64"/>
    </row>
    <row r="1749" spans="6:6" x14ac:dyDescent="0.3">
      <c r="F1749" s="64"/>
    </row>
    <row r="1750" spans="6:6" x14ac:dyDescent="0.3">
      <c r="F1750" s="64"/>
    </row>
    <row r="1751" spans="6:6" x14ac:dyDescent="0.3">
      <c r="F1751" s="64"/>
    </row>
    <row r="1752" spans="6:6" x14ac:dyDescent="0.3">
      <c r="F1752" s="64"/>
    </row>
    <row r="1753" spans="6:6" x14ac:dyDescent="0.3">
      <c r="F1753" s="64"/>
    </row>
    <row r="1754" spans="6:6" x14ac:dyDescent="0.3">
      <c r="F1754" s="64"/>
    </row>
    <row r="1755" spans="6:6" x14ac:dyDescent="0.3">
      <c r="F1755" s="64"/>
    </row>
    <row r="1756" spans="6:6" x14ac:dyDescent="0.3">
      <c r="F1756" s="64"/>
    </row>
    <row r="1757" spans="6:6" x14ac:dyDescent="0.3">
      <c r="F1757" s="64"/>
    </row>
    <row r="1758" spans="6:6" x14ac:dyDescent="0.3">
      <c r="F1758" s="64"/>
    </row>
    <row r="1759" spans="6:6" x14ac:dyDescent="0.3">
      <c r="F1759" s="64"/>
    </row>
    <row r="1760" spans="6:6" x14ac:dyDescent="0.3">
      <c r="F1760" s="64"/>
    </row>
    <row r="1761" spans="6:6" x14ac:dyDescent="0.3">
      <c r="F1761" s="64"/>
    </row>
    <row r="1762" spans="6:6" x14ac:dyDescent="0.3">
      <c r="F1762" s="64"/>
    </row>
    <row r="1763" spans="6:6" x14ac:dyDescent="0.3">
      <c r="F1763" s="64"/>
    </row>
    <row r="1764" spans="6:6" x14ac:dyDescent="0.3">
      <c r="F1764" s="64"/>
    </row>
    <row r="1765" spans="6:6" x14ac:dyDescent="0.3">
      <c r="F1765" s="64"/>
    </row>
    <row r="1766" spans="6:6" x14ac:dyDescent="0.3">
      <c r="F1766" s="64"/>
    </row>
    <row r="1767" spans="6:6" x14ac:dyDescent="0.3">
      <c r="F1767" s="64"/>
    </row>
    <row r="1768" spans="6:6" x14ac:dyDescent="0.3">
      <c r="F1768" s="64"/>
    </row>
    <row r="1769" spans="6:6" x14ac:dyDescent="0.3">
      <c r="F1769" s="64"/>
    </row>
    <row r="1770" spans="6:6" x14ac:dyDescent="0.3">
      <c r="F1770" s="64"/>
    </row>
    <row r="1771" spans="6:6" x14ac:dyDescent="0.3">
      <c r="F1771" s="64"/>
    </row>
    <row r="1772" spans="6:6" x14ac:dyDescent="0.3">
      <c r="F1772" s="64"/>
    </row>
    <row r="1773" spans="6:6" x14ac:dyDescent="0.3">
      <c r="F1773" s="64"/>
    </row>
    <row r="1774" spans="6:6" x14ac:dyDescent="0.3">
      <c r="F1774" s="64"/>
    </row>
    <row r="1775" spans="6:6" x14ac:dyDescent="0.3">
      <c r="F1775" s="64"/>
    </row>
    <row r="1776" spans="6:6" x14ac:dyDescent="0.3">
      <c r="F1776" s="64"/>
    </row>
    <row r="1777" spans="6:6" x14ac:dyDescent="0.3">
      <c r="F1777" s="64"/>
    </row>
    <row r="1778" spans="6:6" x14ac:dyDescent="0.3">
      <c r="F1778" s="64"/>
    </row>
    <row r="1779" spans="6:6" x14ac:dyDescent="0.3">
      <c r="F1779" s="64"/>
    </row>
    <row r="1780" spans="6:6" x14ac:dyDescent="0.3">
      <c r="F1780" s="64"/>
    </row>
    <row r="1781" spans="6:6" x14ac:dyDescent="0.3">
      <c r="F1781" s="64"/>
    </row>
    <row r="1782" spans="6:6" x14ac:dyDescent="0.3">
      <c r="F1782" s="64"/>
    </row>
    <row r="1783" spans="6:6" x14ac:dyDescent="0.3">
      <c r="F1783" s="64"/>
    </row>
    <row r="1784" spans="6:6" x14ac:dyDescent="0.3">
      <c r="F1784" s="64"/>
    </row>
    <row r="1785" spans="6:6" x14ac:dyDescent="0.3">
      <c r="F1785" s="64"/>
    </row>
    <row r="1786" spans="6:6" x14ac:dyDescent="0.3">
      <c r="F1786" s="64"/>
    </row>
    <row r="1787" spans="6:6" x14ac:dyDescent="0.3">
      <c r="F1787" s="64"/>
    </row>
    <row r="1788" spans="6:6" x14ac:dyDescent="0.3">
      <c r="F1788" s="64"/>
    </row>
    <row r="1789" spans="6:6" x14ac:dyDescent="0.3">
      <c r="F1789" s="64"/>
    </row>
    <row r="1790" spans="6:6" x14ac:dyDescent="0.3">
      <c r="F1790" s="64"/>
    </row>
    <row r="1791" spans="6:6" x14ac:dyDescent="0.3">
      <c r="F1791" s="64"/>
    </row>
    <row r="1792" spans="6:6" x14ac:dyDescent="0.3">
      <c r="F1792" s="64"/>
    </row>
    <row r="1793" spans="6:6" x14ac:dyDescent="0.3">
      <c r="F1793" s="64"/>
    </row>
    <row r="1794" spans="6:6" x14ac:dyDescent="0.3">
      <c r="F1794" s="64"/>
    </row>
    <row r="1795" spans="6:6" x14ac:dyDescent="0.3">
      <c r="F1795" s="64"/>
    </row>
    <row r="1796" spans="6:6" x14ac:dyDescent="0.3">
      <c r="F1796" s="64"/>
    </row>
    <row r="1797" spans="6:6" x14ac:dyDescent="0.3">
      <c r="F1797" s="64"/>
    </row>
    <row r="1798" spans="6:6" x14ac:dyDescent="0.3">
      <c r="F1798" s="64"/>
    </row>
    <row r="1799" spans="6:6" x14ac:dyDescent="0.3">
      <c r="F1799" s="64"/>
    </row>
    <row r="1800" spans="6:6" x14ac:dyDescent="0.3">
      <c r="F1800" s="64"/>
    </row>
    <row r="1801" spans="6:6" x14ac:dyDescent="0.3">
      <c r="F1801" s="64"/>
    </row>
    <row r="1802" spans="6:6" x14ac:dyDescent="0.3">
      <c r="F1802" s="64"/>
    </row>
    <row r="1803" spans="6:6" x14ac:dyDescent="0.3">
      <c r="F1803" s="64"/>
    </row>
    <row r="1804" spans="6:6" x14ac:dyDescent="0.3">
      <c r="F1804" s="64"/>
    </row>
    <row r="1805" spans="6:6" x14ac:dyDescent="0.3">
      <c r="F1805" s="64"/>
    </row>
    <row r="1806" spans="6:6" x14ac:dyDescent="0.3">
      <c r="F1806" s="64"/>
    </row>
    <row r="1807" spans="6:6" x14ac:dyDescent="0.3">
      <c r="F1807" s="64"/>
    </row>
    <row r="1808" spans="6:6" x14ac:dyDescent="0.3">
      <c r="F1808" s="64"/>
    </row>
    <row r="1809" spans="6:6" x14ac:dyDescent="0.3">
      <c r="F1809" s="64"/>
    </row>
    <row r="1810" spans="6:6" x14ac:dyDescent="0.3">
      <c r="F1810" s="64"/>
    </row>
    <row r="1811" spans="6:6" x14ac:dyDescent="0.3">
      <c r="F1811" s="64"/>
    </row>
    <row r="1812" spans="6:6" x14ac:dyDescent="0.3">
      <c r="F1812" s="64"/>
    </row>
    <row r="1813" spans="6:6" x14ac:dyDescent="0.3">
      <c r="F1813" s="64"/>
    </row>
    <row r="1814" spans="6:6" x14ac:dyDescent="0.3">
      <c r="F1814" s="64"/>
    </row>
    <row r="1815" spans="6:6" x14ac:dyDescent="0.3">
      <c r="F1815" s="64"/>
    </row>
    <row r="1816" spans="6:6" x14ac:dyDescent="0.3">
      <c r="F1816" s="64"/>
    </row>
    <row r="1817" spans="6:6" x14ac:dyDescent="0.3">
      <c r="F1817" s="64"/>
    </row>
    <row r="1818" spans="6:6" x14ac:dyDescent="0.3">
      <c r="F1818" s="64"/>
    </row>
    <row r="1819" spans="6:6" x14ac:dyDescent="0.3">
      <c r="F1819" s="64"/>
    </row>
    <row r="1820" spans="6:6" x14ac:dyDescent="0.3">
      <c r="F1820" s="64"/>
    </row>
    <row r="1821" spans="6:6" x14ac:dyDescent="0.3">
      <c r="F1821" s="64"/>
    </row>
    <row r="1822" spans="6:6" x14ac:dyDescent="0.3">
      <c r="F1822" s="64"/>
    </row>
    <row r="1823" spans="6:6" x14ac:dyDescent="0.3">
      <c r="F1823" s="64"/>
    </row>
    <row r="1824" spans="6:6" x14ac:dyDescent="0.3">
      <c r="F1824" s="64"/>
    </row>
    <row r="1825" spans="6:6" x14ac:dyDescent="0.3">
      <c r="F1825" s="64"/>
    </row>
    <row r="1826" spans="6:6" x14ac:dyDescent="0.3">
      <c r="F1826" s="64"/>
    </row>
    <row r="1827" spans="6:6" x14ac:dyDescent="0.3">
      <c r="F1827" s="64"/>
    </row>
    <row r="1828" spans="6:6" x14ac:dyDescent="0.3">
      <c r="F1828" s="64"/>
    </row>
    <row r="1829" spans="6:6" x14ac:dyDescent="0.3">
      <c r="F1829" s="64"/>
    </row>
    <row r="1830" spans="6:6" x14ac:dyDescent="0.3">
      <c r="F1830" s="64"/>
    </row>
    <row r="1831" spans="6:6" x14ac:dyDescent="0.3">
      <c r="F1831" s="64"/>
    </row>
    <row r="1832" spans="6:6" x14ac:dyDescent="0.3">
      <c r="F1832" s="64"/>
    </row>
    <row r="1833" spans="6:6" x14ac:dyDescent="0.3">
      <c r="F1833" s="64"/>
    </row>
    <row r="1834" spans="6:6" x14ac:dyDescent="0.3">
      <c r="F1834" s="64"/>
    </row>
    <row r="1835" spans="6:6" x14ac:dyDescent="0.3">
      <c r="F1835" s="64"/>
    </row>
    <row r="1836" spans="6:6" x14ac:dyDescent="0.3">
      <c r="F1836" s="64"/>
    </row>
    <row r="1837" spans="6:6" x14ac:dyDescent="0.3">
      <c r="F1837" s="64"/>
    </row>
    <row r="1838" spans="6:6" x14ac:dyDescent="0.3">
      <c r="F1838" s="64"/>
    </row>
    <row r="1839" spans="6:6" x14ac:dyDescent="0.3">
      <c r="F1839" s="64"/>
    </row>
    <row r="1840" spans="6:6" x14ac:dyDescent="0.3">
      <c r="F1840" s="64"/>
    </row>
    <row r="1841" spans="6:6" x14ac:dyDescent="0.3">
      <c r="F1841" s="64"/>
    </row>
    <row r="1842" spans="6:6" x14ac:dyDescent="0.3">
      <c r="F1842" s="64"/>
    </row>
    <row r="1843" spans="6:6" x14ac:dyDescent="0.3">
      <c r="F1843" s="64"/>
    </row>
    <row r="1844" spans="6:6" x14ac:dyDescent="0.3">
      <c r="F1844" s="64"/>
    </row>
    <row r="1845" spans="6:6" x14ac:dyDescent="0.3">
      <c r="F1845" s="64"/>
    </row>
    <row r="1846" spans="6:6" x14ac:dyDescent="0.3">
      <c r="F1846" s="64"/>
    </row>
    <row r="1847" spans="6:6" x14ac:dyDescent="0.3">
      <c r="F1847" s="64"/>
    </row>
    <row r="1848" spans="6:6" x14ac:dyDescent="0.3">
      <c r="F1848" s="64"/>
    </row>
    <row r="1849" spans="6:6" x14ac:dyDescent="0.3">
      <c r="F1849" s="64"/>
    </row>
    <row r="1850" spans="6:6" x14ac:dyDescent="0.3">
      <c r="F1850" s="64"/>
    </row>
    <row r="1851" spans="6:6" x14ac:dyDescent="0.3">
      <c r="F1851" s="64"/>
    </row>
    <row r="1852" spans="6:6" x14ac:dyDescent="0.3">
      <c r="F1852" s="64"/>
    </row>
    <row r="1853" spans="6:6" x14ac:dyDescent="0.3">
      <c r="F1853" s="64"/>
    </row>
    <row r="1854" spans="6:6" x14ac:dyDescent="0.3">
      <c r="F1854" s="64"/>
    </row>
    <row r="1855" spans="6:6" x14ac:dyDescent="0.3">
      <c r="F1855" s="64"/>
    </row>
    <row r="1856" spans="6:6" x14ac:dyDescent="0.3">
      <c r="F1856" s="64"/>
    </row>
    <row r="1857" spans="6:6" x14ac:dyDescent="0.3">
      <c r="F1857" s="64"/>
    </row>
    <row r="1858" spans="6:6" x14ac:dyDescent="0.3">
      <c r="F1858" s="64"/>
    </row>
    <row r="1859" spans="6:6" x14ac:dyDescent="0.3">
      <c r="F1859" s="64"/>
    </row>
    <row r="1860" spans="6:6" x14ac:dyDescent="0.3">
      <c r="F1860" s="64"/>
    </row>
    <row r="1861" spans="6:6" x14ac:dyDescent="0.3">
      <c r="F1861" s="64"/>
    </row>
    <row r="1862" spans="6:6" x14ac:dyDescent="0.3">
      <c r="F1862" s="64"/>
    </row>
    <row r="1863" spans="6:6" x14ac:dyDescent="0.3">
      <c r="F1863" s="64"/>
    </row>
    <row r="1864" spans="6:6" x14ac:dyDescent="0.3">
      <c r="F1864" s="64"/>
    </row>
    <row r="1865" spans="6:6" x14ac:dyDescent="0.3">
      <c r="F1865" s="64"/>
    </row>
    <row r="1866" spans="6:6" x14ac:dyDescent="0.3">
      <c r="F1866" s="64"/>
    </row>
    <row r="1867" spans="6:6" x14ac:dyDescent="0.3">
      <c r="F1867" s="64"/>
    </row>
    <row r="1868" spans="6:6" x14ac:dyDescent="0.3">
      <c r="F1868" s="64"/>
    </row>
    <row r="1869" spans="6:6" x14ac:dyDescent="0.3">
      <c r="F1869" s="64"/>
    </row>
    <row r="1870" spans="6:6" x14ac:dyDescent="0.3">
      <c r="F1870" s="64"/>
    </row>
    <row r="1871" spans="6:6" x14ac:dyDescent="0.3">
      <c r="F1871" s="64"/>
    </row>
    <row r="1872" spans="6:6" x14ac:dyDescent="0.3">
      <c r="F1872" s="64"/>
    </row>
    <row r="1873" spans="6:6" x14ac:dyDescent="0.3">
      <c r="F1873" s="64"/>
    </row>
    <row r="1874" spans="6:6" x14ac:dyDescent="0.3">
      <c r="F1874" s="64"/>
    </row>
    <row r="1875" spans="6:6" x14ac:dyDescent="0.3">
      <c r="F1875" s="64"/>
    </row>
    <row r="1876" spans="6:6" x14ac:dyDescent="0.3">
      <c r="F1876" s="64"/>
    </row>
    <row r="1877" spans="6:6" x14ac:dyDescent="0.3">
      <c r="F1877" s="64"/>
    </row>
    <row r="1878" spans="6:6" x14ac:dyDescent="0.3">
      <c r="F1878" s="64"/>
    </row>
    <row r="1879" spans="6:6" x14ac:dyDescent="0.3">
      <c r="F1879" s="64"/>
    </row>
    <row r="1880" spans="6:6" x14ac:dyDescent="0.3">
      <c r="F1880" s="64"/>
    </row>
    <row r="1881" spans="6:6" x14ac:dyDescent="0.3">
      <c r="F1881" s="64"/>
    </row>
    <row r="1882" spans="6:6" x14ac:dyDescent="0.3">
      <c r="F1882" s="64"/>
    </row>
    <row r="1883" spans="6:6" x14ac:dyDescent="0.3">
      <c r="F1883" s="64"/>
    </row>
    <row r="1884" spans="6:6" x14ac:dyDescent="0.3">
      <c r="F1884" s="64"/>
    </row>
    <row r="1885" spans="6:6" x14ac:dyDescent="0.3">
      <c r="F1885" s="64"/>
    </row>
    <row r="1886" spans="6:6" x14ac:dyDescent="0.3">
      <c r="F1886" s="64"/>
    </row>
    <row r="1887" spans="6:6" x14ac:dyDescent="0.3">
      <c r="F1887" s="64"/>
    </row>
    <row r="1888" spans="6:6" x14ac:dyDescent="0.3">
      <c r="F1888" s="64"/>
    </row>
    <row r="1889" spans="6:6" x14ac:dyDescent="0.3">
      <c r="F1889" s="64"/>
    </row>
    <row r="1890" spans="6:6" x14ac:dyDescent="0.3">
      <c r="F1890" s="64"/>
    </row>
    <row r="1891" spans="6:6" x14ac:dyDescent="0.3">
      <c r="F1891" s="64"/>
    </row>
    <row r="1892" spans="6:6" x14ac:dyDescent="0.3">
      <c r="F1892" s="64"/>
    </row>
    <row r="1893" spans="6:6" x14ac:dyDescent="0.3">
      <c r="F1893" s="64"/>
    </row>
    <row r="1894" spans="6:6" x14ac:dyDescent="0.3">
      <c r="F1894" s="64"/>
    </row>
    <row r="1895" spans="6:6" x14ac:dyDescent="0.3">
      <c r="F1895" s="64"/>
    </row>
    <row r="1896" spans="6:6" x14ac:dyDescent="0.3">
      <c r="F1896" s="64"/>
    </row>
    <row r="1897" spans="6:6" x14ac:dyDescent="0.3">
      <c r="F1897" s="64"/>
    </row>
    <row r="1898" spans="6:6" x14ac:dyDescent="0.3">
      <c r="F1898" s="64"/>
    </row>
    <row r="1899" spans="6:6" x14ac:dyDescent="0.3">
      <c r="F1899" s="64"/>
    </row>
    <row r="1900" spans="6:6" x14ac:dyDescent="0.3">
      <c r="F1900" s="64"/>
    </row>
    <row r="1901" spans="6:6" x14ac:dyDescent="0.3">
      <c r="F1901" s="64"/>
    </row>
    <row r="1902" spans="6:6" x14ac:dyDescent="0.3">
      <c r="F1902" s="64"/>
    </row>
    <row r="1903" spans="6:6" x14ac:dyDescent="0.3">
      <c r="F1903" s="64"/>
    </row>
    <row r="1904" spans="6:6" x14ac:dyDescent="0.3">
      <c r="F1904" s="64"/>
    </row>
    <row r="1905" spans="6:6" x14ac:dyDescent="0.3">
      <c r="F1905" s="64"/>
    </row>
    <row r="1906" spans="6:6" x14ac:dyDescent="0.3">
      <c r="F1906" s="64"/>
    </row>
    <row r="1907" spans="6:6" x14ac:dyDescent="0.3">
      <c r="F1907" s="64"/>
    </row>
    <row r="1908" spans="6:6" x14ac:dyDescent="0.3">
      <c r="F1908" s="64"/>
    </row>
    <row r="1909" spans="6:6" x14ac:dyDescent="0.3">
      <c r="F1909" s="64"/>
    </row>
    <row r="1910" spans="6:6" x14ac:dyDescent="0.3">
      <c r="F1910" s="64"/>
    </row>
    <row r="1911" spans="6:6" x14ac:dyDescent="0.3">
      <c r="F1911" s="64"/>
    </row>
    <row r="1912" spans="6:6" x14ac:dyDescent="0.3">
      <c r="F1912" s="64"/>
    </row>
    <row r="1913" spans="6:6" x14ac:dyDescent="0.3">
      <c r="F1913" s="64"/>
    </row>
    <row r="1914" spans="6:6" x14ac:dyDescent="0.3">
      <c r="F1914" s="64"/>
    </row>
    <row r="1915" spans="6:6" x14ac:dyDescent="0.3">
      <c r="F1915" s="64"/>
    </row>
    <row r="1916" spans="6:6" x14ac:dyDescent="0.3">
      <c r="F1916" s="64"/>
    </row>
    <row r="1917" spans="6:6" x14ac:dyDescent="0.3">
      <c r="F1917" s="64"/>
    </row>
    <row r="1918" spans="6:6" x14ac:dyDescent="0.3">
      <c r="F1918" s="64"/>
    </row>
    <row r="1919" spans="6:6" x14ac:dyDescent="0.3">
      <c r="F1919" s="64"/>
    </row>
    <row r="1920" spans="6:6" x14ac:dyDescent="0.3">
      <c r="F1920" s="64"/>
    </row>
    <row r="1921" spans="6:6" x14ac:dyDescent="0.3">
      <c r="F1921" s="64"/>
    </row>
    <row r="1922" spans="6:6" x14ac:dyDescent="0.3">
      <c r="F1922" s="64"/>
    </row>
    <row r="1923" spans="6:6" x14ac:dyDescent="0.3">
      <c r="F1923" s="64"/>
    </row>
    <row r="1924" spans="6:6" x14ac:dyDescent="0.3">
      <c r="F1924" s="64"/>
    </row>
    <row r="1925" spans="6:6" x14ac:dyDescent="0.3">
      <c r="F1925" s="64"/>
    </row>
    <row r="1926" spans="6:6" x14ac:dyDescent="0.3">
      <c r="F1926" s="64"/>
    </row>
    <row r="1927" spans="6:6" x14ac:dyDescent="0.3">
      <c r="F1927" s="64"/>
    </row>
    <row r="1928" spans="6:6" x14ac:dyDescent="0.3">
      <c r="F1928" s="64"/>
    </row>
    <row r="1929" spans="6:6" x14ac:dyDescent="0.3">
      <c r="F1929" s="64"/>
    </row>
    <row r="1930" spans="6:6" x14ac:dyDescent="0.3">
      <c r="F1930" s="64"/>
    </row>
    <row r="1931" spans="6:6" x14ac:dyDescent="0.3">
      <c r="F1931" s="64"/>
    </row>
    <row r="1932" spans="6:6" x14ac:dyDescent="0.3">
      <c r="F1932" s="64"/>
    </row>
    <row r="1933" spans="6:6" x14ac:dyDescent="0.3">
      <c r="F1933" s="64"/>
    </row>
    <row r="1934" spans="6:6" x14ac:dyDescent="0.3">
      <c r="F1934" s="64"/>
    </row>
    <row r="1935" spans="6:6" x14ac:dyDescent="0.3">
      <c r="F1935" s="64"/>
    </row>
    <row r="1936" spans="6:6" x14ac:dyDescent="0.3">
      <c r="F1936" s="64"/>
    </row>
    <row r="1937" spans="6:6" x14ac:dyDescent="0.3">
      <c r="F1937" s="64"/>
    </row>
    <row r="1938" spans="6:6" x14ac:dyDescent="0.3">
      <c r="F1938" s="64"/>
    </row>
    <row r="1939" spans="6:6" x14ac:dyDescent="0.3">
      <c r="F1939" s="64"/>
    </row>
    <row r="1940" spans="6:6" x14ac:dyDescent="0.3">
      <c r="F1940" s="64"/>
    </row>
    <row r="1941" spans="6:6" x14ac:dyDescent="0.3">
      <c r="F1941" s="64"/>
    </row>
    <row r="1942" spans="6:6" x14ac:dyDescent="0.3">
      <c r="F1942" s="64"/>
    </row>
    <row r="1943" spans="6:6" x14ac:dyDescent="0.3">
      <c r="F1943" s="64"/>
    </row>
    <row r="1944" spans="6:6" x14ac:dyDescent="0.3">
      <c r="F1944" s="64"/>
    </row>
    <row r="1945" spans="6:6" x14ac:dyDescent="0.3">
      <c r="F1945" s="64"/>
    </row>
    <row r="1946" spans="6:6" x14ac:dyDescent="0.3">
      <c r="F1946" s="64"/>
    </row>
    <row r="1947" spans="6:6" x14ac:dyDescent="0.3">
      <c r="F1947" s="64"/>
    </row>
    <row r="1948" spans="6:6" x14ac:dyDescent="0.3">
      <c r="F1948" s="64"/>
    </row>
    <row r="1949" spans="6:6" x14ac:dyDescent="0.3">
      <c r="F1949" s="64"/>
    </row>
    <row r="1950" spans="6:6" x14ac:dyDescent="0.3">
      <c r="F1950" s="64"/>
    </row>
    <row r="1951" spans="6:6" x14ac:dyDescent="0.3">
      <c r="F1951" s="64"/>
    </row>
    <row r="1952" spans="6:6" x14ac:dyDescent="0.3">
      <c r="F1952" s="64"/>
    </row>
    <row r="1953" spans="6:6" x14ac:dyDescent="0.3">
      <c r="F1953" s="64"/>
    </row>
    <row r="1954" spans="6:6" x14ac:dyDescent="0.3">
      <c r="F1954" s="64"/>
    </row>
    <row r="1955" spans="6:6" x14ac:dyDescent="0.3">
      <c r="F1955" s="64"/>
    </row>
    <row r="1956" spans="6:6" x14ac:dyDescent="0.3">
      <c r="F1956" s="64"/>
    </row>
    <row r="1957" spans="6:6" x14ac:dyDescent="0.3">
      <c r="F1957" s="64"/>
    </row>
    <row r="1958" spans="6:6" x14ac:dyDescent="0.3">
      <c r="F1958" s="64"/>
    </row>
    <row r="1959" spans="6:6" x14ac:dyDescent="0.3">
      <c r="F1959" s="64"/>
    </row>
    <row r="1960" spans="6:6" x14ac:dyDescent="0.3">
      <c r="F1960" s="64"/>
    </row>
    <row r="1961" spans="6:6" x14ac:dyDescent="0.3">
      <c r="F1961" s="64"/>
    </row>
    <row r="1962" spans="6:6" x14ac:dyDescent="0.3">
      <c r="F1962" s="64"/>
    </row>
    <row r="1963" spans="6:6" x14ac:dyDescent="0.3">
      <c r="F1963" s="64"/>
    </row>
    <row r="1964" spans="6:6" x14ac:dyDescent="0.3">
      <c r="F1964" s="64"/>
    </row>
    <row r="1965" spans="6:6" x14ac:dyDescent="0.3">
      <c r="F1965" s="64"/>
    </row>
    <row r="1966" spans="6:6" x14ac:dyDescent="0.3">
      <c r="F1966" s="64"/>
    </row>
    <row r="1967" spans="6:6" x14ac:dyDescent="0.3">
      <c r="F1967" s="64"/>
    </row>
    <row r="1968" spans="6:6" x14ac:dyDescent="0.3">
      <c r="F1968" s="64"/>
    </row>
    <row r="1969" spans="6:6" x14ac:dyDescent="0.3">
      <c r="F1969" s="64"/>
    </row>
    <row r="1970" spans="6:6" x14ac:dyDescent="0.3">
      <c r="F1970" s="64"/>
    </row>
    <row r="1971" spans="6:6" x14ac:dyDescent="0.3">
      <c r="F1971" s="64"/>
    </row>
    <row r="1972" spans="6:6" x14ac:dyDescent="0.3">
      <c r="F1972" s="64"/>
    </row>
    <row r="1973" spans="6:6" x14ac:dyDescent="0.3">
      <c r="F1973" s="64"/>
    </row>
    <row r="1974" spans="6:6" x14ac:dyDescent="0.3">
      <c r="F1974" s="64"/>
    </row>
    <row r="1975" spans="6:6" x14ac:dyDescent="0.3">
      <c r="F1975" s="64"/>
    </row>
    <row r="1976" spans="6:6" x14ac:dyDescent="0.3">
      <c r="F1976" s="64"/>
    </row>
    <row r="1977" spans="6:6" x14ac:dyDescent="0.3">
      <c r="F1977" s="64"/>
    </row>
    <row r="1978" spans="6:6" x14ac:dyDescent="0.3">
      <c r="F1978" s="64"/>
    </row>
    <row r="1979" spans="6:6" x14ac:dyDescent="0.3">
      <c r="F1979" s="64"/>
    </row>
    <row r="1980" spans="6:6" x14ac:dyDescent="0.3">
      <c r="F1980" s="64"/>
    </row>
    <row r="1981" spans="6:6" x14ac:dyDescent="0.3">
      <c r="F1981" s="64"/>
    </row>
    <row r="1982" spans="6:6" x14ac:dyDescent="0.3">
      <c r="F1982" s="64"/>
    </row>
    <row r="1983" spans="6:6" x14ac:dyDescent="0.3">
      <c r="F1983" s="64"/>
    </row>
    <row r="1984" spans="6:6" x14ac:dyDescent="0.3">
      <c r="F1984" s="64"/>
    </row>
    <row r="1985" spans="6:6" x14ac:dyDescent="0.3">
      <c r="F1985" s="64"/>
    </row>
    <row r="1986" spans="6:6" x14ac:dyDescent="0.3">
      <c r="F1986" s="64"/>
    </row>
    <row r="1987" spans="6:6" x14ac:dyDescent="0.3">
      <c r="F1987" s="64"/>
    </row>
    <row r="1988" spans="6:6" x14ac:dyDescent="0.3">
      <c r="F1988" s="64"/>
    </row>
    <row r="1989" spans="6:6" x14ac:dyDescent="0.3">
      <c r="F1989" s="64"/>
    </row>
    <row r="1990" spans="6:6" x14ac:dyDescent="0.3">
      <c r="F1990" s="64"/>
    </row>
    <row r="1991" spans="6:6" x14ac:dyDescent="0.3">
      <c r="F1991" s="64"/>
    </row>
    <row r="1992" spans="6:6" x14ac:dyDescent="0.3">
      <c r="F1992" s="64"/>
    </row>
    <row r="1993" spans="6:6" x14ac:dyDescent="0.3">
      <c r="F1993" s="64"/>
    </row>
    <row r="1994" spans="6:6" x14ac:dyDescent="0.3">
      <c r="F1994" s="64"/>
    </row>
    <row r="1995" spans="6:6" x14ac:dyDescent="0.3">
      <c r="F1995" s="64"/>
    </row>
    <row r="1996" spans="6:6" x14ac:dyDescent="0.3">
      <c r="F1996" s="64"/>
    </row>
    <row r="1997" spans="6:6" x14ac:dyDescent="0.3">
      <c r="F1997" s="64"/>
    </row>
    <row r="1998" spans="6:6" x14ac:dyDescent="0.3">
      <c r="F1998" s="64"/>
    </row>
    <row r="1999" spans="6:6" x14ac:dyDescent="0.3">
      <c r="F1999" s="64"/>
    </row>
    <row r="2000" spans="6:6" x14ac:dyDescent="0.3">
      <c r="F2000" s="64"/>
    </row>
    <row r="2001" spans="6:6" x14ac:dyDescent="0.3">
      <c r="F2001" s="64"/>
    </row>
    <row r="2002" spans="6:6" x14ac:dyDescent="0.3">
      <c r="F2002" s="64"/>
    </row>
    <row r="2003" spans="6:6" x14ac:dyDescent="0.3">
      <c r="F2003" s="64"/>
    </row>
    <row r="2004" spans="6:6" x14ac:dyDescent="0.3">
      <c r="F2004" s="64"/>
    </row>
    <row r="2005" spans="6:6" x14ac:dyDescent="0.3">
      <c r="F2005" s="64"/>
    </row>
    <row r="2006" spans="6:6" x14ac:dyDescent="0.3">
      <c r="F2006" s="64"/>
    </row>
    <row r="2007" spans="6:6" x14ac:dyDescent="0.3">
      <c r="F2007" s="64"/>
    </row>
    <row r="2008" spans="6:6" x14ac:dyDescent="0.3">
      <c r="F2008" s="64"/>
    </row>
    <row r="2009" spans="6:6" x14ac:dyDescent="0.3">
      <c r="F2009" s="64"/>
    </row>
    <row r="2010" spans="6:6" x14ac:dyDescent="0.3">
      <c r="F2010" s="64"/>
    </row>
    <row r="2011" spans="6:6" x14ac:dyDescent="0.3">
      <c r="F2011" s="64"/>
    </row>
    <row r="2012" spans="6:6" x14ac:dyDescent="0.3">
      <c r="F2012" s="64"/>
    </row>
    <row r="2013" spans="6:6" x14ac:dyDescent="0.3">
      <c r="F2013" s="64"/>
    </row>
    <row r="2014" spans="6:6" x14ac:dyDescent="0.3">
      <c r="F2014" s="64"/>
    </row>
    <row r="2015" spans="6:6" x14ac:dyDescent="0.3">
      <c r="F2015" s="64"/>
    </row>
    <row r="2016" spans="6:6" x14ac:dyDescent="0.3">
      <c r="F2016" s="64"/>
    </row>
    <row r="2017" spans="6:6" x14ac:dyDescent="0.3">
      <c r="F2017" s="64"/>
    </row>
    <row r="2018" spans="6:6" x14ac:dyDescent="0.3">
      <c r="F2018" s="64"/>
    </row>
    <row r="2019" spans="6:6" x14ac:dyDescent="0.3">
      <c r="F2019" s="64"/>
    </row>
    <row r="2020" spans="6:6" x14ac:dyDescent="0.3">
      <c r="F2020" s="64"/>
    </row>
    <row r="2021" spans="6:6" x14ac:dyDescent="0.3">
      <c r="F2021" s="64"/>
    </row>
    <row r="2022" spans="6:6" x14ac:dyDescent="0.3">
      <c r="F2022" s="64"/>
    </row>
    <row r="2023" spans="6:6" x14ac:dyDescent="0.3">
      <c r="F2023" s="64"/>
    </row>
    <row r="2024" spans="6:6" x14ac:dyDescent="0.3">
      <c r="F2024" s="64"/>
    </row>
    <row r="2025" spans="6:6" x14ac:dyDescent="0.3">
      <c r="F2025" s="64"/>
    </row>
    <row r="2026" spans="6:6" x14ac:dyDescent="0.3">
      <c r="F2026" s="64"/>
    </row>
    <row r="2027" spans="6:6" x14ac:dyDescent="0.3">
      <c r="F2027" s="64"/>
    </row>
    <row r="2028" spans="6:6" x14ac:dyDescent="0.3">
      <c r="F2028" s="64"/>
    </row>
    <row r="2029" spans="6:6" x14ac:dyDescent="0.3">
      <c r="F2029" s="64"/>
    </row>
    <row r="2030" spans="6:6" x14ac:dyDescent="0.3">
      <c r="F2030" s="64"/>
    </row>
    <row r="2031" spans="6:6" x14ac:dyDescent="0.3">
      <c r="F2031" s="64"/>
    </row>
    <row r="2032" spans="6:6" x14ac:dyDescent="0.3">
      <c r="F2032" s="64"/>
    </row>
    <row r="2033" spans="6:6" x14ac:dyDescent="0.3">
      <c r="F2033" s="64"/>
    </row>
    <row r="2034" spans="6:6" x14ac:dyDescent="0.3">
      <c r="F2034" s="64"/>
    </row>
    <row r="2035" spans="6:6" x14ac:dyDescent="0.3">
      <c r="F2035" s="64"/>
    </row>
    <row r="2036" spans="6:6" x14ac:dyDescent="0.3">
      <c r="F2036" s="64"/>
    </row>
    <row r="2037" spans="6:6" x14ac:dyDescent="0.3">
      <c r="F2037" s="64"/>
    </row>
    <row r="2038" spans="6:6" x14ac:dyDescent="0.3">
      <c r="F2038" s="64"/>
    </row>
    <row r="2039" spans="6:6" x14ac:dyDescent="0.3">
      <c r="F2039" s="64"/>
    </row>
    <row r="2040" spans="6:6" x14ac:dyDescent="0.3">
      <c r="F2040" s="64"/>
    </row>
    <row r="2041" spans="6:6" x14ac:dyDescent="0.3">
      <c r="F2041" s="64"/>
    </row>
    <row r="2042" spans="6:6" x14ac:dyDescent="0.3">
      <c r="F2042" s="64"/>
    </row>
    <row r="2043" spans="6:6" x14ac:dyDescent="0.3">
      <c r="F2043" s="64"/>
    </row>
    <row r="2044" spans="6:6" x14ac:dyDescent="0.3">
      <c r="F2044" s="64"/>
    </row>
    <row r="2045" spans="6:6" x14ac:dyDescent="0.3">
      <c r="F2045" s="64"/>
    </row>
    <row r="2046" spans="6:6" x14ac:dyDescent="0.3">
      <c r="F2046" s="64"/>
    </row>
    <row r="2047" spans="6:6" x14ac:dyDescent="0.3">
      <c r="F2047" s="64"/>
    </row>
    <row r="2048" spans="6:6" x14ac:dyDescent="0.3">
      <c r="F2048" s="64"/>
    </row>
    <row r="2049" spans="6:6" x14ac:dyDescent="0.3">
      <c r="F2049" s="64"/>
    </row>
    <row r="2050" spans="6:6" x14ac:dyDescent="0.3">
      <c r="F2050" s="64"/>
    </row>
    <row r="2051" spans="6:6" x14ac:dyDescent="0.3">
      <c r="F2051" s="64"/>
    </row>
    <row r="2052" spans="6:6" x14ac:dyDescent="0.3">
      <c r="F2052" s="64"/>
    </row>
    <row r="2053" spans="6:6" x14ac:dyDescent="0.3">
      <c r="F2053" s="64"/>
    </row>
    <row r="2054" spans="6:6" x14ac:dyDescent="0.3">
      <c r="F2054" s="64"/>
    </row>
    <row r="2055" spans="6:6" x14ac:dyDescent="0.3">
      <c r="F2055" s="64"/>
    </row>
    <row r="2056" spans="6:6" x14ac:dyDescent="0.3">
      <c r="F2056" s="64"/>
    </row>
    <row r="2057" spans="6:6" x14ac:dyDescent="0.3">
      <c r="F2057" s="64"/>
    </row>
    <row r="2058" spans="6:6" x14ac:dyDescent="0.3">
      <c r="F2058" s="64"/>
    </row>
    <row r="2059" spans="6:6" x14ac:dyDescent="0.3">
      <c r="F2059" s="64"/>
    </row>
    <row r="2060" spans="6:6" x14ac:dyDescent="0.3">
      <c r="F2060" s="64"/>
    </row>
    <row r="2061" spans="6:6" x14ac:dyDescent="0.3">
      <c r="F2061" s="64"/>
    </row>
    <row r="2062" spans="6:6" x14ac:dyDescent="0.3">
      <c r="F2062" s="64"/>
    </row>
    <row r="2063" spans="6:6" x14ac:dyDescent="0.3">
      <c r="F2063" s="64"/>
    </row>
    <row r="2064" spans="6:6" x14ac:dyDescent="0.3">
      <c r="F2064" s="64"/>
    </row>
    <row r="2065" spans="6:6" x14ac:dyDescent="0.3">
      <c r="F2065" s="64"/>
    </row>
    <row r="2066" spans="6:6" x14ac:dyDescent="0.3">
      <c r="F2066" s="64"/>
    </row>
    <row r="2067" spans="6:6" x14ac:dyDescent="0.3">
      <c r="F2067" s="64"/>
    </row>
    <row r="2068" spans="6:6" x14ac:dyDescent="0.3">
      <c r="F2068" s="64"/>
    </row>
    <row r="2069" spans="6:6" x14ac:dyDescent="0.3">
      <c r="F2069" s="64"/>
    </row>
    <row r="2070" spans="6:6" x14ac:dyDescent="0.3">
      <c r="F2070" s="64"/>
    </row>
    <row r="2071" spans="6:6" x14ac:dyDescent="0.3">
      <c r="F2071" s="64"/>
    </row>
    <row r="2072" spans="6:6" x14ac:dyDescent="0.3">
      <c r="F2072" s="64"/>
    </row>
    <row r="2073" spans="6:6" x14ac:dyDescent="0.3">
      <c r="F2073" s="64"/>
    </row>
    <row r="2074" spans="6:6" x14ac:dyDescent="0.3">
      <c r="F2074" s="64"/>
    </row>
    <row r="2075" spans="6:6" x14ac:dyDescent="0.3">
      <c r="F2075" s="64"/>
    </row>
    <row r="2076" spans="6:6" x14ac:dyDescent="0.3">
      <c r="F2076" s="64"/>
    </row>
    <row r="2077" spans="6:6" x14ac:dyDescent="0.3">
      <c r="F2077" s="64"/>
    </row>
    <row r="2078" spans="6:6" x14ac:dyDescent="0.3">
      <c r="F2078" s="64"/>
    </row>
    <row r="2079" spans="6:6" x14ac:dyDescent="0.3">
      <c r="F2079" s="64"/>
    </row>
    <row r="2080" spans="6:6" x14ac:dyDescent="0.3">
      <c r="F2080" s="64"/>
    </row>
    <row r="2081" spans="6:6" x14ac:dyDescent="0.3">
      <c r="F2081" s="64"/>
    </row>
    <row r="2082" spans="6:6" x14ac:dyDescent="0.3">
      <c r="F2082" s="64"/>
    </row>
    <row r="2083" spans="6:6" x14ac:dyDescent="0.3">
      <c r="F2083" s="64"/>
    </row>
    <row r="2084" spans="6:6" x14ac:dyDescent="0.3">
      <c r="F2084" s="64"/>
    </row>
    <row r="2085" spans="6:6" x14ac:dyDescent="0.3">
      <c r="F2085" s="64"/>
    </row>
    <row r="2086" spans="6:6" x14ac:dyDescent="0.3">
      <c r="F2086" s="64"/>
    </row>
    <row r="2087" spans="6:6" x14ac:dyDescent="0.3">
      <c r="F2087" s="64"/>
    </row>
    <row r="2088" spans="6:6" x14ac:dyDescent="0.3">
      <c r="F2088" s="64"/>
    </row>
    <row r="2089" spans="6:6" x14ac:dyDescent="0.3">
      <c r="F2089" s="64"/>
    </row>
    <row r="2090" spans="6:6" x14ac:dyDescent="0.3">
      <c r="F2090" s="64"/>
    </row>
    <row r="2091" spans="6:6" x14ac:dyDescent="0.3">
      <c r="F2091" s="64"/>
    </row>
    <row r="2092" spans="6:6" x14ac:dyDescent="0.3">
      <c r="F2092" s="64"/>
    </row>
    <row r="2093" spans="6:6" x14ac:dyDescent="0.3">
      <c r="F2093" s="64"/>
    </row>
    <row r="2094" spans="6:6" x14ac:dyDescent="0.3">
      <c r="F2094" s="64"/>
    </row>
    <row r="2095" spans="6:6" x14ac:dyDescent="0.3">
      <c r="F2095" s="64"/>
    </row>
    <row r="2096" spans="6:6" x14ac:dyDescent="0.3">
      <c r="F2096" s="64"/>
    </row>
    <row r="2097" spans="6:6" x14ac:dyDescent="0.3">
      <c r="F2097" s="64"/>
    </row>
    <row r="2098" spans="6:6" x14ac:dyDescent="0.3">
      <c r="F2098" s="64"/>
    </row>
    <row r="2099" spans="6:6" x14ac:dyDescent="0.3">
      <c r="F2099" s="64"/>
    </row>
    <row r="2100" spans="6:6" x14ac:dyDescent="0.3">
      <c r="F2100" s="64"/>
    </row>
    <row r="2101" spans="6:6" x14ac:dyDescent="0.3">
      <c r="F2101" s="64"/>
    </row>
    <row r="2102" spans="6:6" x14ac:dyDescent="0.3">
      <c r="F2102" s="64"/>
    </row>
    <row r="2103" spans="6:6" x14ac:dyDescent="0.3">
      <c r="F2103" s="64"/>
    </row>
    <row r="2104" spans="6:6" x14ac:dyDescent="0.3">
      <c r="F2104" s="64"/>
    </row>
    <row r="2105" spans="6:6" x14ac:dyDescent="0.3">
      <c r="F2105" s="64"/>
    </row>
    <row r="2106" spans="6:6" x14ac:dyDescent="0.3">
      <c r="F2106" s="64"/>
    </row>
    <row r="2107" spans="6:6" x14ac:dyDescent="0.3">
      <c r="F2107" s="64"/>
    </row>
    <row r="2108" spans="6:6" x14ac:dyDescent="0.3">
      <c r="F2108" s="64"/>
    </row>
    <row r="2109" spans="6:6" x14ac:dyDescent="0.3">
      <c r="F2109" s="64"/>
    </row>
    <row r="2110" spans="6:6" x14ac:dyDescent="0.3">
      <c r="F2110" s="64"/>
    </row>
    <row r="2111" spans="6:6" x14ac:dyDescent="0.3">
      <c r="F2111" s="64"/>
    </row>
    <row r="2112" spans="6:6" x14ac:dyDescent="0.3">
      <c r="F2112" s="64"/>
    </row>
    <row r="2113" spans="6:6" x14ac:dyDescent="0.3">
      <c r="F2113" s="64"/>
    </row>
    <row r="2114" spans="6:6" x14ac:dyDescent="0.3">
      <c r="F2114" s="64"/>
    </row>
    <row r="2115" spans="6:6" x14ac:dyDescent="0.3">
      <c r="F2115" s="64"/>
    </row>
    <row r="2116" spans="6:6" x14ac:dyDescent="0.3">
      <c r="F2116" s="64"/>
    </row>
    <row r="2117" spans="6:6" x14ac:dyDescent="0.3">
      <c r="F2117" s="64"/>
    </row>
    <row r="2118" spans="6:6" x14ac:dyDescent="0.3">
      <c r="F2118" s="64"/>
    </row>
    <row r="2119" spans="6:6" x14ac:dyDescent="0.3">
      <c r="F2119" s="64"/>
    </row>
    <row r="2120" spans="6:6" x14ac:dyDescent="0.3">
      <c r="F2120" s="64"/>
    </row>
    <row r="2121" spans="6:6" x14ac:dyDescent="0.3">
      <c r="F2121" s="64"/>
    </row>
    <row r="2122" spans="6:6" x14ac:dyDescent="0.3">
      <c r="F2122" s="64"/>
    </row>
    <row r="2123" spans="6:6" x14ac:dyDescent="0.3">
      <c r="F2123" s="64"/>
    </row>
    <row r="2124" spans="6:6" x14ac:dyDescent="0.3">
      <c r="F2124" s="64"/>
    </row>
    <row r="2125" spans="6:6" x14ac:dyDescent="0.3">
      <c r="F2125" s="64"/>
    </row>
    <row r="2126" spans="6:6" x14ac:dyDescent="0.3">
      <c r="F2126" s="64"/>
    </row>
    <row r="2127" spans="6:6" x14ac:dyDescent="0.3">
      <c r="F2127" s="64"/>
    </row>
    <row r="2128" spans="6:6" x14ac:dyDescent="0.3">
      <c r="F2128" s="64"/>
    </row>
    <row r="2129" spans="6:6" x14ac:dyDescent="0.3">
      <c r="F2129" s="64"/>
    </row>
    <row r="2130" spans="6:6" x14ac:dyDescent="0.3">
      <c r="F2130" s="64"/>
    </row>
    <row r="2131" spans="6:6" x14ac:dyDescent="0.3">
      <c r="F2131" s="64"/>
    </row>
    <row r="2132" spans="6:6" x14ac:dyDescent="0.3">
      <c r="F2132" s="64"/>
    </row>
    <row r="2133" spans="6:6" x14ac:dyDescent="0.3">
      <c r="F2133" s="64"/>
    </row>
    <row r="2134" spans="6:6" x14ac:dyDescent="0.3">
      <c r="F2134" s="64"/>
    </row>
    <row r="2135" spans="6:6" x14ac:dyDescent="0.3">
      <c r="F2135" s="64"/>
    </row>
    <row r="2136" spans="6:6" x14ac:dyDescent="0.3">
      <c r="F2136" s="64"/>
    </row>
    <row r="2137" spans="6:6" x14ac:dyDescent="0.3">
      <c r="F2137" s="64"/>
    </row>
    <row r="2138" spans="6:6" x14ac:dyDescent="0.3">
      <c r="F2138" s="64"/>
    </row>
    <row r="2139" spans="6:6" x14ac:dyDescent="0.3">
      <c r="F2139" s="64"/>
    </row>
    <row r="2140" spans="6:6" x14ac:dyDescent="0.3">
      <c r="F2140" s="64"/>
    </row>
    <row r="2141" spans="6:6" x14ac:dyDescent="0.3">
      <c r="F2141" s="64"/>
    </row>
    <row r="2142" spans="6:6" x14ac:dyDescent="0.3">
      <c r="F2142" s="64"/>
    </row>
    <row r="2143" spans="6:6" x14ac:dyDescent="0.3">
      <c r="F2143" s="64"/>
    </row>
    <row r="2144" spans="6:6" x14ac:dyDescent="0.3">
      <c r="F2144" s="64"/>
    </row>
    <row r="2145" spans="6:6" x14ac:dyDescent="0.3">
      <c r="F2145" s="64"/>
    </row>
    <row r="2146" spans="6:6" x14ac:dyDescent="0.3">
      <c r="F2146" s="64"/>
    </row>
    <row r="2147" spans="6:6" x14ac:dyDescent="0.3">
      <c r="F2147" s="64"/>
    </row>
    <row r="2148" spans="6:6" x14ac:dyDescent="0.3">
      <c r="F2148" s="64"/>
    </row>
    <row r="2149" spans="6:6" x14ac:dyDescent="0.3">
      <c r="F2149" s="64"/>
    </row>
    <row r="2150" spans="6:6" x14ac:dyDescent="0.3">
      <c r="F2150" s="64"/>
    </row>
    <row r="2151" spans="6:6" x14ac:dyDescent="0.3">
      <c r="F2151" s="64"/>
    </row>
    <row r="2152" spans="6:6" x14ac:dyDescent="0.3">
      <c r="F2152" s="64"/>
    </row>
    <row r="2153" spans="6:6" x14ac:dyDescent="0.3">
      <c r="F2153" s="64"/>
    </row>
    <row r="2154" spans="6:6" x14ac:dyDescent="0.3">
      <c r="F2154" s="64"/>
    </row>
    <row r="2155" spans="6:6" x14ac:dyDescent="0.3">
      <c r="F2155" s="64"/>
    </row>
    <row r="2156" spans="6:6" x14ac:dyDescent="0.3">
      <c r="F2156" s="64"/>
    </row>
    <row r="2157" spans="6:6" x14ac:dyDescent="0.3">
      <c r="F2157" s="64"/>
    </row>
    <row r="2158" spans="6:6" x14ac:dyDescent="0.3">
      <c r="F2158" s="64"/>
    </row>
    <row r="2159" spans="6:6" x14ac:dyDescent="0.3">
      <c r="F2159" s="64"/>
    </row>
    <row r="2160" spans="6:6" x14ac:dyDescent="0.3">
      <c r="F2160" s="64"/>
    </row>
    <row r="2161" spans="6:6" x14ac:dyDescent="0.3">
      <c r="F2161" s="64"/>
    </row>
    <row r="2162" spans="6:6" x14ac:dyDescent="0.3">
      <c r="F2162" s="64"/>
    </row>
    <row r="2163" spans="6:6" x14ac:dyDescent="0.3">
      <c r="F2163" s="64"/>
    </row>
    <row r="2164" spans="6:6" x14ac:dyDescent="0.3">
      <c r="F2164" s="64"/>
    </row>
    <row r="2165" spans="6:6" x14ac:dyDescent="0.3">
      <c r="F2165" s="64"/>
    </row>
    <row r="2166" spans="6:6" x14ac:dyDescent="0.3">
      <c r="F2166" s="64"/>
    </row>
    <row r="2167" spans="6:6" x14ac:dyDescent="0.3">
      <c r="F2167" s="64"/>
    </row>
    <row r="2168" spans="6:6" x14ac:dyDescent="0.3">
      <c r="F2168" s="64"/>
    </row>
    <row r="2169" spans="6:6" x14ac:dyDescent="0.3">
      <c r="F2169" s="64"/>
    </row>
    <row r="2170" spans="6:6" x14ac:dyDescent="0.3">
      <c r="F2170" s="64"/>
    </row>
    <row r="2171" spans="6:6" x14ac:dyDescent="0.3">
      <c r="F2171" s="64"/>
    </row>
    <row r="2172" spans="6:6" x14ac:dyDescent="0.3">
      <c r="F2172" s="64"/>
    </row>
    <row r="2173" spans="6:6" x14ac:dyDescent="0.3">
      <c r="F2173" s="64"/>
    </row>
    <row r="2174" spans="6:6" x14ac:dyDescent="0.3">
      <c r="F2174" s="64"/>
    </row>
    <row r="2175" spans="6:6" x14ac:dyDescent="0.3">
      <c r="F2175" s="64"/>
    </row>
    <row r="2176" spans="6:6" x14ac:dyDescent="0.3">
      <c r="F2176" s="64"/>
    </row>
    <row r="2177" spans="6:6" x14ac:dyDescent="0.3">
      <c r="F2177" s="64"/>
    </row>
    <row r="2178" spans="6:6" x14ac:dyDescent="0.3">
      <c r="F2178" s="64"/>
    </row>
    <row r="2179" spans="6:6" x14ac:dyDescent="0.3">
      <c r="F2179" s="64"/>
    </row>
    <row r="2180" spans="6:6" x14ac:dyDescent="0.3">
      <c r="F2180" s="64"/>
    </row>
    <row r="2181" spans="6:6" x14ac:dyDescent="0.3">
      <c r="F2181" s="64"/>
    </row>
    <row r="2182" spans="6:6" x14ac:dyDescent="0.3">
      <c r="F2182" s="64"/>
    </row>
    <row r="2183" spans="6:6" x14ac:dyDescent="0.3">
      <c r="F2183" s="64"/>
    </row>
    <row r="2184" spans="6:6" x14ac:dyDescent="0.3">
      <c r="F2184" s="64"/>
    </row>
    <row r="2185" spans="6:6" x14ac:dyDescent="0.3">
      <c r="F2185" s="64"/>
    </row>
    <row r="2186" spans="6:6" x14ac:dyDescent="0.3">
      <c r="F2186" s="64"/>
    </row>
    <row r="2187" spans="6:6" x14ac:dyDescent="0.3">
      <c r="F2187" s="64"/>
    </row>
    <row r="2188" spans="6:6" x14ac:dyDescent="0.3">
      <c r="F2188" s="64"/>
    </row>
    <row r="2189" spans="6:6" x14ac:dyDescent="0.3">
      <c r="F2189" s="64"/>
    </row>
    <row r="2190" spans="6:6" x14ac:dyDescent="0.3">
      <c r="F2190" s="64"/>
    </row>
    <row r="2191" spans="6:6" x14ac:dyDescent="0.3">
      <c r="F2191" s="64"/>
    </row>
    <row r="2192" spans="6:6" x14ac:dyDescent="0.3">
      <c r="F2192" s="64"/>
    </row>
    <row r="2193" spans="6:6" x14ac:dyDescent="0.3">
      <c r="F2193" s="64"/>
    </row>
    <row r="2194" spans="6:6" x14ac:dyDescent="0.3">
      <c r="F2194" s="64"/>
    </row>
    <row r="2195" spans="6:6" x14ac:dyDescent="0.3">
      <c r="F2195" s="64"/>
    </row>
    <row r="2196" spans="6:6" x14ac:dyDescent="0.3">
      <c r="F2196" s="64"/>
    </row>
    <row r="2197" spans="6:6" x14ac:dyDescent="0.3">
      <c r="F2197" s="64"/>
    </row>
    <row r="2198" spans="6:6" x14ac:dyDescent="0.3">
      <c r="F2198" s="64"/>
    </row>
    <row r="2199" spans="6:6" x14ac:dyDescent="0.3">
      <c r="F2199" s="64"/>
    </row>
    <row r="2200" spans="6:6" x14ac:dyDescent="0.3">
      <c r="F2200" s="64"/>
    </row>
    <row r="2201" spans="6:6" x14ac:dyDescent="0.3">
      <c r="F2201" s="64"/>
    </row>
    <row r="2202" spans="6:6" x14ac:dyDescent="0.3">
      <c r="F2202" s="64"/>
    </row>
    <row r="2203" spans="6:6" x14ac:dyDescent="0.3">
      <c r="F2203" s="64"/>
    </row>
    <row r="2204" spans="6:6" x14ac:dyDescent="0.3">
      <c r="F2204" s="64"/>
    </row>
    <row r="2205" spans="6:6" x14ac:dyDescent="0.3">
      <c r="F2205" s="64"/>
    </row>
    <row r="2206" spans="6:6" x14ac:dyDescent="0.3">
      <c r="F2206" s="64"/>
    </row>
    <row r="2207" spans="6:6" x14ac:dyDescent="0.3">
      <c r="F2207" s="64"/>
    </row>
    <row r="2208" spans="6:6" x14ac:dyDescent="0.3">
      <c r="F2208" s="64"/>
    </row>
    <row r="2209" spans="6:6" x14ac:dyDescent="0.3">
      <c r="F2209" s="64"/>
    </row>
    <row r="2210" spans="6:6" x14ac:dyDescent="0.3">
      <c r="F2210" s="64"/>
    </row>
    <row r="2211" spans="6:6" x14ac:dyDescent="0.3">
      <c r="F2211" s="64"/>
    </row>
    <row r="2212" spans="6:6" x14ac:dyDescent="0.3">
      <c r="F2212" s="64"/>
    </row>
    <row r="2213" spans="6:6" x14ac:dyDescent="0.3">
      <c r="F2213" s="64"/>
    </row>
    <row r="2214" spans="6:6" x14ac:dyDescent="0.3">
      <c r="F2214" s="64"/>
    </row>
    <row r="2215" spans="6:6" x14ac:dyDescent="0.3">
      <c r="F2215" s="64"/>
    </row>
    <row r="2216" spans="6:6" x14ac:dyDescent="0.3">
      <c r="F2216" s="64"/>
    </row>
    <row r="2217" spans="6:6" x14ac:dyDescent="0.3">
      <c r="F2217" s="64"/>
    </row>
    <row r="2218" spans="6:6" x14ac:dyDescent="0.3">
      <c r="F2218" s="64"/>
    </row>
    <row r="2219" spans="6:6" x14ac:dyDescent="0.3">
      <c r="F2219" s="64"/>
    </row>
    <row r="2220" spans="6:6" x14ac:dyDescent="0.3">
      <c r="F2220" s="64"/>
    </row>
    <row r="2221" spans="6:6" x14ac:dyDescent="0.3">
      <c r="F2221" s="64"/>
    </row>
    <row r="2222" spans="6:6" x14ac:dyDescent="0.3">
      <c r="F2222" s="64"/>
    </row>
    <row r="2223" spans="6:6" x14ac:dyDescent="0.3">
      <c r="F2223" s="64"/>
    </row>
    <row r="2224" spans="6:6" x14ac:dyDescent="0.3">
      <c r="F2224" s="64"/>
    </row>
    <row r="2225" spans="6:6" x14ac:dyDescent="0.3">
      <c r="F2225" s="64"/>
    </row>
    <row r="2226" spans="6:6" x14ac:dyDescent="0.3">
      <c r="F2226" s="64"/>
    </row>
    <row r="2227" spans="6:6" x14ac:dyDescent="0.3">
      <c r="F2227" s="64"/>
    </row>
    <row r="2228" spans="6:6" x14ac:dyDescent="0.3">
      <c r="F2228" s="64"/>
    </row>
    <row r="2229" spans="6:6" x14ac:dyDescent="0.3">
      <c r="F2229" s="64"/>
    </row>
    <row r="2230" spans="6:6" x14ac:dyDescent="0.3">
      <c r="F2230" s="64"/>
    </row>
    <row r="2231" spans="6:6" x14ac:dyDescent="0.3">
      <c r="F2231" s="64"/>
    </row>
    <row r="2232" spans="6:6" x14ac:dyDescent="0.3">
      <c r="F2232" s="64"/>
    </row>
    <row r="2233" spans="6:6" x14ac:dyDescent="0.3">
      <c r="F2233" s="64"/>
    </row>
    <row r="2234" spans="6:6" x14ac:dyDescent="0.3">
      <c r="F2234" s="64"/>
    </row>
    <row r="2235" spans="6:6" x14ac:dyDescent="0.3">
      <c r="F2235" s="64"/>
    </row>
    <row r="2236" spans="6:6" x14ac:dyDescent="0.3">
      <c r="F2236" s="64"/>
    </row>
    <row r="2237" spans="6:6" x14ac:dyDescent="0.3">
      <c r="F2237" s="64"/>
    </row>
    <row r="2238" spans="6:6" x14ac:dyDescent="0.3">
      <c r="F2238" s="64"/>
    </row>
    <row r="2239" spans="6:6" x14ac:dyDescent="0.3">
      <c r="F2239" s="64"/>
    </row>
    <row r="2240" spans="6:6" x14ac:dyDescent="0.3">
      <c r="F2240" s="64"/>
    </row>
    <row r="2241" spans="6:6" x14ac:dyDescent="0.3">
      <c r="F2241" s="64"/>
    </row>
    <row r="2242" spans="6:6" x14ac:dyDescent="0.3">
      <c r="F2242" s="64"/>
    </row>
    <row r="2243" spans="6:6" x14ac:dyDescent="0.3">
      <c r="F2243" s="64"/>
    </row>
    <row r="2244" spans="6:6" x14ac:dyDescent="0.3">
      <c r="F2244" s="64"/>
    </row>
    <row r="2245" spans="6:6" x14ac:dyDescent="0.3">
      <c r="F2245" s="64"/>
    </row>
    <row r="2246" spans="6:6" x14ac:dyDescent="0.3">
      <c r="F2246" s="64"/>
    </row>
    <row r="2247" spans="6:6" x14ac:dyDescent="0.3">
      <c r="F2247" s="64"/>
    </row>
    <row r="2248" spans="6:6" x14ac:dyDescent="0.3">
      <c r="F2248" s="64"/>
    </row>
    <row r="2249" spans="6:6" x14ac:dyDescent="0.3">
      <c r="F2249" s="64"/>
    </row>
    <row r="2250" spans="6:6" x14ac:dyDescent="0.3">
      <c r="F2250" s="64"/>
    </row>
    <row r="2251" spans="6:6" x14ac:dyDescent="0.3">
      <c r="F2251" s="64"/>
    </row>
    <row r="2252" spans="6:6" x14ac:dyDescent="0.3">
      <c r="F2252" s="64"/>
    </row>
    <row r="2253" spans="6:6" x14ac:dyDescent="0.3">
      <c r="F2253" s="64"/>
    </row>
    <row r="2254" spans="6:6" x14ac:dyDescent="0.3">
      <c r="F2254" s="64"/>
    </row>
    <row r="2255" spans="6:6" x14ac:dyDescent="0.3">
      <c r="F2255" s="64"/>
    </row>
    <row r="2256" spans="6:6" x14ac:dyDescent="0.3">
      <c r="F2256" s="64"/>
    </row>
    <row r="2257" spans="6:6" x14ac:dyDescent="0.3">
      <c r="F2257" s="64"/>
    </row>
    <row r="2258" spans="6:6" x14ac:dyDescent="0.3">
      <c r="F2258" s="64"/>
    </row>
    <row r="2259" spans="6:6" x14ac:dyDescent="0.3">
      <c r="F2259" s="64"/>
    </row>
    <row r="2260" spans="6:6" x14ac:dyDescent="0.3">
      <c r="F2260" s="64"/>
    </row>
    <row r="2261" spans="6:6" x14ac:dyDescent="0.3">
      <c r="F2261" s="64"/>
    </row>
    <row r="2262" spans="6:6" x14ac:dyDescent="0.3">
      <c r="F2262" s="64"/>
    </row>
    <row r="2263" spans="6:6" x14ac:dyDescent="0.3">
      <c r="F2263" s="64"/>
    </row>
    <row r="2264" spans="6:6" x14ac:dyDescent="0.3">
      <c r="F2264" s="64"/>
    </row>
    <row r="2265" spans="6:6" x14ac:dyDescent="0.3">
      <c r="F2265" s="64"/>
    </row>
    <row r="2266" spans="6:6" x14ac:dyDescent="0.3">
      <c r="F2266" s="64"/>
    </row>
    <row r="2267" spans="6:6" x14ac:dyDescent="0.3">
      <c r="F2267" s="64"/>
    </row>
    <row r="2268" spans="6:6" x14ac:dyDescent="0.3">
      <c r="F2268" s="64"/>
    </row>
    <row r="2269" spans="6:6" x14ac:dyDescent="0.3">
      <c r="F2269" s="64"/>
    </row>
    <row r="2270" spans="6:6" x14ac:dyDescent="0.3">
      <c r="F2270" s="64"/>
    </row>
    <row r="2271" spans="6:6" x14ac:dyDescent="0.3">
      <c r="F2271" s="64"/>
    </row>
    <row r="2272" spans="6:6" x14ac:dyDescent="0.3">
      <c r="F2272" s="64"/>
    </row>
    <row r="2273" spans="6:6" x14ac:dyDescent="0.3">
      <c r="F2273" s="64"/>
    </row>
    <row r="2274" spans="6:6" x14ac:dyDescent="0.3">
      <c r="F2274" s="64"/>
    </row>
    <row r="2275" spans="6:6" x14ac:dyDescent="0.3">
      <c r="F2275" s="64"/>
    </row>
    <row r="2276" spans="6:6" x14ac:dyDescent="0.3">
      <c r="F2276" s="64"/>
    </row>
    <row r="2277" spans="6:6" x14ac:dyDescent="0.3">
      <c r="F2277" s="64"/>
    </row>
    <row r="2278" spans="6:6" x14ac:dyDescent="0.3">
      <c r="F2278" s="64"/>
    </row>
    <row r="2279" spans="6:6" x14ac:dyDescent="0.3">
      <c r="F2279" s="64"/>
    </row>
    <row r="2280" spans="6:6" x14ac:dyDescent="0.3">
      <c r="F2280" s="64"/>
    </row>
    <row r="2281" spans="6:6" x14ac:dyDescent="0.3">
      <c r="F2281" s="64"/>
    </row>
    <row r="2282" spans="6:6" x14ac:dyDescent="0.3">
      <c r="F2282" s="64"/>
    </row>
    <row r="2283" spans="6:6" x14ac:dyDescent="0.3">
      <c r="F2283" s="64"/>
    </row>
    <row r="2284" spans="6:6" x14ac:dyDescent="0.3">
      <c r="F2284" s="64"/>
    </row>
    <row r="2285" spans="6:6" x14ac:dyDescent="0.3">
      <c r="F2285" s="64"/>
    </row>
    <row r="2286" spans="6:6" x14ac:dyDescent="0.3">
      <c r="F2286" s="64"/>
    </row>
    <row r="2287" spans="6:6" x14ac:dyDescent="0.3">
      <c r="F2287" s="64"/>
    </row>
    <row r="2288" spans="6:6" x14ac:dyDescent="0.3">
      <c r="F2288" s="64"/>
    </row>
    <row r="2289" spans="6:6" x14ac:dyDescent="0.3">
      <c r="F2289" s="64"/>
    </row>
    <row r="2290" spans="6:6" x14ac:dyDescent="0.3">
      <c r="F2290" s="64"/>
    </row>
    <row r="2291" spans="6:6" x14ac:dyDescent="0.3">
      <c r="F2291" s="64"/>
    </row>
    <row r="2292" spans="6:6" x14ac:dyDescent="0.3">
      <c r="F2292" s="64"/>
    </row>
    <row r="2293" spans="6:6" x14ac:dyDescent="0.3">
      <c r="F2293" s="64"/>
    </row>
    <row r="2294" spans="6:6" x14ac:dyDescent="0.3">
      <c r="F2294" s="64"/>
    </row>
    <row r="2295" spans="6:6" x14ac:dyDescent="0.3">
      <c r="F2295" s="64"/>
    </row>
    <row r="2296" spans="6:6" x14ac:dyDescent="0.3">
      <c r="F2296" s="64"/>
    </row>
    <row r="2297" spans="6:6" x14ac:dyDescent="0.3">
      <c r="F2297" s="64"/>
    </row>
  </sheetData>
  <autoFilter ref="B1:Q1746" xr:uid="{1AB97BCB-8485-4A65-B770-5301D655F5AD}"/>
  <phoneticPr fontId="5" type="noConversion"/>
  <conditionalFormatting sqref="B2:C1746">
    <cfRule type="containsText" dxfId="3" priority="1" operator="containsText" text="No Rating">
      <formula>NOT(ISERROR(SEARCH("No Rating",B2)))</formula>
    </cfRule>
    <cfRule type="containsText" dxfId="2" priority="2" operator="containsText" text="Achieved Expectations">
      <formula>NOT(ISERROR(SEARCH("Achieved Expectations",B2)))</formula>
    </cfRule>
  </conditionalFormatting>
  <conditionalFormatting sqref="E2:E1027">
    <cfRule type="cellIs" dxfId="1" priority="4" operator="lessThan">
      <formula>180</formula>
    </cfRule>
  </conditionalFormatting>
  <conditionalFormatting sqref="F2:F1746">
    <cfRule type="containsText" dxfId="0" priority="3" operator="containsText" text="Tenure Ineligible">
      <formula>NOT(ISERROR(SEARCH("Tenure Ineligible",F2)))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6F89-332F-4DCD-81B1-61BA584251E3}">
  <dimension ref="A1:D11"/>
  <sheetViews>
    <sheetView workbookViewId="0">
      <selection activeCell="B1" sqref="B1"/>
    </sheetView>
  </sheetViews>
  <sheetFormatPr defaultRowHeight="14.4" x14ac:dyDescent="0.3"/>
  <cols>
    <col min="2" max="2" width="26.44140625" customWidth="1"/>
    <col min="4" max="4" width="14.77734375" customWidth="1"/>
  </cols>
  <sheetData>
    <row r="1" spans="1:4" x14ac:dyDescent="0.3">
      <c r="A1" t="s">
        <v>1083</v>
      </c>
      <c r="D1" t="s">
        <v>1090</v>
      </c>
    </row>
    <row r="2" spans="1:4" x14ac:dyDescent="0.3">
      <c r="A2">
        <v>5</v>
      </c>
      <c r="B2" t="s">
        <v>29</v>
      </c>
      <c r="C2">
        <v>1</v>
      </c>
      <c r="D2" t="s">
        <v>1091</v>
      </c>
    </row>
    <row r="3" spans="1:4" x14ac:dyDescent="0.3">
      <c r="A3">
        <v>4</v>
      </c>
      <c r="B3" t="s">
        <v>0</v>
      </c>
      <c r="C3">
        <v>2</v>
      </c>
      <c r="D3" t="s">
        <v>1092</v>
      </c>
    </row>
    <row r="4" spans="1:4" x14ac:dyDescent="0.3">
      <c r="A4">
        <v>3</v>
      </c>
      <c r="B4" t="s">
        <v>1096</v>
      </c>
      <c r="C4">
        <v>3</v>
      </c>
      <c r="D4" t="s">
        <v>1093</v>
      </c>
    </row>
    <row r="5" spans="1:4" x14ac:dyDescent="0.3">
      <c r="A5">
        <v>2</v>
      </c>
      <c r="B5" t="s">
        <v>1084</v>
      </c>
      <c r="C5">
        <v>4</v>
      </c>
      <c r="D5" t="s">
        <v>1094</v>
      </c>
    </row>
    <row r="6" spans="1:4" x14ac:dyDescent="0.3">
      <c r="A6">
        <v>1</v>
      </c>
      <c r="B6" t="s">
        <v>1089</v>
      </c>
      <c r="C6">
        <v>5</v>
      </c>
      <c r="D6" t="s">
        <v>1095</v>
      </c>
    </row>
    <row r="7" spans="1:4" x14ac:dyDescent="0.3">
      <c r="C7">
        <v>6</v>
      </c>
      <c r="D7" t="s">
        <v>1091</v>
      </c>
    </row>
    <row r="8" spans="1:4" x14ac:dyDescent="0.3">
      <c r="C8">
        <v>7</v>
      </c>
      <c r="D8" t="s">
        <v>1092</v>
      </c>
    </row>
    <row r="9" spans="1:4" x14ac:dyDescent="0.3">
      <c r="C9">
        <v>8</v>
      </c>
      <c r="D9" t="s">
        <v>1091</v>
      </c>
    </row>
    <row r="10" spans="1:4" x14ac:dyDescent="0.3">
      <c r="C10">
        <v>9</v>
      </c>
      <c r="D10" t="s">
        <v>1093</v>
      </c>
    </row>
    <row r="11" spans="1:4" x14ac:dyDescent="0.3">
      <c r="C11">
        <v>10</v>
      </c>
      <c r="D11" t="s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38EB-7B58-49B2-88EE-A0BE4B696995}">
  <dimension ref="A2:A6"/>
  <sheetViews>
    <sheetView workbookViewId="0">
      <selection activeCell="A3" sqref="A3"/>
    </sheetView>
  </sheetViews>
  <sheetFormatPr defaultRowHeight="14.4" x14ac:dyDescent="0.3"/>
  <cols>
    <col min="1" max="1" width="34" customWidth="1"/>
  </cols>
  <sheetData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29</v>
      </c>
    </row>
    <row r="5" spans="1:1" x14ac:dyDescent="0.3">
      <c r="A5" t="s">
        <v>0</v>
      </c>
    </row>
    <row r="6" spans="1:1" x14ac:dyDescent="0.3">
      <c r="A6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EB34-185A-454E-87BB-CD09C53AD151}">
  <dimension ref="A1:C1599"/>
  <sheetViews>
    <sheetView workbookViewId="0">
      <selection activeCell="C1" sqref="C1:C1048576"/>
    </sheetView>
  </sheetViews>
  <sheetFormatPr defaultRowHeight="14.4" x14ac:dyDescent="0.3"/>
  <cols>
    <col min="2" max="2" width="10.6640625" customWidth="1"/>
    <col min="3" max="3" width="13.33203125" customWidth="1"/>
  </cols>
  <sheetData>
    <row r="1" spans="1:3" x14ac:dyDescent="0.3">
      <c r="A1" s="1" t="s">
        <v>27</v>
      </c>
      <c r="B1" s="1" t="s">
        <v>28</v>
      </c>
      <c r="C1" s="1" t="s">
        <v>32</v>
      </c>
    </row>
    <row r="2" spans="1:3" x14ac:dyDescent="0.3">
      <c r="A2">
        <v>12</v>
      </c>
      <c r="B2">
        <v>1</v>
      </c>
      <c r="C2" s="5">
        <v>1500</v>
      </c>
    </row>
    <row r="3" spans="1:3" x14ac:dyDescent="0.3">
      <c r="A3">
        <v>11</v>
      </c>
      <c r="B3">
        <v>1</v>
      </c>
    </row>
    <row r="4" spans="1:3" x14ac:dyDescent="0.3">
      <c r="A4">
        <v>13</v>
      </c>
      <c r="B4">
        <v>6</v>
      </c>
    </row>
    <row r="5" spans="1:3" x14ac:dyDescent="0.3">
      <c r="A5">
        <v>14</v>
      </c>
      <c r="B5">
        <v>4</v>
      </c>
      <c r="C5" s="5">
        <v>2500</v>
      </c>
    </row>
    <row r="6" spans="1:3" x14ac:dyDescent="0.3">
      <c r="A6">
        <v>15</v>
      </c>
      <c r="B6">
        <v>4</v>
      </c>
      <c r="C6" s="5">
        <v>2500</v>
      </c>
    </row>
    <row r="7" spans="1:3" x14ac:dyDescent="0.3">
      <c r="A7">
        <v>11</v>
      </c>
      <c r="B7">
        <v>4</v>
      </c>
      <c r="C7" s="5">
        <v>1500</v>
      </c>
    </row>
    <row r="8" spans="1:3" x14ac:dyDescent="0.3">
      <c r="A8">
        <v>15</v>
      </c>
      <c r="B8">
        <v>9</v>
      </c>
      <c r="C8" s="5">
        <v>2500</v>
      </c>
    </row>
    <row r="9" spans="1:3" x14ac:dyDescent="0.3">
      <c r="A9">
        <v>13</v>
      </c>
      <c r="B9">
        <v>1</v>
      </c>
      <c r="C9" s="5">
        <v>2500</v>
      </c>
    </row>
    <row r="10" spans="1:3" x14ac:dyDescent="0.3">
      <c r="A10">
        <v>11</v>
      </c>
      <c r="B10">
        <v>1</v>
      </c>
    </row>
    <row r="11" spans="1:3" x14ac:dyDescent="0.3">
      <c r="A11">
        <v>12</v>
      </c>
      <c r="B11">
        <v>1</v>
      </c>
    </row>
    <row r="12" spans="1:3" x14ac:dyDescent="0.3">
      <c r="A12">
        <v>13</v>
      </c>
      <c r="B12">
        <v>2</v>
      </c>
      <c r="C12" s="5">
        <v>1500</v>
      </c>
    </row>
    <row r="13" spans="1:3" x14ac:dyDescent="0.3">
      <c r="A13">
        <v>13</v>
      </c>
      <c r="B13">
        <v>1</v>
      </c>
    </row>
    <row r="14" spans="1:3" x14ac:dyDescent="0.3">
      <c r="A14">
        <v>11</v>
      </c>
      <c r="B14">
        <v>5</v>
      </c>
    </row>
    <row r="15" spans="1:3" x14ac:dyDescent="0.3">
      <c r="A15">
        <v>15</v>
      </c>
      <c r="B15">
        <v>4</v>
      </c>
    </row>
    <row r="16" spans="1:3" x14ac:dyDescent="0.3">
      <c r="A16">
        <v>15</v>
      </c>
      <c r="B16">
        <v>3</v>
      </c>
      <c r="C16" s="5">
        <v>2500</v>
      </c>
    </row>
    <row r="17" spans="1:3" x14ac:dyDescent="0.3">
      <c r="A17">
        <v>15</v>
      </c>
      <c r="B17">
        <v>1</v>
      </c>
      <c r="C17" s="5">
        <v>2500</v>
      </c>
    </row>
    <row r="18" spans="1:3" x14ac:dyDescent="0.3">
      <c r="A18">
        <v>9</v>
      </c>
      <c r="B18">
        <v>2</v>
      </c>
    </row>
    <row r="19" spans="1:3" x14ac:dyDescent="0.3">
      <c r="A19">
        <v>11</v>
      </c>
      <c r="B19">
        <v>1</v>
      </c>
    </row>
    <row r="20" spans="1:3" x14ac:dyDescent="0.3">
      <c r="A20">
        <v>15</v>
      </c>
      <c r="B20">
        <v>3</v>
      </c>
      <c r="C20" s="5">
        <v>2500</v>
      </c>
    </row>
    <row r="21" spans="1:3" x14ac:dyDescent="0.3">
      <c r="A21">
        <v>13</v>
      </c>
      <c r="B21">
        <v>1</v>
      </c>
    </row>
    <row r="22" spans="1:3" x14ac:dyDescent="0.3">
      <c r="A22">
        <v>12</v>
      </c>
      <c r="B22">
        <v>10</v>
      </c>
      <c r="C22" s="5">
        <v>2500</v>
      </c>
    </row>
    <row r="23" spans="1:3" x14ac:dyDescent="0.3">
      <c r="A23">
        <v>13</v>
      </c>
      <c r="B23">
        <v>5</v>
      </c>
      <c r="C23" s="5">
        <v>2500</v>
      </c>
    </row>
    <row r="24" spans="1:3" x14ac:dyDescent="0.3">
      <c r="A24">
        <v>14</v>
      </c>
      <c r="B24">
        <v>2</v>
      </c>
      <c r="C24" s="5">
        <v>2500</v>
      </c>
    </row>
    <row r="25" spans="1:3" x14ac:dyDescent="0.3">
      <c r="A25">
        <v>13</v>
      </c>
      <c r="B25">
        <v>5</v>
      </c>
      <c r="C25" s="5">
        <v>2500</v>
      </c>
    </row>
    <row r="26" spans="1:3" x14ac:dyDescent="0.3">
      <c r="A26">
        <v>15</v>
      </c>
      <c r="B26">
        <v>4</v>
      </c>
    </row>
    <row r="27" spans="1:3" x14ac:dyDescent="0.3">
      <c r="A27">
        <v>14</v>
      </c>
      <c r="B27">
        <v>3</v>
      </c>
      <c r="C27" s="5"/>
    </row>
    <row r="28" spans="1:3" x14ac:dyDescent="0.3">
      <c r="A28">
        <v>14</v>
      </c>
      <c r="B28">
        <v>2</v>
      </c>
      <c r="C28" s="5"/>
    </row>
    <row r="29" spans="1:3" x14ac:dyDescent="0.3">
      <c r="A29">
        <v>14</v>
      </c>
      <c r="B29">
        <v>1</v>
      </c>
    </row>
    <row r="30" spans="1:3" x14ac:dyDescent="0.3">
      <c r="A30">
        <v>15</v>
      </c>
      <c r="B30">
        <v>7</v>
      </c>
      <c r="C30" s="5">
        <v>2500</v>
      </c>
    </row>
    <row r="31" spans="1:3" x14ac:dyDescent="0.3">
      <c r="A31">
        <v>14</v>
      </c>
      <c r="B31">
        <v>7</v>
      </c>
      <c r="C31" s="5">
        <v>2500</v>
      </c>
    </row>
    <row r="32" spans="1:3" x14ac:dyDescent="0.3">
      <c r="A32">
        <v>14</v>
      </c>
      <c r="B32">
        <v>10</v>
      </c>
    </row>
    <row r="33" spans="1:3" x14ac:dyDescent="0.3">
      <c r="A33">
        <v>13</v>
      </c>
      <c r="B33">
        <v>4</v>
      </c>
    </row>
    <row r="34" spans="1:3" x14ac:dyDescent="0.3">
      <c r="A34">
        <v>15</v>
      </c>
      <c r="B34">
        <v>7</v>
      </c>
      <c r="C34" s="5">
        <v>2500</v>
      </c>
    </row>
    <row r="35" spans="1:3" x14ac:dyDescent="0.3">
      <c r="A35">
        <v>14</v>
      </c>
      <c r="B35">
        <v>9</v>
      </c>
      <c r="C35" s="5">
        <v>2500</v>
      </c>
    </row>
    <row r="36" spans="1:3" x14ac:dyDescent="0.3">
      <c r="A36">
        <v>13</v>
      </c>
      <c r="B36">
        <v>7</v>
      </c>
      <c r="C36" s="5">
        <v>2500</v>
      </c>
    </row>
    <row r="37" spans="1:3" x14ac:dyDescent="0.3">
      <c r="A37">
        <v>12</v>
      </c>
      <c r="B37">
        <v>5</v>
      </c>
      <c r="C37" s="5">
        <v>2500</v>
      </c>
    </row>
    <row r="38" spans="1:3" x14ac:dyDescent="0.3">
      <c r="A38">
        <v>14</v>
      </c>
      <c r="B38">
        <v>10</v>
      </c>
      <c r="C38" s="5">
        <v>1500</v>
      </c>
    </row>
    <row r="39" spans="1:3" x14ac:dyDescent="0.3">
      <c r="A39">
        <v>13</v>
      </c>
      <c r="B39">
        <v>3</v>
      </c>
      <c r="C39" s="5">
        <v>2500</v>
      </c>
    </row>
    <row r="40" spans="1:3" x14ac:dyDescent="0.3">
      <c r="A40">
        <v>13</v>
      </c>
      <c r="B40">
        <v>7</v>
      </c>
      <c r="C40" s="5">
        <v>2500</v>
      </c>
    </row>
    <row r="41" spans="1:3" x14ac:dyDescent="0.3">
      <c r="A41">
        <v>14</v>
      </c>
      <c r="B41">
        <v>5</v>
      </c>
      <c r="C41" s="5">
        <v>2500</v>
      </c>
    </row>
    <row r="42" spans="1:3" x14ac:dyDescent="0.3">
      <c r="A42">
        <v>14</v>
      </c>
      <c r="B42">
        <v>2</v>
      </c>
      <c r="C42" s="5">
        <v>2500</v>
      </c>
    </row>
    <row r="43" spans="1:3" x14ac:dyDescent="0.3">
      <c r="A43">
        <v>13</v>
      </c>
      <c r="B43">
        <v>2</v>
      </c>
      <c r="C43" s="5">
        <v>2500</v>
      </c>
    </row>
    <row r="44" spans="1:3" x14ac:dyDescent="0.3">
      <c r="A44">
        <v>15</v>
      </c>
      <c r="B44">
        <v>6</v>
      </c>
      <c r="C44" s="5"/>
    </row>
    <row r="45" spans="1:3" x14ac:dyDescent="0.3">
      <c r="A45">
        <v>13</v>
      </c>
      <c r="B45">
        <v>7</v>
      </c>
      <c r="C45" s="5"/>
    </row>
    <row r="46" spans="1:3" x14ac:dyDescent="0.3">
      <c r="A46">
        <v>13</v>
      </c>
      <c r="B46">
        <v>6</v>
      </c>
      <c r="C46" s="5">
        <v>2500</v>
      </c>
    </row>
    <row r="47" spans="1:3" x14ac:dyDescent="0.3">
      <c r="A47">
        <v>13</v>
      </c>
      <c r="B47">
        <v>3</v>
      </c>
      <c r="C47" s="5">
        <v>2500</v>
      </c>
    </row>
    <row r="48" spans="1:3" x14ac:dyDescent="0.3">
      <c r="A48">
        <v>13</v>
      </c>
      <c r="B48">
        <v>3</v>
      </c>
      <c r="C48" s="5">
        <v>1500</v>
      </c>
    </row>
    <row r="49" spans="1:3" x14ac:dyDescent="0.3">
      <c r="A49">
        <v>13</v>
      </c>
      <c r="B49">
        <v>8</v>
      </c>
      <c r="C49" s="5"/>
    </row>
    <row r="50" spans="1:3" x14ac:dyDescent="0.3">
      <c r="A50">
        <v>13</v>
      </c>
      <c r="B50">
        <v>3</v>
      </c>
      <c r="C50" s="5">
        <v>2500</v>
      </c>
    </row>
    <row r="51" spans="1:3" x14ac:dyDescent="0.3">
      <c r="A51">
        <v>13</v>
      </c>
      <c r="B51">
        <v>7</v>
      </c>
      <c r="C51" s="5"/>
    </row>
    <row r="52" spans="1:3" x14ac:dyDescent="0.3">
      <c r="A52">
        <v>14</v>
      </c>
      <c r="B52">
        <v>4</v>
      </c>
    </row>
    <row r="53" spans="1:3" x14ac:dyDescent="0.3">
      <c r="A53">
        <v>15</v>
      </c>
      <c r="B53">
        <v>7</v>
      </c>
      <c r="C53" s="5">
        <v>2500</v>
      </c>
    </row>
    <row r="54" spans="1:3" x14ac:dyDescent="0.3">
      <c r="A54">
        <v>12</v>
      </c>
      <c r="B54">
        <v>1</v>
      </c>
      <c r="C54" s="5">
        <v>1500</v>
      </c>
    </row>
    <row r="55" spans="1:3" x14ac:dyDescent="0.3">
      <c r="A55">
        <v>14</v>
      </c>
      <c r="B55">
        <v>8</v>
      </c>
      <c r="C55" s="5">
        <v>2500</v>
      </c>
    </row>
    <row r="56" spans="1:3" x14ac:dyDescent="0.3">
      <c r="A56">
        <v>15</v>
      </c>
      <c r="B56">
        <v>7</v>
      </c>
      <c r="C56" s="5">
        <v>2500</v>
      </c>
    </row>
    <row r="57" spans="1:3" x14ac:dyDescent="0.3">
      <c r="A57">
        <v>13</v>
      </c>
      <c r="B57">
        <v>4</v>
      </c>
      <c r="C57" s="5">
        <v>1500</v>
      </c>
    </row>
    <row r="58" spans="1:3" x14ac:dyDescent="0.3">
      <c r="A58">
        <v>14</v>
      </c>
      <c r="B58">
        <v>6</v>
      </c>
      <c r="C58" s="5">
        <v>2500</v>
      </c>
    </row>
    <row r="59" spans="1:3" x14ac:dyDescent="0.3">
      <c r="A59">
        <v>14</v>
      </c>
      <c r="B59">
        <v>4</v>
      </c>
      <c r="C59" s="5">
        <v>2500</v>
      </c>
    </row>
    <row r="60" spans="1:3" x14ac:dyDescent="0.3">
      <c r="A60">
        <v>13</v>
      </c>
      <c r="B60">
        <v>3</v>
      </c>
      <c r="C60" s="5">
        <v>2500</v>
      </c>
    </row>
    <row r="61" spans="1:3" x14ac:dyDescent="0.3">
      <c r="A61">
        <v>13</v>
      </c>
      <c r="B61">
        <v>9</v>
      </c>
      <c r="C61" s="5">
        <v>2500</v>
      </c>
    </row>
    <row r="62" spans="1:3" x14ac:dyDescent="0.3">
      <c r="A62">
        <v>15</v>
      </c>
      <c r="B62">
        <v>5</v>
      </c>
    </row>
    <row r="63" spans="1:3" x14ac:dyDescent="0.3">
      <c r="A63">
        <v>15</v>
      </c>
      <c r="B63">
        <v>1</v>
      </c>
      <c r="C63" s="5">
        <v>2500</v>
      </c>
    </row>
    <row r="64" spans="1:3" x14ac:dyDescent="0.3">
      <c r="A64">
        <v>15</v>
      </c>
      <c r="B64">
        <v>10</v>
      </c>
      <c r="C64" s="5">
        <v>2500</v>
      </c>
    </row>
    <row r="65" spans="1:3" x14ac:dyDescent="0.3">
      <c r="A65">
        <v>14</v>
      </c>
      <c r="B65">
        <v>2</v>
      </c>
      <c r="C65" s="5">
        <v>2500</v>
      </c>
    </row>
    <row r="66" spans="1:3" x14ac:dyDescent="0.3">
      <c r="A66">
        <v>13</v>
      </c>
      <c r="B66">
        <v>7</v>
      </c>
      <c r="C66" s="5"/>
    </row>
    <row r="67" spans="1:3" x14ac:dyDescent="0.3">
      <c r="A67">
        <v>13</v>
      </c>
      <c r="B67">
        <v>7</v>
      </c>
    </row>
    <row r="68" spans="1:3" x14ac:dyDescent="0.3">
      <c r="A68">
        <v>14</v>
      </c>
      <c r="B68">
        <v>10</v>
      </c>
    </row>
    <row r="69" spans="1:3" x14ac:dyDescent="0.3">
      <c r="A69">
        <v>13</v>
      </c>
      <c r="B69">
        <v>4</v>
      </c>
      <c r="C69" s="5">
        <v>2500</v>
      </c>
    </row>
    <row r="70" spans="1:3" x14ac:dyDescent="0.3">
      <c r="A70">
        <v>14</v>
      </c>
      <c r="B70">
        <v>7</v>
      </c>
      <c r="C70" s="5">
        <v>2500</v>
      </c>
    </row>
    <row r="71" spans="1:3" x14ac:dyDescent="0.3">
      <c r="A71">
        <v>15</v>
      </c>
      <c r="B71">
        <v>7</v>
      </c>
      <c r="C71" s="5">
        <v>2500</v>
      </c>
    </row>
    <row r="72" spans="1:3" x14ac:dyDescent="0.3">
      <c r="A72">
        <v>14</v>
      </c>
      <c r="B72">
        <v>7</v>
      </c>
      <c r="C72" s="5"/>
    </row>
    <row r="73" spans="1:3" x14ac:dyDescent="0.3">
      <c r="A73">
        <v>13</v>
      </c>
      <c r="B73">
        <v>10</v>
      </c>
      <c r="C73" s="5"/>
    </row>
    <row r="74" spans="1:3" x14ac:dyDescent="0.3">
      <c r="A74">
        <v>14</v>
      </c>
      <c r="B74">
        <v>2</v>
      </c>
      <c r="C74" s="5">
        <v>2500</v>
      </c>
    </row>
    <row r="75" spans="1:3" x14ac:dyDescent="0.3">
      <c r="A75">
        <v>13</v>
      </c>
      <c r="B75">
        <v>10</v>
      </c>
      <c r="C75" s="5"/>
    </row>
    <row r="76" spans="1:3" x14ac:dyDescent="0.3">
      <c r="A76">
        <v>12</v>
      </c>
      <c r="B76">
        <v>9</v>
      </c>
      <c r="C76" s="5">
        <v>2500</v>
      </c>
    </row>
    <row r="77" spans="1:3" x14ac:dyDescent="0.3">
      <c r="A77">
        <v>14</v>
      </c>
      <c r="B77">
        <v>8</v>
      </c>
      <c r="C77" s="5">
        <v>2500</v>
      </c>
    </row>
    <row r="78" spans="1:3" x14ac:dyDescent="0.3">
      <c r="A78">
        <v>13</v>
      </c>
      <c r="B78">
        <v>4</v>
      </c>
      <c r="C78" s="5">
        <v>2500</v>
      </c>
    </row>
    <row r="79" spans="1:3" x14ac:dyDescent="0.3">
      <c r="A79">
        <v>12</v>
      </c>
      <c r="B79">
        <v>1</v>
      </c>
      <c r="C79" s="5">
        <v>1500</v>
      </c>
    </row>
    <row r="80" spans="1:3" x14ac:dyDescent="0.3">
      <c r="A80">
        <v>13</v>
      </c>
      <c r="B80">
        <v>7</v>
      </c>
      <c r="C80" s="5">
        <v>2500</v>
      </c>
    </row>
    <row r="81" spans="1:3" x14ac:dyDescent="0.3">
      <c r="A81">
        <v>13</v>
      </c>
      <c r="B81">
        <v>10</v>
      </c>
      <c r="C81" s="5"/>
    </row>
    <row r="82" spans="1:3" x14ac:dyDescent="0.3">
      <c r="A82">
        <v>12</v>
      </c>
      <c r="B82">
        <v>2</v>
      </c>
      <c r="C82" s="5">
        <v>1500</v>
      </c>
    </row>
    <row r="83" spans="1:3" x14ac:dyDescent="0.3">
      <c r="A83">
        <v>13</v>
      </c>
      <c r="B83">
        <v>5</v>
      </c>
      <c r="C83" s="5">
        <v>1500</v>
      </c>
    </row>
    <row r="84" spans="1:3" x14ac:dyDescent="0.3">
      <c r="A84">
        <v>13</v>
      </c>
      <c r="B84">
        <v>6</v>
      </c>
      <c r="C84" s="5"/>
    </row>
    <row r="85" spans="1:3" x14ac:dyDescent="0.3">
      <c r="A85">
        <v>12</v>
      </c>
      <c r="B85">
        <v>4</v>
      </c>
    </row>
    <row r="86" spans="1:3" x14ac:dyDescent="0.3">
      <c r="A86">
        <v>13</v>
      </c>
      <c r="B86">
        <v>1</v>
      </c>
    </row>
    <row r="87" spans="1:3" x14ac:dyDescent="0.3">
      <c r="A87">
        <v>14</v>
      </c>
      <c r="B87">
        <v>4</v>
      </c>
      <c r="C87" s="5">
        <v>2500</v>
      </c>
    </row>
    <row r="88" spans="1:3" x14ac:dyDescent="0.3">
      <c r="A88">
        <v>13</v>
      </c>
      <c r="B88">
        <v>10</v>
      </c>
      <c r="C88" s="5"/>
    </row>
    <row r="89" spans="1:3" x14ac:dyDescent="0.3">
      <c r="A89">
        <v>13</v>
      </c>
      <c r="B89">
        <v>1</v>
      </c>
      <c r="C89" s="5">
        <v>2500</v>
      </c>
    </row>
    <row r="90" spans="1:3" x14ac:dyDescent="0.3">
      <c r="A90">
        <v>14</v>
      </c>
      <c r="B90">
        <v>3</v>
      </c>
    </row>
    <row r="91" spans="1:3" x14ac:dyDescent="0.3">
      <c r="A91">
        <v>15</v>
      </c>
      <c r="B91">
        <v>7</v>
      </c>
    </row>
    <row r="92" spans="1:3" x14ac:dyDescent="0.3">
      <c r="A92">
        <v>14</v>
      </c>
      <c r="B92">
        <v>5</v>
      </c>
      <c r="C92" s="5"/>
    </row>
    <row r="93" spans="1:3" x14ac:dyDescent="0.3">
      <c r="A93">
        <v>15</v>
      </c>
      <c r="B93">
        <v>4</v>
      </c>
      <c r="C93" s="5">
        <v>2500</v>
      </c>
    </row>
    <row r="94" spans="1:3" x14ac:dyDescent="0.3">
      <c r="A94">
        <v>15</v>
      </c>
      <c r="B94">
        <v>10</v>
      </c>
      <c r="C94" s="5">
        <v>2500</v>
      </c>
    </row>
    <row r="95" spans="1:3" x14ac:dyDescent="0.3">
      <c r="A95">
        <v>14</v>
      </c>
      <c r="B95">
        <v>6</v>
      </c>
      <c r="C95" s="5">
        <v>2500</v>
      </c>
    </row>
    <row r="96" spans="1:3" x14ac:dyDescent="0.3">
      <c r="A96">
        <v>14</v>
      </c>
      <c r="B96">
        <v>8</v>
      </c>
      <c r="C96" s="5">
        <v>2500</v>
      </c>
    </row>
    <row r="97" spans="1:3" x14ac:dyDescent="0.3">
      <c r="A97">
        <v>12</v>
      </c>
      <c r="B97">
        <v>3</v>
      </c>
      <c r="C97" s="5">
        <v>1500</v>
      </c>
    </row>
    <row r="98" spans="1:3" x14ac:dyDescent="0.3">
      <c r="A98">
        <v>14</v>
      </c>
      <c r="B98">
        <v>4</v>
      </c>
      <c r="C98" s="5">
        <v>2500</v>
      </c>
    </row>
    <row r="99" spans="1:3" x14ac:dyDescent="0.3">
      <c r="A99">
        <v>15</v>
      </c>
      <c r="B99">
        <v>7</v>
      </c>
      <c r="C99" s="5"/>
    </row>
    <row r="100" spans="1:3" x14ac:dyDescent="0.3">
      <c r="A100">
        <v>14</v>
      </c>
      <c r="B100">
        <v>6</v>
      </c>
      <c r="C100" s="5"/>
    </row>
    <row r="101" spans="1:3" x14ac:dyDescent="0.3">
      <c r="A101">
        <v>13</v>
      </c>
      <c r="B101">
        <v>2</v>
      </c>
      <c r="C101" s="5">
        <v>1500</v>
      </c>
    </row>
    <row r="102" spans="1:3" x14ac:dyDescent="0.3">
      <c r="A102">
        <v>15</v>
      </c>
      <c r="B102">
        <v>6</v>
      </c>
      <c r="C102" s="5"/>
    </row>
    <row r="103" spans="1:3" x14ac:dyDescent="0.3">
      <c r="A103">
        <v>14</v>
      </c>
      <c r="B103">
        <v>5</v>
      </c>
      <c r="C103" s="5"/>
    </row>
    <row r="104" spans="1:3" x14ac:dyDescent="0.3">
      <c r="A104">
        <v>14</v>
      </c>
      <c r="B104">
        <v>7</v>
      </c>
      <c r="C104" s="5"/>
    </row>
    <row r="105" spans="1:3" x14ac:dyDescent="0.3">
      <c r="A105">
        <v>13</v>
      </c>
      <c r="B105">
        <v>8</v>
      </c>
      <c r="C105" s="5"/>
    </row>
    <row r="106" spans="1:3" x14ac:dyDescent="0.3">
      <c r="A106">
        <v>13</v>
      </c>
      <c r="B106">
        <v>6</v>
      </c>
      <c r="C106" s="5">
        <v>1500</v>
      </c>
    </row>
    <row r="107" spans="1:3" x14ac:dyDescent="0.3">
      <c r="A107">
        <v>14</v>
      </c>
      <c r="B107">
        <v>3</v>
      </c>
      <c r="C107" s="5">
        <v>2500</v>
      </c>
    </row>
    <row r="108" spans="1:3" x14ac:dyDescent="0.3">
      <c r="A108">
        <v>14</v>
      </c>
      <c r="B108">
        <v>10</v>
      </c>
      <c r="C108" s="5">
        <v>2500</v>
      </c>
    </row>
    <row r="109" spans="1:3" x14ac:dyDescent="0.3">
      <c r="A109">
        <v>13</v>
      </c>
      <c r="B109">
        <v>7</v>
      </c>
      <c r="C109" s="5"/>
    </row>
    <row r="110" spans="1:3" x14ac:dyDescent="0.3">
      <c r="A110">
        <v>13</v>
      </c>
      <c r="B110">
        <v>6</v>
      </c>
      <c r="C110" s="5">
        <v>2500</v>
      </c>
    </row>
    <row r="111" spans="1:3" x14ac:dyDescent="0.3">
      <c r="A111">
        <v>14</v>
      </c>
      <c r="B111">
        <v>7</v>
      </c>
    </row>
    <row r="112" spans="1:3" x14ac:dyDescent="0.3">
      <c r="A112">
        <v>15</v>
      </c>
      <c r="B112">
        <v>4</v>
      </c>
      <c r="C112" s="5">
        <v>2500</v>
      </c>
    </row>
    <row r="113" spans="1:3" x14ac:dyDescent="0.3">
      <c r="A113">
        <v>13</v>
      </c>
      <c r="B113">
        <v>2</v>
      </c>
      <c r="C113" s="5">
        <v>2500</v>
      </c>
    </row>
    <row r="114" spans="1:3" x14ac:dyDescent="0.3">
      <c r="A114">
        <v>13</v>
      </c>
      <c r="B114">
        <v>5</v>
      </c>
      <c r="C114" s="5">
        <v>1500</v>
      </c>
    </row>
    <row r="115" spans="1:3" x14ac:dyDescent="0.3">
      <c r="A115">
        <v>15</v>
      </c>
      <c r="B115">
        <v>7</v>
      </c>
      <c r="C115" s="5">
        <v>2500</v>
      </c>
    </row>
    <row r="116" spans="1:3" x14ac:dyDescent="0.3">
      <c r="A116">
        <v>14</v>
      </c>
      <c r="B116">
        <v>8</v>
      </c>
      <c r="C116" s="5">
        <v>2500</v>
      </c>
    </row>
    <row r="117" spans="1:3" x14ac:dyDescent="0.3">
      <c r="A117">
        <v>13</v>
      </c>
      <c r="B117">
        <v>4</v>
      </c>
      <c r="C117" s="5">
        <v>1500</v>
      </c>
    </row>
    <row r="118" spans="1:3" x14ac:dyDescent="0.3">
      <c r="A118">
        <v>13</v>
      </c>
      <c r="B118">
        <v>5</v>
      </c>
    </row>
    <row r="119" spans="1:3" x14ac:dyDescent="0.3">
      <c r="A119">
        <v>13</v>
      </c>
      <c r="B119">
        <v>7</v>
      </c>
      <c r="C119" s="5"/>
    </row>
    <row r="120" spans="1:3" x14ac:dyDescent="0.3">
      <c r="A120">
        <v>14</v>
      </c>
      <c r="B120">
        <v>8</v>
      </c>
      <c r="C120" s="5">
        <v>2500</v>
      </c>
    </row>
    <row r="121" spans="1:3" x14ac:dyDescent="0.3">
      <c r="A121">
        <v>15</v>
      </c>
      <c r="B121">
        <v>4</v>
      </c>
      <c r="C121" s="5">
        <v>2500</v>
      </c>
    </row>
    <row r="122" spans="1:3" x14ac:dyDescent="0.3">
      <c r="A122">
        <v>9</v>
      </c>
      <c r="B122">
        <v>4</v>
      </c>
    </row>
    <row r="123" spans="1:3" x14ac:dyDescent="0.3">
      <c r="A123">
        <v>14</v>
      </c>
      <c r="B123">
        <v>5</v>
      </c>
      <c r="C123" s="5">
        <v>2500</v>
      </c>
    </row>
    <row r="124" spans="1:3" x14ac:dyDescent="0.3">
      <c r="A124">
        <v>15</v>
      </c>
      <c r="B124">
        <v>10</v>
      </c>
      <c r="C124" s="5">
        <v>2500</v>
      </c>
    </row>
    <row r="125" spans="1:3" x14ac:dyDescent="0.3">
      <c r="A125">
        <v>15</v>
      </c>
      <c r="B125">
        <v>8</v>
      </c>
      <c r="C125" s="5"/>
    </row>
    <row r="126" spans="1:3" x14ac:dyDescent="0.3">
      <c r="A126">
        <v>13</v>
      </c>
      <c r="B126">
        <v>5</v>
      </c>
      <c r="C126" s="5">
        <v>1500</v>
      </c>
    </row>
    <row r="127" spans="1:3" x14ac:dyDescent="0.3">
      <c r="A127">
        <v>13</v>
      </c>
      <c r="B127">
        <v>1</v>
      </c>
      <c r="C127" s="5">
        <v>1500</v>
      </c>
    </row>
    <row r="128" spans="1:3" x14ac:dyDescent="0.3">
      <c r="A128">
        <v>14</v>
      </c>
      <c r="B128">
        <v>6</v>
      </c>
      <c r="C128" s="5"/>
    </row>
    <row r="129" spans="1:3" x14ac:dyDescent="0.3">
      <c r="A129">
        <v>14</v>
      </c>
      <c r="B129">
        <v>1</v>
      </c>
      <c r="C129" s="5">
        <v>2500</v>
      </c>
    </row>
    <row r="130" spans="1:3" x14ac:dyDescent="0.3">
      <c r="A130">
        <v>14</v>
      </c>
      <c r="B130">
        <v>1</v>
      </c>
      <c r="C130" s="5">
        <v>2500</v>
      </c>
    </row>
    <row r="131" spans="1:3" x14ac:dyDescent="0.3">
      <c r="A131">
        <v>12</v>
      </c>
      <c r="B131">
        <v>1</v>
      </c>
      <c r="C131" s="5">
        <v>1500</v>
      </c>
    </row>
    <row r="132" spans="1:3" x14ac:dyDescent="0.3">
      <c r="A132">
        <v>14</v>
      </c>
      <c r="B132">
        <v>7</v>
      </c>
      <c r="C132" s="5">
        <v>2500</v>
      </c>
    </row>
    <row r="133" spans="1:3" x14ac:dyDescent="0.3">
      <c r="A133">
        <v>13</v>
      </c>
      <c r="B133">
        <v>5</v>
      </c>
      <c r="C133" s="5">
        <v>1500</v>
      </c>
    </row>
    <row r="134" spans="1:3" x14ac:dyDescent="0.3">
      <c r="A134">
        <v>13</v>
      </c>
      <c r="B134">
        <v>4</v>
      </c>
      <c r="C134" s="5">
        <v>1500</v>
      </c>
    </row>
    <row r="135" spans="1:3" x14ac:dyDescent="0.3">
      <c r="A135">
        <v>13</v>
      </c>
      <c r="B135">
        <v>2</v>
      </c>
    </row>
    <row r="136" spans="1:3" x14ac:dyDescent="0.3">
      <c r="A136">
        <v>13</v>
      </c>
      <c r="B136">
        <v>6</v>
      </c>
      <c r="C136" s="5">
        <v>1500</v>
      </c>
    </row>
    <row r="137" spans="1:3" x14ac:dyDescent="0.3">
      <c r="A137">
        <v>13</v>
      </c>
      <c r="B137">
        <v>1</v>
      </c>
      <c r="C137" s="5">
        <v>1500</v>
      </c>
    </row>
    <row r="138" spans="1:3" x14ac:dyDescent="0.3">
      <c r="A138">
        <v>13</v>
      </c>
      <c r="B138">
        <v>1</v>
      </c>
      <c r="C138" s="5">
        <v>1500</v>
      </c>
    </row>
    <row r="139" spans="1:3" x14ac:dyDescent="0.3">
      <c r="A139">
        <v>13</v>
      </c>
      <c r="B139">
        <v>6</v>
      </c>
      <c r="C139" s="5">
        <v>1500</v>
      </c>
    </row>
    <row r="140" spans="1:3" x14ac:dyDescent="0.3">
      <c r="A140">
        <v>13</v>
      </c>
      <c r="B140">
        <v>1</v>
      </c>
    </row>
    <row r="141" spans="1:3" x14ac:dyDescent="0.3">
      <c r="A141">
        <v>13</v>
      </c>
      <c r="B141">
        <v>10</v>
      </c>
      <c r="C141" s="5">
        <v>1500</v>
      </c>
    </row>
    <row r="142" spans="1:3" x14ac:dyDescent="0.3">
      <c r="A142">
        <v>13</v>
      </c>
      <c r="B142">
        <v>5</v>
      </c>
      <c r="C142" s="5">
        <v>1500</v>
      </c>
    </row>
    <row r="143" spans="1:3" x14ac:dyDescent="0.3">
      <c r="A143">
        <v>13</v>
      </c>
      <c r="B143">
        <v>6</v>
      </c>
      <c r="C143" s="5"/>
    </row>
    <row r="144" spans="1:3" x14ac:dyDescent="0.3">
      <c r="A144">
        <v>15</v>
      </c>
      <c r="B144">
        <v>7</v>
      </c>
      <c r="C144" s="5"/>
    </row>
    <row r="145" spans="1:3" x14ac:dyDescent="0.3">
      <c r="A145">
        <v>13</v>
      </c>
      <c r="B145">
        <v>1</v>
      </c>
      <c r="C145" s="5">
        <v>1500</v>
      </c>
    </row>
    <row r="146" spans="1:3" x14ac:dyDescent="0.3">
      <c r="A146">
        <v>14</v>
      </c>
      <c r="B146">
        <v>9</v>
      </c>
      <c r="C146" s="5"/>
    </row>
    <row r="147" spans="1:3" x14ac:dyDescent="0.3">
      <c r="A147">
        <v>14</v>
      </c>
      <c r="B147">
        <v>4</v>
      </c>
      <c r="C147" s="5"/>
    </row>
    <row r="148" spans="1:3" x14ac:dyDescent="0.3">
      <c r="A148">
        <v>14</v>
      </c>
      <c r="B148">
        <v>2</v>
      </c>
      <c r="C148" s="5"/>
    </row>
    <row r="149" spans="1:3" x14ac:dyDescent="0.3">
      <c r="A149">
        <v>14</v>
      </c>
      <c r="B149">
        <v>9</v>
      </c>
      <c r="C149" s="5">
        <v>2500</v>
      </c>
    </row>
    <row r="150" spans="1:3" x14ac:dyDescent="0.3">
      <c r="A150">
        <v>13</v>
      </c>
      <c r="B150">
        <v>10</v>
      </c>
      <c r="C150" s="5">
        <v>2500</v>
      </c>
    </row>
    <row r="151" spans="1:3" x14ac:dyDescent="0.3">
      <c r="A151">
        <v>13</v>
      </c>
      <c r="B151">
        <v>3</v>
      </c>
      <c r="C151" s="5">
        <v>2500</v>
      </c>
    </row>
    <row r="152" spans="1:3" x14ac:dyDescent="0.3">
      <c r="A152">
        <v>11</v>
      </c>
      <c r="B152">
        <v>3</v>
      </c>
      <c r="C152" s="5">
        <v>1500</v>
      </c>
    </row>
    <row r="153" spans="1:3" x14ac:dyDescent="0.3">
      <c r="A153">
        <v>13</v>
      </c>
      <c r="B153">
        <v>1</v>
      </c>
    </row>
    <row r="154" spans="1:3" x14ac:dyDescent="0.3">
      <c r="A154">
        <v>13</v>
      </c>
      <c r="B154">
        <v>9</v>
      </c>
      <c r="C154" s="5"/>
    </row>
    <row r="155" spans="1:3" x14ac:dyDescent="0.3">
      <c r="A155">
        <v>13</v>
      </c>
      <c r="B155">
        <v>10</v>
      </c>
      <c r="C155" s="5"/>
    </row>
    <row r="156" spans="1:3" x14ac:dyDescent="0.3">
      <c r="A156">
        <v>13</v>
      </c>
      <c r="B156">
        <v>4</v>
      </c>
      <c r="C156" s="5">
        <v>1500</v>
      </c>
    </row>
    <row r="157" spans="1:3" x14ac:dyDescent="0.3">
      <c r="A157">
        <v>14</v>
      </c>
      <c r="B157">
        <v>2</v>
      </c>
      <c r="C157" s="5"/>
    </row>
    <row r="158" spans="1:3" x14ac:dyDescent="0.3">
      <c r="A158">
        <v>14</v>
      </c>
      <c r="B158">
        <v>7</v>
      </c>
      <c r="C158" s="5">
        <v>2500</v>
      </c>
    </row>
    <row r="159" spans="1:3" x14ac:dyDescent="0.3">
      <c r="A159">
        <v>13</v>
      </c>
      <c r="B159">
        <v>4</v>
      </c>
      <c r="C159" s="5">
        <v>1500</v>
      </c>
    </row>
    <row r="160" spans="1:3" x14ac:dyDescent="0.3">
      <c r="A160">
        <v>13</v>
      </c>
      <c r="B160">
        <v>5</v>
      </c>
      <c r="C160" s="5">
        <v>1500</v>
      </c>
    </row>
    <row r="161" spans="1:3" x14ac:dyDescent="0.3">
      <c r="A161">
        <v>14</v>
      </c>
      <c r="B161">
        <v>9</v>
      </c>
      <c r="C161" s="5"/>
    </row>
    <row r="162" spans="1:3" x14ac:dyDescent="0.3">
      <c r="A162">
        <v>13</v>
      </c>
      <c r="B162">
        <v>2</v>
      </c>
      <c r="C162" s="5">
        <v>2500</v>
      </c>
    </row>
    <row r="163" spans="1:3" x14ac:dyDescent="0.3">
      <c r="A163">
        <v>15</v>
      </c>
      <c r="B163">
        <v>10</v>
      </c>
      <c r="C163" s="5"/>
    </row>
    <row r="164" spans="1:3" x14ac:dyDescent="0.3">
      <c r="A164">
        <v>13</v>
      </c>
      <c r="B164">
        <v>2</v>
      </c>
      <c r="C164" s="5">
        <v>2500</v>
      </c>
    </row>
    <row r="165" spans="1:3" x14ac:dyDescent="0.3">
      <c r="A165">
        <v>13</v>
      </c>
      <c r="B165">
        <v>4</v>
      </c>
      <c r="C165" s="5">
        <v>2500</v>
      </c>
    </row>
    <row r="166" spans="1:3" x14ac:dyDescent="0.3">
      <c r="A166">
        <v>14</v>
      </c>
      <c r="B166">
        <v>6</v>
      </c>
      <c r="C166" s="5">
        <v>2500</v>
      </c>
    </row>
    <row r="167" spans="1:3" x14ac:dyDescent="0.3">
      <c r="A167">
        <v>14</v>
      </c>
      <c r="B167">
        <v>6</v>
      </c>
      <c r="C167" s="5">
        <v>2500</v>
      </c>
    </row>
    <row r="168" spans="1:3" x14ac:dyDescent="0.3">
      <c r="A168">
        <v>13</v>
      </c>
      <c r="B168">
        <v>2</v>
      </c>
      <c r="C168" s="5">
        <v>2500</v>
      </c>
    </row>
    <row r="169" spans="1:3" x14ac:dyDescent="0.3">
      <c r="A169">
        <v>14</v>
      </c>
      <c r="B169">
        <v>10</v>
      </c>
      <c r="C169" s="5">
        <v>2500</v>
      </c>
    </row>
    <row r="170" spans="1:3" x14ac:dyDescent="0.3">
      <c r="A170">
        <v>14</v>
      </c>
      <c r="B170">
        <v>8</v>
      </c>
      <c r="C170" s="5">
        <v>2500</v>
      </c>
    </row>
    <row r="171" spans="1:3" x14ac:dyDescent="0.3">
      <c r="A171">
        <v>14</v>
      </c>
      <c r="B171">
        <v>2</v>
      </c>
      <c r="C171" s="5">
        <v>2500</v>
      </c>
    </row>
    <row r="172" spans="1:3" x14ac:dyDescent="0.3">
      <c r="A172">
        <v>13</v>
      </c>
      <c r="B172">
        <v>2</v>
      </c>
      <c r="C172" s="5">
        <v>2500</v>
      </c>
    </row>
    <row r="173" spans="1:3" x14ac:dyDescent="0.3">
      <c r="A173">
        <v>14</v>
      </c>
      <c r="B173">
        <v>4</v>
      </c>
      <c r="C173" s="5">
        <v>2500</v>
      </c>
    </row>
    <row r="174" spans="1:3" x14ac:dyDescent="0.3">
      <c r="A174">
        <v>14</v>
      </c>
      <c r="B174">
        <v>6</v>
      </c>
      <c r="C174" s="5"/>
    </row>
    <row r="175" spans="1:3" x14ac:dyDescent="0.3">
      <c r="A175">
        <v>12</v>
      </c>
      <c r="B175">
        <v>1</v>
      </c>
      <c r="C175" s="5">
        <v>2500</v>
      </c>
    </row>
    <row r="176" spans="1:3" x14ac:dyDescent="0.3">
      <c r="A176">
        <v>13</v>
      </c>
      <c r="B176">
        <v>2</v>
      </c>
      <c r="C176" s="5">
        <v>2500</v>
      </c>
    </row>
    <row r="177" spans="1:3" x14ac:dyDescent="0.3">
      <c r="A177">
        <v>13</v>
      </c>
      <c r="B177">
        <v>3</v>
      </c>
      <c r="C177" s="5">
        <v>1500</v>
      </c>
    </row>
    <row r="178" spans="1:3" x14ac:dyDescent="0.3">
      <c r="A178">
        <v>14</v>
      </c>
      <c r="B178">
        <v>4</v>
      </c>
      <c r="C178" s="5">
        <v>2500</v>
      </c>
    </row>
    <row r="179" spans="1:3" x14ac:dyDescent="0.3">
      <c r="A179">
        <v>13</v>
      </c>
      <c r="B179">
        <v>6</v>
      </c>
      <c r="C179" s="5">
        <v>2500</v>
      </c>
    </row>
    <row r="180" spans="1:3" x14ac:dyDescent="0.3">
      <c r="A180">
        <v>13</v>
      </c>
      <c r="B180">
        <v>6</v>
      </c>
      <c r="C180" s="5"/>
    </row>
    <row r="181" spans="1:3" x14ac:dyDescent="0.3">
      <c r="A181">
        <v>15</v>
      </c>
      <c r="B181">
        <v>8</v>
      </c>
      <c r="C181" s="5">
        <v>2500</v>
      </c>
    </row>
    <row r="182" spans="1:3" x14ac:dyDescent="0.3">
      <c r="A182">
        <v>15</v>
      </c>
      <c r="B182">
        <v>1</v>
      </c>
    </row>
    <row r="183" spans="1:3" x14ac:dyDescent="0.3">
      <c r="A183">
        <v>15</v>
      </c>
      <c r="B183">
        <v>10</v>
      </c>
    </row>
    <row r="184" spans="1:3" x14ac:dyDescent="0.3">
      <c r="A184">
        <v>15</v>
      </c>
      <c r="B184">
        <v>9</v>
      </c>
    </row>
    <row r="185" spans="1:3" x14ac:dyDescent="0.3">
      <c r="A185">
        <v>15</v>
      </c>
      <c r="B185">
        <v>6</v>
      </c>
    </row>
    <row r="186" spans="1:3" x14ac:dyDescent="0.3">
      <c r="A186">
        <v>15</v>
      </c>
      <c r="B186">
        <v>4</v>
      </c>
    </row>
    <row r="187" spans="1:3" x14ac:dyDescent="0.3">
      <c r="A187">
        <v>13</v>
      </c>
      <c r="B187">
        <v>5</v>
      </c>
    </row>
    <row r="188" spans="1:3" x14ac:dyDescent="0.3">
      <c r="A188">
        <v>13</v>
      </c>
      <c r="B188">
        <v>2</v>
      </c>
      <c r="C188" s="5">
        <v>1500</v>
      </c>
    </row>
    <row r="189" spans="1:3" x14ac:dyDescent="0.3">
      <c r="A189">
        <v>14</v>
      </c>
      <c r="B189">
        <v>10</v>
      </c>
    </row>
    <row r="190" spans="1:3" x14ac:dyDescent="0.3">
      <c r="A190">
        <v>14</v>
      </c>
      <c r="B190">
        <v>5</v>
      </c>
      <c r="C190" s="5">
        <v>2500</v>
      </c>
    </row>
    <row r="191" spans="1:3" x14ac:dyDescent="0.3">
      <c r="A191">
        <v>13</v>
      </c>
      <c r="B191">
        <v>3</v>
      </c>
      <c r="C191" s="5">
        <v>1500</v>
      </c>
    </row>
    <row r="192" spans="1:3" x14ac:dyDescent="0.3">
      <c r="A192">
        <v>14</v>
      </c>
      <c r="B192">
        <v>10</v>
      </c>
    </row>
    <row r="193" spans="1:3" x14ac:dyDescent="0.3">
      <c r="A193">
        <v>13</v>
      </c>
      <c r="B193">
        <v>1</v>
      </c>
      <c r="C193" s="5">
        <v>1500</v>
      </c>
    </row>
    <row r="194" spans="1:3" x14ac:dyDescent="0.3">
      <c r="A194">
        <v>13</v>
      </c>
      <c r="B194">
        <v>10</v>
      </c>
      <c r="C194" s="5"/>
    </row>
    <row r="195" spans="1:3" x14ac:dyDescent="0.3">
      <c r="A195">
        <v>13</v>
      </c>
      <c r="B195">
        <v>4</v>
      </c>
      <c r="C195" s="5">
        <v>1500</v>
      </c>
    </row>
    <row r="196" spans="1:3" x14ac:dyDescent="0.3">
      <c r="A196">
        <v>13</v>
      </c>
      <c r="B196">
        <v>10</v>
      </c>
      <c r="C196" s="5"/>
    </row>
    <row r="197" spans="1:3" x14ac:dyDescent="0.3">
      <c r="A197">
        <v>13</v>
      </c>
      <c r="B197">
        <v>2</v>
      </c>
      <c r="C197" s="5">
        <v>1500</v>
      </c>
    </row>
    <row r="198" spans="1:3" x14ac:dyDescent="0.3">
      <c r="A198">
        <v>13</v>
      </c>
      <c r="B198">
        <v>7</v>
      </c>
      <c r="C198" s="5">
        <v>2500</v>
      </c>
    </row>
    <row r="199" spans="1:3" x14ac:dyDescent="0.3">
      <c r="A199">
        <v>13</v>
      </c>
      <c r="B199">
        <v>7</v>
      </c>
      <c r="C199" s="5">
        <v>2500</v>
      </c>
    </row>
    <row r="200" spans="1:3" x14ac:dyDescent="0.3">
      <c r="A200">
        <v>14</v>
      </c>
      <c r="B200">
        <v>7</v>
      </c>
    </row>
    <row r="201" spans="1:3" x14ac:dyDescent="0.3">
      <c r="A201">
        <v>13</v>
      </c>
      <c r="B201">
        <v>2</v>
      </c>
      <c r="C201" s="5">
        <v>1500</v>
      </c>
    </row>
    <row r="202" spans="1:3" x14ac:dyDescent="0.3">
      <c r="A202">
        <v>13</v>
      </c>
      <c r="B202">
        <v>2</v>
      </c>
    </row>
    <row r="203" spans="1:3" x14ac:dyDescent="0.3">
      <c r="A203">
        <v>13</v>
      </c>
      <c r="B203">
        <v>8</v>
      </c>
      <c r="C203" s="5">
        <v>2500</v>
      </c>
    </row>
    <row r="204" spans="1:3" x14ac:dyDescent="0.3">
      <c r="A204">
        <v>15</v>
      </c>
      <c r="B204">
        <v>2</v>
      </c>
      <c r="C204" s="5">
        <v>2500</v>
      </c>
    </row>
    <row r="205" spans="1:3" x14ac:dyDescent="0.3">
      <c r="A205">
        <v>13</v>
      </c>
      <c r="B205">
        <v>4</v>
      </c>
      <c r="C205" s="5">
        <v>2500</v>
      </c>
    </row>
    <row r="206" spans="1:3" x14ac:dyDescent="0.3">
      <c r="A206">
        <v>13</v>
      </c>
      <c r="B206">
        <v>2</v>
      </c>
      <c r="C206" s="5">
        <v>2500</v>
      </c>
    </row>
    <row r="207" spans="1:3" x14ac:dyDescent="0.3">
      <c r="A207">
        <v>13</v>
      </c>
      <c r="B207">
        <v>4</v>
      </c>
      <c r="C207" s="5">
        <v>1500</v>
      </c>
    </row>
    <row r="208" spans="1:3" x14ac:dyDescent="0.3">
      <c r="A208">
        <v>13</v>
      </c>
      <c r="B208">
        <v>1</v>
      </c>
      <c r="C208" s="5">
        <v>1500</v>
      </c>
    </row>
    <row r="209" spans="1:3" x14ac:dyDescent="0.3">
      <c r="A209">
        <v>13</v>
      </c>
      <c r="B209">
        <v>5</v>
      </c>
    </row>
    <row r="210" spans="1:3" x14ac:dyDescent="0.3">
      <c r="A210">
        <v>13</v>
      </c>
      <c r="B210">
        <v>2</v>
      </c>
      <c r="C210" s="5">
        <v>1500</v>
      </c>
    </row>
    <row r="211" spans="1:3" x14ac:dyDescent="0.3">
      <c r="A211">
        <v>15</v>
      </c>
      <c r="B211">
        <v>10</v>
      </c>
      <c r="C211" s="5">
        <v>2500</v>
      </c>
    </row>
    <row r="212" spans="1:3" x14ac:dyDescent="0.3">
      <c r="A212">
        <v>13</v>
      </c>
      <c r="B212">
        <v>6</v>
      </c>
      <c r="C212" s="5">
        <v>2500</v>
      </c>
    </row>
    <row r="213" spans="1:3" x14ac:dyDescent="0.3">
      <c r="A213">
        <v>12</v>
      </c>
      <c r="B213">
        <v>1</v>
      </c>
      <c r="C213" s="5">
        <v>2500</v>
      </c>
    </row>
    <row r="214" spans="1:3" x14ac:dyDescent="0.3">
      <c r="A214">
        <v>14</v>
      </c>
      <c r="B214">
        <v>5</v>
      </c>
      <c r="C214" s="5">
        <v>2500</v>
      </c>
    </row>
    <row r="215" spans="1:3" x14ac:dyDescent="0.3">
      <c r="A215">
        <v>13</v>
      </c>
      <c r="B215">
        <v>5</v>
      </c>
      <c r="C215" s="5">
        <v>2500</v>
      </c>
    </row>
    <row r="216" spans="1:3" x14ac:dyDescent="0.3">
      <c r="A216">
        <v>14</v>
      </c>
      <c r="B216">
        <v>4</v>
      </c>
      <c r="C216" s="5"/>
    </row>
    <row r="217" spans="1:3" x14ac:dyDescent="0.3">
      <c r="A217">
        <v>14</v>
      </c>
      <c r="B217">
        <v>2</v>
      </c>
      <c r="C217" s="5">
        <v>2500</v>
      </c>
    </row>
    <row r="218" spans="1:3" x14ac:dyDescent="0.3">
      <c r="A218">
        <v>14</v>
      </c>
      <c r="B218">
        <v>6</v>
      </c>
      <c r="C218" s="5">
        <v>2500</v>
      </c>
    </row>
    <row r="219" spans="1:3" x14ac:dyDescent="0.3">
      <c r="A219">
        <v>14</v>
      </c>
      <c r="B219">
        <v>2</v>
      </c>
      <c r="C219" s="5">
        <v>2500</v>
      </c>
    </row>
    <row r="220" spans="1:3" x14ac:dyDescent="0.3">
      <c r="A220">
        <v>13</v>
      </c>
      <c r="B220">
        <v>1</v>
      </c>
      <c r="C220" s="5">
        <v>1500</v>
      </c>
    </row>
    <row r="221" spans="1:3" x14ac:dyDescent="0.3">
      <c r="A221">
        <v>14</v>
      </c>
      <c r="B221">
        <v>8</v>
      </c>
      <c r="C221" s="5"/>
    </row>
    <row r="222" spans="1:3" x14ac:dyDescent="0.3">
      <c r="A222">
        <v>13</v>
      </c>
      <c r="B222">
        <v>2</v>
      </c>
      <c r="C222" s="5">
        <v>1500</v>
      </c>
    </row>
    <row r="223" spans="1:3" x14ac:dyDescent="0.3">
      <c r="A223">
        <v>13</v>
      </c>
      <c r="B223">
        <v>6</v>
      </c>
      <c r="C223" s="5"/>
    </row>
    <row r="224" spans="1:3" x14ac:dyDescent="0.3">
      <c r="A224">
        <v>13</v>
      </c>
      <c r="B224">
        <v>7</v>
      </c>
      <c r="C224" s="5"/>
    </row>
    <row r="225" spans="1:3" x14ac:dyDescent="0.3">
      <c r="A225">
        <v>13</v>
      </c>
      <c r="B225">
        <v>3</v>
      </c>
      <c r="C225" s="5">
        <v>1500</v>
      </c>
    </row>
    <row r="226" spans="1:3" x14ac:dyDescent="0.3">
      <c r="A226">
        <v>13</v>
      </c>
      <c r="B226">
        <v>3</v>
      </c>
      <c r="C226" s="5">
        <v>1500</v>
      </c>
    </row>
    <row r="227" spans="1:3" x14ac:dyDescent="0.3">
      <c r="A227">
        <v>12</v>
      </c>
      <c r="B227">
        <v>3</v>
      </c>
      <c r="C227" s="5">
        <v>1500</v>
      </c>
    </row>
    <row r="228" spans="1:3" x14ac:dyDescent="0.3">
      <c r="A228">
        <v>13</v>
      </c>
      <c r="B228">
        <v>2</v>
      </c>
      <c r="C228" s="5">
        <v>1500</v>
      </c>
    </row>
    <row r="229" spans="1:3" x14ac:dyDescent="0.3">
      <c r="A229">
        <v>15</v>
      </c>
      <c r="B229">
        <v>5</v>
      </c>
      <c r="C229" s="5">
        <v>2500</v>
      </c>
    </row>
    <row r="230" spans="1:3" x14ac:dyDescent="0.3">
      <c r="A230">
        <v>15</v>
      </c>
      <c r="B230">
        <v>1</v>
      </c>
      <c r="C230" s="5">
        <v>2500</v>
      </c>
    </row>
    <row r="231" spans="1:3" x14ac:dyDescent="0.3">
      <c r="A231">
        <v>14</v>
      </c>
      <c r="B231">
        <v>2</v>
      </c>
      <c r="C231" s="5">
        <v>2500</v>
      </c>
    </row>
    <row r="232" spans="1:3" x14ac:dyDescent="0.3">
      <c r="A232">
        <v>14</v>
      </c>
      <c r="B232">
        <v>2</v>
      </c>
      <c r="C232" s="5">
        <v>2500</v>
      </c>
    </row>
    <row r="233" spans="1:3" x14ac:dyDescent="0.3">
      <c r="A233">
        <v>13</v>
      </c>
      <c r="B233">
        <v>3</v>
      </c>
      <c r="C233" s="5">
        <v>2500</v>
      </c>
    </row>
    <row r="234" spans="1:3" x14ac:dyDescent="0.3">
      <c r="A234">
        <v>12</v>
      </c>
      <c r="B234">
        <v>1</v>
      </c>
    </row>
    <row r="235" spans="1:3" x14ac:dyDescent="0.3">
      <c r="A235">
        <v>11</v>
      </c>
      <c r="B235">
        <v>1</v>
      </c>
      <c r="C235" s="5">
        <v>1500</v>
      </c>
    </row>
    <row r="236" spans="1:3" x14ac:dyDescent="0.3">
      <c r="A236">
        <v>14</v>
      </c>
      <c r="B236">
        <v>4</v>
      </c>
      <c r="C236" s="5">
        <v>2500</v>
      </c>
    </row>
    <row r="237" spans="1:3" x14ac:dyDescent="0.3">
      <c r="A237">
        <v>13</v>
      </c>
      <c r="B237">
        <v>1</v>
      </c>
      <c r="C237" s="5">
        <v>2500</v>
      </c>
    </row>
    <row r="238" spans="1:3" x14ac:dyDescent="0.3">
      <c r="A238">
        <v>13</v>
      </c>
      <c r="B238">
        <v>3</v>
      </c>
      <c r="C238" s="5">
        <v>2500</v>
      </c>
    </row>
    <row r="239" spans="1:3" x14ac:dyDescent="0.3">
      <c r="A239">
        <v>13</v>
      </c>
      <c r="B239">
        <v>2</v>
      </c>
      <c r="C239" s="5">
        <v>2500</v>
      </c>
    </row>
    <row r="240" spans="1:3" x14ac:dyDescent="0.3">
      <c r="A240">
        <v>14</v>
      </c>
      <c r="B240">
        <v>10</v>
      </c>
      <c r="C240" s="5"/>
    </row>
    <row r="241" spans="1:3" x14ac:dyDescent="0.3">
      <c r="A241">
        <v>12</v>
      </c>
      <c r="B241">
        <v>7</v>
      </c>
    </row>
    <row r="242" spans="1:3" x14ac:dyDescent="0.3">
      <c r="A242">
        <v>13</v>
      </c>
      <c r="B242">
        <v>3</v>
      </c>
      <c r="C242" s="5">
        <v>2500</v>
      </c>
    </row>
    <row r="243" spans="1:3" x14ac:dyDescent="0.3">
      <c r="A243">
        <v>11</v>
      </c>
      <c r="B243">
        <v>1</v>
      </c>
      <c r="C243" s="5">
        <v>1500</v>
      </c>
    </row>
    <row r="244" spans="1:3" x14ac:dyDescent="0.3">
      <c r="A244">
        <v>11</v>
      </c>
      <c r="B244">
        <v>2</v>
      </c>
      <c r="C244" s="5">
        <v>1500</v>
      </c>
    </row>
    <row r="245" spans="1:3" x14ac:dyDescent="0.3">
      <c r="A245">
        <v>13</v>
      </c>
      <c r="B245">
        <v>3</v>
      </c>
      <c r="C245" s="5">
        <v>1500</v>
      </c>
    </row>
    <row r="246" spans="1:3" x14ac:dyDescent="0.3">
      <c r="A246">
        <v>13</v>
      </c>
      <c r="B246">
        <v>2</v>
      </c>
      <c r="C246" s="5">
        <v>2500</v>
      </c>
    </row>
    <row r="247" spans="1:3" x14ac:dyDescent="0.3">
      <c r="A247">
        <v>13</v>
      </c>
      <c r="B247">
        <v>1</v>
      </c>
      <c r="C247" s="5">
        <v>2500</v>
      </c>
    </row>
    <row r="248" spans="1:3" x14ac:dyDescent="0.3">
      <c r="A248">
        <v>13</v>
      </c>
      <c r="B248">
        <v>4</v>
      </c>
      <c r="C248" s="5">
        <v>1500</v>
      </c>
    </row>
    <row r="249" spans="1:3" x14ac:dyDescent="0.3">
      <c r="A249">
        <v>13</v>
      </c>
      <c r="B249">
        <v>3</v>
      </c>
    </row>
    <row r="250" spans="1:3" x14ac:dyDescent="0.3">
      <c r="A250">
        <v>13</v>
      </c>
      <c r="B250">
        <v>2</v>
      </c>
      <c r="C250" s="5">
        <v>1500</v>
      </c>
    </row>
    <row r="251" spans="1:3" x14ac:dyDescent="0.3">
      <c r="A251">
        <v>13</v>
      </c>
      <c r="B251">
        <v>7</v>
      </c>
    </row>
    <row r="252" spans="1:3" x14ac:dyDescent="0.3">
      <c r="A252">
        <v>12</v>
      </c>
      <c r="B252">
        <v>1</v>
      </c>
      <c r="C252" s="5">
        <v>1500</v>
      </c>
    </row>
    <row r="253" spans="1:3" x14ac:dyDescent="0.3">
      <c r="A253">
        <v>13</v>
      </c>
      <c r="B253">
        <v>3</v>
      </c>
      <c r="C253" s="5">
        <v>1500</v>
      </c>
    </row>
    <row r="254" spans="1:3" x14ac:dyDescent="0.3">
      <c r="A254">
        <v>13</v>
      </c>
      <c r="B254">
        <v>2</v>
      </c>
      <c r="C254" s="5">
        <v>1500</v>
      </c>
    </row>
    <row r="255" spans="1:3" x14ac:dyDescent="0.3">
      <c r="A255">
        <v>12</v>
      </c>
      <c r="B255">
        <v>2</v>
      </c>
      <c r="C255" s="5">
        <v>1500</v>
      </c>
    </row>
    <row r="256" spans="1:3" x14ac:dyDescent="0.3">
      <c r="A256">
        <v>9</v>
      </c>
      <c r="B256">
        <v>2</v>
      </c>
      <c r="C256" s="5">
        <v>1500</v>
      </c>
    </row>
    <row r="257" spans="1:3" x14ac:dyDescent="0.3">
      <c r="A257">
        <v>12</v>
      </c>
      <c r="B257">
        <v>1</v>
      </c>
      <c r="C257" s="5">
        <v>1500</v>
      </c>
    </row>
    <row r="258" spans="1:3" x14ac:dyDescent="0.3">
      <c r="A258">
        <v>14</v>
      </c>
      <c r="B258">
        <v>7</v>
      </c>
      <c r="C258" s="5"/>
    </row>
    <row r="259" spans="1:3" x14ac:dyDescent="0.3">
      <c r="A259">
        <v>15</v>
      </c>
      <c r="B259">
        <v>9</v>
      </c>
      <c r="C259" s="5"/>
    </row>
    <row r="260" spans="1:3" x14ac:dyDescent="0.3">
      <c r="A260">
        <v>12</v>
      </c>
      <c r="B260">
        <v>1</v>
      </c>
      <c r="C260" s="5">
        <v>1500</v>
      </c>
    </row>
    <row r="261" spans="1:3" x14ac:dyDescent="0.3">
      <c r="A261">
        <v>14</v>
      </c>
      <c r="B261">
        <v>3</v>
      </c>
      <c r="C261" s="5">
        <v>2500</v>
      </c>
    </row>
    <row r="262" spans="1:3" x14ac:dyDescent="0.3">
      <c r="A262">
        <v>13</v>
      </c>
      <c r="B262">
        <v>1</v>
      </c>
    </row>
    <row r="263" spans="1:3" x14ac:dyDescent="0.3">
      <c r="A263">
        <v>12</v>
      </c>
      <c r="B263">
        <v>2</v>
      </c>
    </row>
    <row r="264" spans="1:3" x14ac:dyDescent="0.3">
      <c r="A264">
        <v>13</v>
      </c>
      <c r="B264">
        <v>1</v>
      </c>
      <c r="C264" s="5">
        <v>1500</v>
      </c>
    </row>
    <row r="265" spans="1:3" x14ac:dyDescent="0.3">
      <c r="A265">
        <v>14</v>
      </c>
      <c r="B265">
        <v>9</v>
      </c>
      <c r="C265" s="5">
        <v>2500</v>
      </c>
    </row>
    <row r="266" spans="1:3" x14ac:dyDescent="0.3">
      <c r="A266">
        <v>13</v>
      </c>
      <c r="B266">
        <v>4</v>
      </c>
      <c r="C266" s="5">
        <v>1500</v>
      </c>
    </row>
    <row r="267" spans="1:3" x14ac:dyDescent="0.3">
      <c r="A267">
        <v>12</v>
      </c>
      <c r="B267">
        <v>4</v>
      </c>
      <c r="C267" s="5">
        <v>1500</v>
      </c>
    </row>
    <row r="268" spans="1:3" x14ac:dyDescent="0.3">
      <c r="A268">
        <v>13</v>
      </c>
      <c r="B268">
        <v>3</v>
      </c>
    </row>
    <row r="269" spans="1:3" x14ac:dyDescent="0.3">
      <c r="A269">
        <v>12</v>
      </c>
      <c r="B269">
        <v>1</v>
      </c>
      <c r="C269" s="5">
        <v>1500</v>
      </c>
    </row>
    <row r="270" spans="1:3" x14ac:dyDescent="0.3">
      <c r="A270">
        <v>13</v>
      </c>
      <c r="B270">
        <v>5</v>
      </c>
      <c r="C270" s="5">
        <v>1500</v>
      </c>
    </row>
    <row r="271" spans="1:3" x14ac:dyDescent="0.3">
      <c r="A271">
        <v>13</v>
      </c>
      <c r="B271">
        <v>2</v>
      </c>
      <c r="C271" s="5">
        <v>1500</v>
      </c>
    </row>
    <row r="272" spans="1:3" x14ac:dyDescent="0.3">
      <c r="A272">
        <v>13</v>
      </c>
      <c r="B272">
        <v>6</v>
      </c>
      <c r="C272" s="5">
        <v>1500</v>
      </c>
    </row>
    <row r="273" spans="1:3" x14ac:dyDescent="0.3">
      <c r="A273">
        <v>14</v>
      </c>
      <c r="B273">
        <v>2</v>
      </c>
      <c r="C273" s="5"/>
    </row>
    <row r="274" spans="1:3" x14ac:dyDescent="0.3">
      <c r="A274">
        <v>13</v>
      </c>
      <c r="B274">
        <v>8</v>
      </c>
      <c r="C274" s="5">
        <v>1500</v>
      </c>
    </row>
    <row r="275" spans="1:3" x14ac:dyDescent="0.3">
      <c r="A275">
        <v>14</v>
      </c>
      <c r="B275">
        <v>7</v>
      </c>
      <c r="C275" s="5">
        <v>2500</v>
      </c>
    </row>
    <row r="276" spans="1:3" x14ac:dyDescent="0.3">
      <c r="A276">
        <v>12</v>
      </c>
      <c r="B276">
        <v>3</v>
      </c>
      <c r="C276" s="5">
        <v>1500</v>
      </c>
    </row>
    <row r="277" spans="1:3" x14ac:dyDescent="0.3">
      <c r="A277">
        <v>13</v>
      </c>
      <c r="B277">
        <v>5</v>
      </c>
    </row>
    <row r="278" spans="1:3" x14ac:dyDescent="0.3">
      <c r="A278">
        <v>13</v>
      </c>
      <c r="B278">
        <v>5</v>
      </c>
    </row>
    <row r="279" spans="1:3" x14ac:dyDescent="0.3">
      <c r="A279">
        <v>13</v>
      </c>
      <c r="B279">
        <v>3</v>
      </c>
      <c r="C279" s="5">
        <v>1500</v>
      </c>
    </row>
    <row r="280" spans="1:3" x14ac:dyDescent="0.3">
      <c r="A280">
        <v>14</v>
      </c>
      <c r="B280">
        <v>5</v>
      </c>
      <c r="C280" s="5">
        <v>2500</v>
      </c>
    </row>
    <row r="281" spans="1:3" x14ac:dyDescent="0.3">
      <c r="A281">
        <v>15</v>
      </c>
      <c r="B281">
        <v>7</v>
      </c>
      <c r="C281" s="5">
        <v>2500</v>
      </c>
    </row>
    <row r="282" spans="1:3" x14ac:dyDescent="0.3">
      <c r="A282">
        <v>12</v>
      </c>
      <c r="B282">
        <v>2</v>
      </c>
      <c r="C282" s="5">
        <v>1500</v>
      </c>
    </row>
    <row r="283" spans="1:3" x14ac:dyDescent="0.3">
      <c r="A283">
        <v>13</v>
      </c>
      <c r="B283">
        <v>2</v>
      </c>
      <c r="C283" s="5">
        <v>1500</v>
      </c>
    </row>
    <row r="284" spans="1:3" x14ac:dyDescent="0.3">
      <c r="A284">
        <v>13</v>
      </c>
      <c r="B284">
        <v>5</v>
      </c>
      <c r="C284" s="5">
        <v>1500</v>
      </c>
    </row>
    <row r="285" spans="1:3" x14ac:dyDescent="0.3">
      <c r="A285">
        <v>14</v>
      </c>
      <c r="B285">
        <v>2</v>
      </c>
      <c r="C285" s="5"/>
    </row>
    <row r="286" spans="1:3" x14ac:dyDescent="0.3">
      <c r="A286">
        <v>11</v>
      </c>
      <c r="B286">
        <v>1</v>
      </c>
      <c r="C286" s="5">
        <v>1500</v>
      </c>
    </row>
    <row r="287" spans="1:3" x14ac:dyDescent="0.3">
      <c r="A287">
        <v>13</v>
      </c>
      <c r="B287">
        <v>5</v>
      </c>
      <c r="C287" s="5">
        <v>1500</v>
      </c>
    </row>
    <row r="288" spans="1:3" x14ac:dyDescent="0.3">
      <c r="A288">
        <v>13</v>
      </c>
      <c r="B288">
        <v>2</v>
      </c>
      <c r="C288" s="5">
        <v>1500</v>
      </c>
    </row>
    <row r="289" spans="1:3" x14ac:dyDescent="0.3">
      <c r="A289">
        <v>13</v>
      </c>
      <c r="B289">
        <v>2</v>
      </c>
      <c r="C289" s="5">
        <v>1500</v>
      </c>
    </row>
    <row r="290" spans="1:3" x14ac:dyDescent="0.3">
      <c r="A290">
        <v>14</v>
      </c>
      <c r="B290">
        <v>4</v>
      </c>
      <c r="C290" s="5">
        <v>2500</v>
      </c>
    </row>
    <row r="291" spans="1:3" x14ac:dyDescent="0.3">
      <c r="A291">
        <v>14</v>
      </c>
      <c r="B291">
        <v>7</v>
      </c>
      <c r="C291" s="5">
        <v>2500</v>
      </c>
    </row>
    <row r="292" spans="1:3" x14ac:dyDescent="0.3">
      <c r="A292">
        <v>13</v>
      </c>
      <c r="B292">
        <v>4</v>
      </c>
      <c r="C292" s="5">
        <v>1500</v>
      </c>
    </row>
    <row r="293" spans="1:3" x14ac:dyDescent="0.3">
      <c r="A293">
        <v>13</v>
      </c>
      <c r="B293">
        <v>2</v>
      </c>
      <c r="C293" s="5">
        <v>2500</v>
      </c>
    </row>
    <row r="294" spans="1:3" x14ac:dyDescent="0.3">
      <c r="A294">
        <v>13</v>
      </c>
      <c r="B294">
        <v>2</v>
      </c>
    </row>
    <row r="295" spans="1:3" x14ac:dyDescent="0.3">
      <c r="A295">
        <v>13</v>
      </c>
      <c r="B295">
        <v>1</v>
      </c>
      <c r="C295" s="5">
        <v>1500</v>
      </c>
    </row>
    <row r="296" spans="1:3" x14ac:dyDescent="0.3">
      <c r="A296">
        <v>12</v>
      </c>
      <c r="B296">
        <v>3</v>
      </c>
      <c r="C296" s="5">
        <v>1500</v>
      </c>
    </row>
    <row r="297" spans="1:3" x14ac:dyDescent="0.3">
      <c r="A297">
        <v>14</v>
      </c>
      <c r="B297">
        <v>10</v>
      </c>
      <c r="C297" s="5"/>
    </row>
    <row r="298" spans="1:3" x14ac:dyDescent="0.3">
      <c r="A298">
        <v>12</v>
      </c>
      <c r="B298">
        <v>1</v>
      </c>
      <c r="C298" s="5">
        <v>1500</v>
      </c>
    </row>
    <row r="299" spans="1:3" x14ac:dyDescent="0.3">
      <c r="A299">
        <v>12</v>
      </c>
      <c r="B299">
        <v>2</v>
      </c>
      <c r="C299" s="5">
        <v>1500</v>
      </c>
    </row>
    <row r="300" spans="1:3" x14ac:dyDescent="0.3">
      <c r="A300">
        <v>12</v>
      </c>
      <c r="B300">
        <v>1</v>
      </c>
      <c r="C300" s="5">
        <v>2500</v>
      </c>
    </row>
    <row r="301" spans="1:3" x14ac:dyDescent="0.3">
      <c r="A301">
        <v>13</v>
      </c>
      <c r="B301">
        <v>1</v>
      </c>
      <c r="C301" s="5">
        <v>2500</v>
      </c>
    </row>
    <row r="302" spans="1:3" x14ac:dyDescent="0.3">
      <c r="A302">
        <v>14</v>
      </c>
      <c r="B302">
        <v>1</v>
      </c>
      <c r="C302" s="5">
        <v>2500</v>
      </c>
    </row>
    <row r="303" spans="1:3" x14ac:dyDescent="0.3">
      <c r="A303">
        <v>14</v>
      </c>
      <c r="B303">
        <v>5</v>
      </c>
      <c r="C303" s="5"/>
    </row>
    <row r="304" spans="1:3" x14ac:dyDescent="0.3">
      <c r="A304">
        <v>15</v>
      </c>
      <c r="B304">
        <v>3</v>
      </c>
      <c r="C304" s="5"/>
    </row>
    <row r="305" spans="1:3" x14ac:dyDescent="0.3">
      <c r="A305">
        <v>13</v>
      </c>
      <c r="B305">
        <v>4</v>
      </c>
      <c r="C305" s="5">
        <v>1500</v>
      </c>
    </row>
    <row r="306" spans="1:3" x14ac:dyDescent="0.3">
      <c r="A306">
        <v>13</v>
      </c>
      <c r="B306">
        <v>2</v>
      </c>
      <c r="C306" s="5">
        <v>1500</v>
      </c>
    </row>
    <row r="307" spans="1:3" x14ac:dyDescent="0.3">
      <c r="A307">
        <v>15</v>
      </c>
      <c r="B307">
        <v>6</v>
      </c>
      <c r="C307" s="5">
        <v>2500</v>
      </c>
    </row>
    <row r="308" spans="1:3" x14ac:dyDescent="0.3">
      <c r="A308">
        <v>11</v>
      </c>
      <c r="B308">
        <v>2</v>
      </c>
      <c r="C308" s="5">
        <v>1500</v>
      </c>
    </row>
    <row r="309" spans="1:3" x14ac:dyDescent="0.3">
      <c r="A309">
        <v>13</v>
      </c>
      <c r="B309">
        <v>3</v>
      </c>
      <c r="C309" s="5">
        <v>1500</v>
      </c>
    </row>
    <row r="310" spans="1:3" x14ac:dyDescent="0.3">
      <c r="A310">
        <v>13</v>
      </c>
      <c r="B310">
        <v>1</v>
      </c>
      <c r="C310" s="5">
        <v>1500</v>
      </c>
    </row>
    <row r="311" spans="1:3" x14ac:dyDescent="0.3">
      <c r="A311">
        <v>14</v>
      </c>
      <c r="B311">
        <v>3</v>
      </c>
      <c r="C311" s="5"/>
    </row>
    <row r="312" spans="1:3" x14ac:dyDescent="0.3">
      <c r="A312">
        <v>13</v>
      </c>
      <c r="B312">
        <v>3</v>
      </c>
    </row>
    <row r="313" spans="1:3" x14ac:dyDescent="0.3">
      <c r="A313">
        <v>12</v>
      </c>
      <c r="B313">
        <v>1</v>
      </c>
      <c r="C313" s="5">
        <v>2500</v>
      </c>
    </row>
    <row r="314" spans="1:3" x14ac:dyDescent="0.3">
      <c r="A314">
        <v>12</v>
      </c>
      <c r="B314">
        <v>1</v>
      </c>
      <c r="C314" s="5">
        <v>1500</v>
      </c>
    </row>
    <row r="315" spans="1:3" x14ac:dyDescent="0.3">
      <c r="A315">
        <v>12</v>
      </c>
      <c r="B315">
        <v>4</v>
      </c>
      <c r="C315" s="5">
        <v>2500</v>
      </c>
    </row>
    <row r="316" spans="1:3" x14ac:dyDescent="0.3">
      <c r="A316">
        <v>13</v>
      </c>
      <c r="B316">
        <v>3</v>
      </c>
      <c r="C316" s="5">
        <v>1500</v>
      </c>
    </row>
    <row r="317" spans="1:3" x14ac:dyDescent="0.3">
      <c r="A317">
        <v>11</v>
      </c>
      <c r="B317">
        <v>1</v>
      </c>
    </row>
    <row r="318" spans="1:3" x14ac:dyDescent="0.3">
      <c r="A318">
        <v>12</v>
      </c>
      <c r="B318">
        <v>1</v>
      </c>
      <c r="C318" s="5">
        <v>2500</v>
      </c>
    </row>
    <row r="319" spans="1:3" x14ac:dyDescent="0.3">
      <c r="A319">
        <v>13</v>
      </c>
      <c r="B319">
        <v>4</v>
      </c>
      <c r="C319" s="5">
        <v>1500</v>
      </c>
    </row>
    <row r="320" spans="1:3" x14ac:dyDescent="0.3">
      <c r="A320">
        <v>14</v>
      </c>
      <c r="B320">
        <v>5</v>
      </c>
      <c r="C320" s="5"/>
    </row>
    <row r="321" spans="1:3" x14ac:dyDescent="0.3">
      <c r="A321">
        <v>13</v>
      </c>
      <c r="B321">
        <v>8</v>
      </c>
      <c r="C321" s="5">
        <v>1500</v>
      </c>
    </row>
    <row r="322" spans="1:3" x14ac:dyDescent="0.3">
      <c r="A322">
        <v>14</v>
      </c>
      <c r="B322">
        <v>6</v>
      </c>
      <c r="C322" s="5">
        <v>2500</v>
      </c>
    </row>
    <row r="323" spans="1:3" x14ac:dyDescent="0.3">
      <c r="A323">
        <v>14</v>
      </c>
      <c r="B323">
        <v>10</v>
      </c>
      <c r="C323" s="5"/>
    </row>
    <row r="324" spans="1:3" x14ac:dyDescent="0.3">
      <c r="A324">
        <v>13</v>
      </c>
      <c r="B324">
        <v>2</v>
      </c>
      <c r="C324" s="5">
        <v>2500</v>
      </c>
    </row>
    <row r="325" spans="1:3" x14ac:dyDescent="0.3">
      <c r="A325">
        <v>12</v>
      </c>
      <c r="B325">
        <v>1</v>
      </c>
    </row>
    <row r="326" spans="1:3" x14ac:dyDescent="0.3">
      <c r="A326">
        <v>14</v>
      </c>
      <c r="B326">
        <v>6</v>
      </c>
      <c r="C326" s="5"/>
    </row>
    <row r="327" spans="1:3" x14ac:dyDescent="0.3">
      <c r="A327">
        <v>14</v>
      </c>
      <c r="B327">
        <v>1</v>
      </c>
      <c r="C327" s="5">
        <v>2500</v>
      </c>
    </row>
    <row r="328" spans="1:3" x14ac:dyDescent="0.3">
      <c r="A328">
        <v>14</v>
      </c>
      <c r="B328">
        <v>3</v>
      </c>
      <c r="C328" s="5"/>
    </row>
    <row r="329" spans="1:3" x14ac:dyDescent="0.3">
      <c r="A329">
        <v>13</v>
      </c>
      <c r="B329">
        <v>3</v>
      </c>
      <c r="C329" s="5">
        <v>1500</v>
      </c>
    </row>
    <row r="330" spans="1:3" x14ac:dyDescent="0.3">
      <c r="A330">
        <v>14</v>
      </c>
      <c r="B330">
        <v>8</v>
      </c>
      <c r="C330" s="5">
        <v>2500</v>
      </c>
    </row>
    <row r="331" spans="1:3" x14ac:dyDescent="0.3">
      <c r="A331">
        <v>14</v>
      </c>
      <c r="B331">
        <v>7</v>
      </c>
      <c r="C331" s="5"/>
    </row>
    <row r="332" spans="1:3" x14ac:dyDescent="0.3">
      <c r="A332">
        <v>13</v>
      </c>
      <c r="B332">
        <v>2</v>
      </c>
      <c r="C332" s="5">
        <v>1500</v>
      </c>
    </row>
    <row r="333" spans="1:3" x14ac:dyDescent="0.3">
      <c r="A333">
        <v>11</v>
      </c>
      <c r="B333">
        <v>1</v>
      </c>
      <c r="C333" s="5">
        <v>1500</v>
      </c>
    </row>
    <row r="334" spans="1:3" x14ac:dyDescent="0.3">
      <c r="A334">
        <v>12</v>
      </c>
      <c r="B334">
        <v>4</v>
      </c>
      <c r="C334" s="5">
        <v>1500</v>
      </c>
    </row>
    <row r="335" spans="1:3" x14ac:dyDescent="0.3">
      <c r="A335">
        <v>14</v>
      </c>
      <c r="B335">
        <v>1</v>
      </c>
      <c r="C335" s="5">
        <v>2500</v>
      </c>
    </row>
    <row r="336" spans="1:3" x14ac:dyDescent="0.3">
      <c r="A336">
        <v>15</v>
      </c>
      <c r="B336">
        <v>8</v>
      </c>
      <c r="C336" s="5"/>
    </row>
    <row r="337" spans="1:3" x14ac:dyDescent="0.3">
      <c r="A337">
        <v>12</v>
      </c>
      <c r="B337">
        <v>2</v>
      </c>
    </row>
    <row r="338" spans="1:3" x14ac:dyDescent="0.3">
      <c r="A338">
        <v>15</v>
      </c>
      <c r="B338">
        <v>5</v>
      </c>
      <c r="C338" s="5"/>
    </row>
    <row r="339" spans="1:3" x14ac:dyDescent="0.3">
      <c r="A339">
        <v>14</v>
      </c>
      <c r="B339">
        <v>1</v>
      </c>
      <c r="C339" s="5">
        <v>2500</v>
      </c>
    </row>
    <row r="340" spans="1:3" x14ac:dyDescent="0.3">
      <c r="A340">
        <v>13</v>
      </c>
      <c r="B340">
        <v>1</v>
      </c>
      <c r="C340" s="5">
        <v>2500</v>
      </c>
    </row>
    <row r="341" spans="1:3" x14ac:dyDescent="0.3">
      <c r="A341">
        <v>14</v>
      </c>
      <c r="B341">
        <v>7</v>
      </c>
      <c r="C341" s="5">
        <v>2500</v>
      </c>
    </row>
    <row r="342" spans="1:3" x14ac:dyDescent="0.3">
      <c r="A342">
        <v>12</v>
      </c>
      <c r="B342">
        <v>3</v>
      </c>
      <c r="C342" s="5">
        <v>1500</v>
      </c>
    </row>
    <row r="343" spans="1:3" x14ac:dyDescent="0.3">
      <c r="A343">
        <v>12</v>
      </c>
      <c r="B343">
        <v>1</v>
      </c>
      <c r="C343" s="5">
        <v>1500</v>
      </c>
    </row>
    <row r="344" spans="1:3" x14ac:dyDescent="0.3">
      <c r="A344">
        <v>11</v>
      </c>
      <c r="B344">
        <v>2</v>
      </c>
      <c r="C344" s="5">
        <v>1500</v>
      </c>
    </row>
    <row r="345" spans="1:3" x14ac:dyDescent="0.3">
      <c r="A345">
        <v>12</v>
      </c>
      <c r="B345">
        <v>5</v>
      </c>
      <c r="C345" s="5">
        <v>1500</v>
      </c>
    </row>
    <row r="346" spans="1:3" x14ac:dyDescent="0.3">
      <c r="A346">
        <v>12</v>
      </c>
      <c r="B346">
        <v>2</v>
      </c>
      <c r="C346" s="5">
        <v>2500</v>
      </c>
    </row>
    <row r="347" spans="1:3" x14ac:dyDescent="0.3">
      <c r="A347">
        <v>11</v>
      </c>
      <c r="B347">
        <v>1</v>
      </c>
    </row>
    <row r="348" spans="1:3" x14ac:dyDescent="0.3">
      <c r="A348">
        <v>12</v>
      </c>
      <c r="B348">
        <v>2</v>
      </c>
      <c r="C348" s="5">
        <v>1500</v>
      </c>
    </row>
    <row r="349" spans="1:3" x14ac:dyDescent="0.3">
      <c r="A349">
        <v>13</v>
      </c>
      <c r="B349">
        <v>6</v>
      </c>
      <c r="C349" s="5"/>
    </row>
    <row r="350" spans="1:3" x14ac:dyDescent="0.3">
      <c r="A350">
        <v>11</v>
      </c>
      <c r="B350">
        <v>2</v>
      </c>
    </row>
    <row r="351" spans="1:3" x14ac:dyDescent="0.3">
      <c r="A351">
        <v>13</v>
      </c>
      <c r="B351">
        <v>6</v>
      </c>
      <c r="C351" s="5"/>
    </row>
    <row r="352" spans="1:3" x14ac:dyDescent="0.3">
      <c r="A352">
        <v>13</v>
      </c>
      <c r="B352">
        <v>2</v>
      </c>
      <c r="C352" s="5">
        <v>1500</v>
      </c>
    </row>
    <row r="353" spans="1:3" x14ac:dyDescent="0.3">
      <c r="A353">
        <v>12</v>
      </c>
      <c r="B353">
        <v>1</v>
      </c>
      <c r="C353" s="5">
        <v>1500</v>
      </c>
    </row>
    <row r="354" spans="1:3" x14ac:dyDescent="0.3">
      <c r="A354">
        <v>11</v>
      </c>
      <c r="B354">
        <v>2</v>
      </c>
    </row>
    <row r="355" spans="1:3" x14ac:dyDescent="0.3">
      <c r="A355">
        <v>13</v>
      </c>
      <c r="B355">
        <v>1</v>
      </c>
      <c r="C355" s="5">
        <v>2500</v>
      </c>
    </row>
    <row r="356" spans="1:3" x14ac:dyDescent="0.3">
      <c r="A356">
        <v>13</v>
      </c>
      <c r="B356">
        <v>9</v>
      </c>
      <c r="C356" s="5">
        <v>2500</v>
      </c>
    </row>
    <row r="357" spans="1:3" x14ac:dyDescent="0.3">
      <c r="A357">
        <v>12</v>
      </c>
      <c r="B357">
        <v>1</v>
      </c>
      <c r="C357" s="5">
        <v>2500</v>
      </c>
    </row>
    <row r="358" spans="1:3" x14ac:dyDescent="0.3">
      <c r="A358">
        <v>13</v>
      </c>
      <c r="B358">
        <v>3</v>
      </c>
      <c r="C358" s="5">
        <v>1500</v>
      </c>
    </row>
    <row r="359" spans="1:3" x14ac:dyDescent="0.3">
      <c r="A359">
        <v>14</v>
      </c>
      <c r="B359">
        <v>3</v>
      </c>
      <c r="C359" s="5">
        <v>2500</v>
      </c>
    </row>
    <row r="360" spans="1:3" x14ac:dyDescent="0.3">
      <c r="A360">
        <v>13</v>
      </c>
      <c r="B360">
        <v>8</v>
      </c>
      <c r="C360" s="5">
        <v>2500</v>
      </c>
    </row>
    <row r="361" spans="1:3" x14ac:dyDescent="0.3">
      <c r="A361">
        <v>13</v>
      </c>
      <c r="B361">
        <v>4</v>
      </c>
      <c r="C361" s="5">
        <v>2500</v>
      </c>
    </row>
    <row r="362" spans="1:3" x14ac:dyDescent="0.3">
      <c r="A362">
        <v>13</v>
      </c>
      <c r="B362">
        <v>4</v>
      </c>
      <c r="C362" s="5">
        <v>2500</v>
      </c>
    </row>
    <row r="363" spans="1:3" x14ac:dyDescent="0.3">
      <c r="A363">
        <v>13</v>
      </c>
      <c r="B363">
        <v>10</v>
      </c>
    </row>
    <row r="364" spans="1:3" x14ac:dyDescent="0.3">
      <c r="A364">
        <v>12</v>
      </c>
      <c r="B364">
        <v>1</v>
      </c>
      <c r="C364" s="5">
        <v>1500</v>
      </c>
    </row>
    <row r="365" spans="1:3" x14ac:dyDescent="0.3">
      <c r="A365">
        <v>13</v>
      </c>
      <c r="B365">
        <v>5</v>
      </c>
      <c r="C365" s="5">
        <v>1500</v>
      </c>
    </row>
    <row r="366" spans="1:3" x14ac:dyDescent="0.3">
      <c r="A366">
        <v>14</v>
      </c>
      <c r="B366">
        <v>3</v>
      </c>
      <c r="C366" s="5"/>
    </row>
    <row r="367" spans="1:3" x14ac:dyDescent="0.3">
      <c r="A367">
        <v>13</v>
      </c>
      <c r="B367">
        <v>4</v>
      </c>
      <c r="C367" s="5">
        <v>1500</v>
      </c>
    </row>
    <row r="368" spans="1:3" x14ac:dyDescent="0.3">
      <c r="A368">
        <v>13</v>
      </c>
      <c r="B368">
        <v>7</v>
      </c>
      <c r="C368" s="5">
        <v>2500</v>
      </c>
    </row>
    <row r="369" spans="1:3" x14ac:dyDescent="0.3">
      <c r="A369">
        <v>13</v>
      </c>
      <c r="B369">
        <v>6</v>
      </c>
      <c r="C369" s="5"/>
    </row>
    <row r="370" spans="1:3" x14ac:dyDescent="0.3">
      <c r="A370">
        <v>13</v>
      </c>
      <c r="B370">
        <v>5</v>
      </c>
      <c r="C370" s="5">
        <v>1500</v>
      </c>
    </row>
    <row r="371" spans="1:3" x14ac:dyDescent="0.3">
      <c r="A371">
        <v>11</v>
      </c>
      <c r="B371">
        <v>1</v>
      </c>
    </row>
    <row r="372" spans="1:3" x14ac:dyDescent="0.3">
      <c r="A372">
        <v>13</v>
      </c>
      <c r="B372">
        <v>6</v>
      </c>
      <c r="C372" s="5">
        <v>2500</v>
      </c>
    </row>
    <row r="373" spans="1:3" x14ac:dyDescent="0.3">
      <c r="A373">
        <v>14</v>
      </c>
      <c r="B373">
        <v>5</v>
      </c>
      <c r="C373" s="5"/>
    </row>
    <row r="374" spans="1:3" x14ac:dyDescent="0.3">
      <c r="A374">
        <v>15</v>
      </c>
      <c r="B374">
        <v>7</v>
      </c>
      <c r="C374" s="5">
        <v>2500</v>
      </c>
    </row>
    <row r="375" spans="1:3" x14ac:dyDescent="0.3">
      <c r="A375">
        <v>9</v>
      </c>
      <c r="B375">
        <v>1</v>
      </c>
    </row>
    <row r="376" spans="1:3" x14ac:dyDescent="0.3">
      <c r="A376">
        <v>13</v>
      </c>
      <c r="B376">
        <v>2</v>
      </c>
      <c r="C376" s="5">
        <v>2500</v>
      </c>
    </row>
    <row r="377" spans="1:3" x14ac:dyDescent="0.3">
      <c r="A377">
        <v>12</v>
      </c>
      <c r="B377">
        <v>3</v>
      </c>
      <c r="C377" s="5">
        <v>2500</v>
      </c>
    </row>
    <row r="378" spans="1:3" x14ac:dyDescent="0.3">
      <c r="A378">
        <v>11</v>
      </c>
      <c r="B378">
        <v>1</v>
      </c>
      <c r="C378" s="5">
        <v>1500</v>
      </c>
    </row>
    <row r="379" spans="1:3" x14ac:dyDescent="0.3">
      <c r="A379">
        <v>13</v>
      </c>
      <c r="B379">
        <v>3</v>
      </c>
      <c r="C379" s="5">
        <v>1500</v>
      </c>
    </row>
    <row r="380" spans="1:3" x14ac:dyDescent="0.3">
      <c r="A380">
        <v>13</v>
      </c>
      <c r="B380">
        <v>4</v>
      </c>
    </row>
    <row r="381" spans="1:3" x14ac:dyDescent="0.3">
      <c r="A381">
        <v>11</v>
      </c>
      <c r="B381">
        <v>4</v>
      </c>
      <c r="C381" s="5">
        <v>1500</v>
      </c>
    </row>
    <row r="382" spans="1:3" x14ac:dyDescent="0.3">
      <c r="A382">
        <v>14</v>
      </c>
      <c r="B382">
        <v>4</v>
      </c>
      <c r="C382" s="5">
        <v>2500</v>
      </c>
    </row>
    <row r="383" spans="1:3" x14ac:dyDescent="0.3">
      <c r="A383">
        <v>14</v>
      </c>
      <c r="B383">
        <v>2</v>
      </c>
      <c r="C383" s="5">
        <v>2500</v>
      </c>
    </row>
    <row r="384" spans="1:3" x14ac:dyDescent="0.3">
      <c r="A384">
        <v>13</v>
      </c>
      <c r="B384">
        <v>1</v>
      </c>
      <c r="C384" s="5">
        <v>2500</v>
      </c>
    </row>
    <row r="385" spans="1:3" x14ac:dyDescent="0.3">
      <c r="A385">
        <v>14</v>
      </c>
      <c r="B385">
        <v>4</v>
      </c>
      <c r="C385" s="5">
        <v>2500</v>
      </c>
    </row>
    <row r="386" spans="1:3" x14ac:dyDescent="0.3">
      <c r="A386">
        <v>13</v>
      </c>
      <c r="B386">
        <v>10</v>
      </c>
      <c r="C386" s="5"/>
    </row>
    <row r="387" spans="1:3" x14ac:dyDescent="0.3">
      <c r="A387">
        <v>12</v>
      </c>
      <c r="B387">
        <v>7</v>
      </c>
      <c r="C387" s="5">
        <v>1500</v>
      </c>
    </row>
    <row r="388" spans="1:3" x14ac:dyDescent="0.3">
      <c r="A388">
        <v>13</v>
      </c>
      <c r="B388">
        <v>5</v>
      </c>
    </row>
    <row r="389" spans="1:3" x14ac:dyDescent="0.3">
      <c r="A389">
        <v>12</v>
      </c>
      <c r="B389">
        <v>3</v>
      </c>
      <c r="C389" s="5">
        <v>1500</v>
      </c>
    </row>
    <row r="390" spans="1:3" x14ac:dyDescent="0.3">
      <c r="A390">
        <v>12</v>
      </c>
      <c r="B390">
        <v>1</v>
      </c>
      <c r="C390" s="5">
        <v>2500</v>
      </c>
    </row>
    <row r="391" spans="1:3" x14ac:dyDescent="0.3">
      <c r="A391">
        <v>12</v>
      </c>
      <c r="B391">
        <v>1</v>
      </c>
      <c r="C391" s="5">
        <v>2500</v>
      </c>
    </row>
    <row r="392" spans="1:3" x14ac:dyDescent="0.3">
      <c r="A392">
        <v>13</v>
      </c>
      <c r="B392">
        <v>2</v>
      </c>
      <c r="C392" s="5">
        <v>2500</v>
      </c>
    </row>
    <row r="393" spans="1:3" x14ac:dyDescent="0.3">
      <c r="A393">
        <v>11</v>
      </c>
      <c r="B393">
        <v>1</v>
      </c>
    </row>
    <row r="394" spans="1:3" x14ac:dyDescent="0.3">
      <c r="A394">
        <v>14</v>
      </c>
      <c r="B394">
        <v>4</v>
      </c>
      <c r="C394" s="5">
        <v>2500</v>
      </c>
    </row>
    <row r="395" spans="1:3" x14ac:dyDescent="0.3">
      <c r="A395">
        <v>14</v>
      </c>
      <c r="B395">
        <v>2</v>
      </c>
      <c r="C395" s="5">
        <v>2500</v>
      </c>
    </row>
    <row r="396" spans="1:3" x14ac:dyDescent="0.3">
      <c r="A396">
        <v>12</v>
      </c>
      <c r="B396">
        <v>4</v>
      </c>
      <c r="C396" s="5">
        <v>1500</v>
      </c>
    </row>
    <row r="397" spans="1:3" x14ac:dyDescent="0.3">
      <c r="A397">
        <v>8</v>
      </c>
      <c r="B397">
        <v>10</v>
      </c>
    </row>
    <row r="398" spans="1:3" x14ac:dyDescent="0.3">
      <c r="A398">
        <v>12</v>
      </c>
      <c r="B398">
        <v>6</v>
      </c>
      <c r="C398" s="5">
        <v>1500</v>
      </c>
    </row>
    <row r="399" spans="1:3" x14ac:dyDescent="0.3">
      <c r="A399">
        <v>14</v>
      </c>
      <c r="B399">
        <v>4</v>
      </c>
      <c r="C399" s="5">
        <v>2500</v>
      </c>
    </row>
    <row r="400" spans="1:3" x14ac:dyDescent="0.3">
      <c r="A400">
        <v>12</v>
      </c>
      <c r="B400">
        <v>5</v>
      </c>
      <c r="C400" s="5">
        <v>1500</v>
      </c>
    </row>
    <row r="401" spans="1:3" x14ac:dyDescent="0.3">
      <c r="A401">
        <v>13</v>
      </c>
      <c r="B401">
        <v>1</v>
      </c>
      <c r="C401" s="5">
        <v>1500</v>
      </c>
    </row>
    <row r="402" spans="1:3" x14ac:dyDescent="0.3">
      <c r="A402">
        <v>13</v>
      </c>
      <c r="B402">
        <v>5</v>
      </c>
    </row>
    <row r="403" spans="1:3" x14ac:dyDescent="0.3">
      <c r="A403">
        <v>13</v>
      </c>
      <c r="B403">
        <v>3</v>
      </c>
      <c r="C403" s="5">
        <v>2500</v>
      </c>
    </row>
    <row r="404" spans="1:3" x14ac:dyDescent="0.3">
      <c r="A404">
        <v>12</v>
      </c>
      <c r="B404">
        <v>4</v>
      </c>
      <c r="C404" s="5">
        <v>1500</v>
      </c>
    </row>
    <row r="405" spans="1:3" x14ac:dyDescent="0.3">
      <c r="A405">
        <v>13</v>
      </c>
      <c r="B405">
        <v>6</v>
      </c>
    </row>
    <row r="406" spans="1:3" x14ac:dyDescent="0.3">
      <c r="A406">
        <v>14</v>
      </c>
      <c r="B406">
        <v>7</v>
      </c>
      <c r="C406" s="5"/>
    </row>
    <row r="407" spans="1:3" x14ac:dyDescent="0.3">
      <c r="A407">
        <v>12</v>
      </c>
      <c r="B407">
        <v>2</v>
      </c>
    </row>
    <row r="408" spans="1:3" x14ac:dyDescent="0.3">
      <c r="A408">
        <v>13</v>
      </c>
      <c r="B408">
        <v>7</v>
      </c>
      <c r="C408" s="5">
        <v>1500</v>
      </c>
    </row>
    <row r="409" spans="1:3" x14ac:dyDescent="0.3">
      <c r="A409">
        <v>13</v>
      </c>
      <c r="B409">
        <v>6</v>
      </c>
    </row>
    <row r="410" spans="1:3" x14ac:dyDescent="0.3">
      <c r="A410">
        <v>13</v>
      </c>
      <c r="B410">
        <v>4</v>
      </c>
      <c r="C410" s="5">
        <v>1500</v>
      </c>
    </row>
    <row r="411" spans="1:3" x14ac:dyDescent="0.3">
      <c r="A411">
        <v>9</v>
      </c>
      <c r="B411">
        <v>2</v>
      </c>
      <c r="C411" s="5">
        <v>1500</v>
      </c>
    </row>
    <row r="412" spans="1:3" x14ac:dyDescent="0.3">
      <c r="A412">
        <v>13</v>
      </c>
      <c r="B412">
        <v>5</v>
      </c>
      <c r="C412" s="5">
        <v>2500</v>
      </c>
    </row>
    <row r="413" spans="1:3" x14ac:dyDescent="0.3">
      <c r="A413">
        <v>11</v>
      </c>
      <c r="B413">
        <v>4</v>
      </c>
      <c r="C413" s="5">
        <v>1500</v>
      </c>
    </row>
    <row r="414" spans="1:3" x14ac:dyDescent="0.3">
      <c r="A414">
        <v>9</v>
      </c>
      <c r="B414">
        <v>2</v>
      </c>
    </row>
    <row r="415" spans="1:3" x14ac:dyDescent="0.3">
      <c r="A415">
        <v>13</v>
      </c>
      <c r="B415">
        <v>1</v>
      </c>
      <c r="C415" s="5">
        <v>1500</v>
      </c>
    </row>
    <row r="416" spans="1:3" x14ac:dyDescent="0.3">
      <c r="A416">
        <v>14</v>
      </c>
      <c r="B416">
        <v>4</v>
      </c>
      <c r="C416" s="5">
        <v>2500</v>
      </c>
    </row>
    <row r="417" spans="1:3" x14ac:dyDescent="0.3">
      <c r="A417">
        <v>13</v>
      </c>
      <c r="B417">
        <v>5</v>
      </c>
      <c r="C417" s="5">
        <v>2500</v>
      </c>
    </row>
    <row r="418" spans="1:3" x14ac:dyDescent="0.3">
      <c r="A418">
        <v>14</v>
      </c>
      <c r="B418">
        <v>7</v>
      </c>
      <c r="C418" s="5">
        <v>2500</v>
      </c>
    </row>
    <row r="419" spans="1:3" x14ac:dyDescent="0.3">
      <c r="A419">
        <v>13</v>
      </c>
      <c r="B419">
        <v>5</v>
      </c>
      <c r="C419" s="5">
        <v>1500</v>
      </c>
    </row>
    <row r="420" spans="1:3" x14ac:dyDescent="0.3">
      <c r="A420">
        <v>9</v>
      </c>
      <c r="B420">
        <v>2</v>
      </c>
      <c r="C420" s="5">
        <v>2500</v>
      </c>
    </row>
    <row r="421" spans="1:3" x14ac:dyDescent="0.3">
      <c r="A421">
        <v>13</v>
      </c>
      <c r="B421">
        <v>3</v>
      </c>
      <c r="C421" s="5">
        <v>1500</v>
      </c>
    </row>
    <row r="422" spans="1:3" x14ac:dyDescent="0.3">
      <c r="A422">
        <v>13</v>
      </c>
      <c r="B422">
        <v>3</v>
      </c>
      <c r="C422" s="5">
        <v>1500</v>
      </c>
    </row>
    <row r="423" spans="1:3" x14ac:dyDescent="0.3">
      <c r="A423">
        <v>11</v>
      </c>
      <c r="B423">
        <v>5</v>
      </c>
      <c r="C423" s="5">
        <v>2500</v>
      </c>
    </row>
    <row r="424" spans="1:3" x14ac:dyDescent="0.3">
      <c r="A424">
        <v>13</v>
      </c>
      <c r="B424">
        <v>3</v>
      </c>
      <c r="C424" s="5">
        <v>1500</v>
      </c>
    </row>
    <row r="425" spans="1:3" x14ac:dyDescent="0.3">
      <c r="A425">
        <v>11</v>
      </c>
      <c r="B425">
        <v>5</v>
      </c>
      <c r="C425" s="5">
        <v>1500</v>
      </c>
    </row>
    <row r="426" spans="1:3" x14ac:dyDescent="0.3">
      <c r="A426">
        <v>12</v>
      </c>
      <c r="B426">
        <v>6</v>
      </c>
      <c r="C426" s="5">
        <v>1500</v>
      </c>
    </row>
    <row r="427" spans="1:3" x14ac:dyDescent="0.3">
      <c r="A427">
        <v>13</v>
      </c>
      <c r="B427">
        <v>4</v>
      </c>
      <c r="C427" s="5">
        <v>1500</v>
      </c>
    </row>
    <row r="428" spans="1:3" x14ac:dyDescent="0.3">
      <c r="A428">
        <v>13</v>
      </c>
      <c r="B428">
        <v>4</v>
      </c>
      <c r="C428" s="5">
        <v>2500</v>
      </c>
    </row>
    <row r="429" spans="1:3" x14ac:dyDescent="0.3">
      <c r="A429">
        <v>11</v>
      </c>
      <c r="B429">
        <v>2</v>
      </c>
      <c r="C429" s="5">
        <v>1500</v>
      </c>
    </row>
    <row r="430" spans="1:3" x14ac:dyDescent="0.3">
      <c r="A430">
        <v>13</v>
      </c>
      <c r="B430">
        <v>3</v>
      </c>
      <c r="C430" s="5">
        <v>2500</v>
      </c>
    </row>
    <row r="431" spans="1:3" x14ac:dyDescent="0.3">
      <c r="A431">
        <v>13</v>
      </c>
      <c r="B431">
        <v>10</v>
      </c>
      <c r="C431" s="5">
        <v>1500</v>
      </c>
    </row>
    <row r="432" spans="1:3" x14ac:dyDescent="0.3">
      <c r="A432">
        <v>13</v>
      </c>
      <c r="B432">
        <v>5</v>
      </c>
      <c r="C432" s="5">
        <v>2500</v>
      </c>
    </row>
    <row r="433" spans="1:3" x14ac:dyDescent="0.3">
      <c r="A433">
        <v>13</v>
      </c>
      <c r="B433">
        <v>2</v>
      </c>
      <c r="C433" s="5">
        <v>1500</v>
      </c>
    </row>
    <row r="434" spans="1:3" x14ac:dyDescent="0.3">
      <c r="A434">
        <v>12</v>
      </c>
      <c r="B434">
        <v>3</v>
      </c>
      <c r="C434" s="5">
        <v>1500</v>
      </c>
    </row>
    <row r="435" spans="1:3" x14ac:dyDescent="0.3">
      <c r="A435">
        <v>12</v>
      </c>
      <c r="B435">
        <v>6</v>
      </c>
      <c r="C435" s="5">
        <v>2500</v>
      </c>
    </row>
    <row r="436" spans="1:3" x14ac:dyDescent="0.3">
      <c r="A436">
        <v>12</v>
      </c>
      <c r="B436">
        <v>7</v>
      </c>
      <c r="C436" s="5">
        <v>1500</v>
      </c>
    </row>
    <row r="437" spans="1:3" x14ac:dyDescent="0.3">
      <c r="A437">
        <v>11</v>
      </c>
      <c r="B437">
        <v>2</v>
      </c>
      <c r="C437" s="5">
        <v>1500</v>
      </c>
    </row>
    <row r="438" spans="1:3" x14ac:dyDescent="0.3">
      <c r="A438">
        <v>13</v>
      </c>
      <c r="B438">
        <v>3</v>
      </c>
      <c r="C438" s="5">
        <v>1500</v>
      </c>
    </row>
    <row r="439" spans="1:3" x14ac:dyDescent="0.3">
      <c r="A439">
        <v>13</v>
      </c>
      <c r="B439">
        <v>4</v>
      </c>
      <c r="C439" s="5">
        <v>1500</v>
      </c>
    </row>
    <row r="440" spans="1:3" x14ac:dyDescent="0.3">
      <c r="A440">
        <v>11</v>
      </c>
      <c r="B440">
        <v>2</v>
      </c>
      <c r="C440" s="5">
        <v>1500</v>
      </c>
    </row>
    <row r="441" spans="1:3" x14ac:dyDescent="0.3">
      <c r="A441">
        <v>11</v>
      </c>
      <c r="B441">
        <v>3</v>
      </c>
    </row>
    <row r="442" spans="1:3" x14ac:dyDescent="0.3">
      <c r="A442">
        <v>11</v>
      </c>
      <c r="B442">
        <v>4</v>
      </c>
      <c r="C442" s="5">
        <v>2500</v>
      </c>
    </row>
    <row r="443" spans="1:3" x14ac:dyDescent="0.3">
      <c r="A443">
        <v>11</v>
      </c>
      <c r="B443">
        <v>2</v>
      </c>
      <c r="C443" s="5">
        <v>1500</v>
      </c>
    </row>
    <row r="444" spans="1:3" x14ac:dyDescent="0.3">
      <c r="A444">
        <v>11</v>
      </c>
      <c r="B444">
        <v>3</v>
      </c>
      <c r="C444" s="5">
        <v>1500</v>
      </c>
    </row>
    <row r="445" spans="1:3" x14ac:dyDescent="0.3">
      <c r="A445">
        <v>11</v>
      </c>
      <c r="B445">
        <v>3</v>
      </c>
    </row>
    <row r="446" spans="1:3" x14ac:dyDescent="0.3">
      <c r="A446">
        <v>11</v>
      </c>
      <c r="B446">
        <v>2</v>
      </c>
      <c r="C446" s="5">
        <v>1500</v>
      </c>
    </row>
    <row r="447" spans="1:3" x14ac:dyDescent="0.3">
      <c r="A447">
        <v>11</v>
      </c>
      <c r="B447">
        <v>3</v>
      </c>
    </row>
    <row r="448" spans="1:3" x14ac:dyDescent="0.3">
      <c r="A448">
        <v>11</v>
      </c>
      <c r="B448">
        <v>2</v>
      </c>
      <c r="C448" s="5">
        <v>1500</v>
      </c>
    </row>
    <row r="449" spans="1:3" x14ac:dyDescent="0.3">
      <c r="A449">
        <v>11</v>
      </c>
      <c r="B449">
        <v>3</v>
      </c>
      <c r="C449" s="5">
        <v>1500</v>
      </c>
    </row>
    <row r="450" spans="1:3" x14ac:dyDescent="0.3">
      <c r="A450">
        <v>11</v>
      </c>
      <c r="B450">
        <v>2</v>
      </c>
    </row>
    <row r="451" spans="1:3" x14ac:dyDescent="0.3">
      <c r="A451">
        <v>11</v>
      </c>
      <c r="B451">
        <v>4</v>
      </c>
      <c r="C451" s="5">
        <v>1500</v>
      </c>
    </row>
    <row r="452" spans="1:3" x14ac:dyDescent="0.3">
      <c r="A452">
        <v>11</v>
      </c>
      <c r="B452">
        <v>2</v>
      </c>
      <c r="C452" s="5">
        <v>1500</v>
      </c>
    </row>
    <row r="453" spans="1:3" x14ac:dyDescent="0.3">
      <c r="A453">
        <v>11</v>
      </c>
      <c r="B453">
        <v>2</v>
      </c>
      <c r="C453" s="5">
        <v>1500</v>
      </c>
    </row>
    <row r="454" spans="1:3" x14ac:dyDescent="0.3">
      <c r="A454">
        <v>11</v>
      </c>
      <c r="B454">
        <v>4</v>
      </c>
      <c r="C454" s="5">
        <v>1500</v>
      </c>
    </row>
    <row r="455" spans="1:3" x14ac:dyDescent="0.3">
      <c r="A455">
        <v>11</v>
      </c>
      <c r="B455">
        <v>4</v>
      </c>
    </row>
    <row r="456" spans="1:3" x14ac:dyDescent="0.3">
      <c r="A456">
        <v>11</v>
      </c>
      <c r="B456">
        <v>3</v>
      </c>
      <c r="C456" s="5">
        <v>1500</v>
      </c>
    </row>
    <row r="457" spans="1:3" x14ac:dyDescent="0.3">
      <c r="A457">
        <v>11</v>
      </c>
      <c r="B457">
        <v>2</v>
      </c>
      <c r="C457" s="5">
        <v>1500</v>
      </c>
    </row>
    <row r="458" spans="1:3" x14ac:dyDescent="0.3">
      <c r="A458">
        <v>11</v>
      </c>
      <c r="B458">
        <v>7</v>
      </c>
      <c r="C458" s="5">
        <v>2500</v>
      </c>
    </row>
    <row r="459" spans="1:3" x14ac:dyDescent="0.3">
      <c r="A459">
        <v>11</v>
      </c>
      <c r="B459">
        <v>7</v>
      </c>
      <c r="C459" s="5">
        <v>2500</v>
      </c>
    </row>
    <row r="460" spans="1:3" x14ac:dyDescent="0.3">
      <c r="A460">
        <v>11</v>
      </c>
      <c r="B460">
        <v>10</v>
      </c>
      <c r="C460" s="5">
        <v>1500</v>
      </c>
    </row>
    <row r="461" spans="1:3" x14ac:dyDescent="0.3">
      <c r="A461">
        <v>11</v>
      </c>
      <c r="B461">
        <v>10</v>
      </c>
    </row>
    <row r="462" spans="1:3" x14ac:dyDescent="0.3">
      <c r="A462">
        <v>11</v>
      </c>
      <c r="B462">
        <v>8</v>
      </c>
      <c r="C462" s="5">
        <v>1500</v>
      </c>
    </row>
    <row r="463" spans="1:3" x14ac:dyDescent="0.3">
      <c r="A463">
        <v>11</v>
      </c>
      <c r="B463">
        <v>2</v>
      </c>
    </row>
    <row r="464" spans="1:3" x14ac:dyDescent="0.3">
      <c r="A464">
        <v>11</v>
      </c>
      <c r="B464">
        <v>4</v>
      </c>
      <c r="C464" s="5">
        <v>1500</v>
      </c>
    </row>
    <row r="465" spans="1:3" x14ac:dyDescent="0.3">
      <c r="A465">
        <v>11</v>
      </c>
      <c r="B465">
        <v>10</v>
      </c>
      <c r="C465" s="5">
        <v>1500</v>
      </c>
    </row>
    <row r="466" spans="1:3" x14ac:dyDescent="0.3">
      <c r="A466">
        <v>12</v>
      </c>
      <c r="B466">
        <v>5</v>
      </c>
    </row>
    <row r="467" spans="1:3" x14ac:dyDescent="0.3">
      <c r="A467">
        <v>12</v>
      </c>
      <c r="B467">
        <v>3</v>
      </c>
      <c r="C467" s="5">
        <v>1500</v>
      </c>
    </row>
    <row r="468" spans="1:3" x14ac:dyDescent="0.3">
      <c r="A468">
        <v>12</v>
      </c>
      <c r="B468">
        <v>3</v>
      </c>
      <c r="C468" s="5">
        <v>1500</v>
      </c>
    </row>
    <row r="469" spans="1:3" x14ac:dyDescent="0.3">
      <c r="A469">
        <v>12</v>
      </c>
      <c r="B469">
        <v>3</v>
      </c>
    </row>
    <row r="470" spans="1:3" x14ac:dyDescent="0.3">
      <c r="A470">
        <v>11</v>
      </c>
      <c r="B470">
        <v>7</v>
      </c>
      <c r="C470" s="5">
        <v>1500</v>
      </c>
    </row>
    <row r="471" spans="1:3" x14ac:dyDescent="0.3">
      <c r="A471">
        <v>11</v>
      </c>
      <c r="B471">
        <v>2</v>
      </c>
      <c r="C471" s="5">
        <v>1500</v>
      </c>
    </row>
    <row r="472" spans="1:3" x14ac:dyDescent="0.3">
      <c r="A472">
        <v>13</v>
      </c>
      <c r="B472">
        <v>4</v>
      </c>
      <c r="C472" s="5">
        <v>1500</v>
      </c>
    </row>
    <row r="473" spans="1:3" x14ac:dyDescent="0.3">
      <c r="A473">
        <v>11</v>
      </c>
      <c r="B473">
        <v>8</v>
      </c>
      <c r="C473" s="5">
        <v>1500</v>
      </c>
    </row>
    <row r="474" spans="1:3" x14ac:dyDescent="0.3">
      <c r="A474">
        <v>11</v>
      </c>
      <c r="B474">
        <v>10</v>
      </c>
    </row>
    <row r="475" spans="1:3" x14ac:dyDescent="0.3">
      <c r="A475">
        <v>11</v>
      </c>
      <c r="B475">
        <v>1</v>
      </c>
    </row>
    <row r="476" spans="1:3" x14ac:dyDescent="0.3">
      <c r="A476">
        <v>11</v>
      </c>
      <c r="B476">
        <v>5</v>
      </c>
      <c r="C476" s="5">
        <v>1500</v>
      </c>
    </row>
    <row r="477" spans="1:3" x14ac:dyDescent="0.3">
      <c r="A477">
        <v>13</v>
      </c>
      <c r="B477">
        <v>3</v>
      </c>
      <c r="C477" s="5">
        <v>1500</v>
      </c>
    </row>
    <row r="478" spans="1:3" x14ac:dyDescent="0.3">
      <c r="A478">
        <v>11</v>
      </c>
      <c r="B478">
        <v>7</v>
      </c>
      <c r="C478" s="5">
        <v>1500</v>
      </c>
    </row>
    <row r="479" spans="1:3" x14ac:dyDescent="0.3">
      <c r="A479">
        <v>11</v>
      </c>
      <c r="B479">
        <v>4</v>
      </c>
      <c r="C479" s="5">
        <v>2500</v>
      </c>
    </row>
    <row r="480" spans="1:3" x14ac:dyDescent="0.3">
      <c r="A480">
        <v>12</v>
      </c>
      <c r="B480">
        <v>4</v>
      </c>
      <c r="C480" s="5">
        <v>1500</v>
      </c>
    </row>
    <row r="481" spans="1:3" x14ac:dyDescent="0.3">
      <c r="A481">
        <v>13</v>
      </c>
      <c r="B481">
        <v>3</v>
      </c>
      <c r="C481" s="5">
        <v>1500</v>
      </c>
    </row>
    <row r="482" spans="1:3" x14ac:dyDescent="0.3">
      <c r="A482">
        <v>13</v>
      </c>
      <c r="B482">
        <v>6</v>
      </c>
      <c r="C482" s="5">
        <v>1500</v>
      </c>
    </row>
    <row r="483" spans="1:3" x14ac:dyDescent="0.3">
      <c r="A483">
        <v>11</v>
      </c>
      <c r="B483">
        <v>3</v>
      </c>
    </row>
    <row r="484" spans="1:3" x14ac:dyDescent="0.3">
      <c r="A484">
        <v>11</v>
      </c>
      <c r="B484">
        <v>2</v>
      </c>
      <c r="C484" s="5">
        <v>1500</v>
      </c>
    </row>
    <row r="485" spans="1:3" x14ac:dyDescent="0.3">
      <c r="A485">
        <v>11</v>
      </c>
      <c r="B485">
        <v>4</v>
      </c>
      <c r="C485" s="5">
        <v>1500</v>
      </c>
    </row>
    <row r="486" spans="1:3" x14ac:dyDescent="0.3">
      <c r="A486">
        <v>11</v>
      </c>
      <c r="B486">
        <v>5</v>
      </c>
      <c r="C486" s="5">
        <v>2500</v>
      </c>
    </row>
    <row r="487" spans="1:3" x14ac:dyDescent="0.3">
      <c r="A487">
        <v>13</v>
      </c>
      <c r="B487">
        <v>8</v>
      </c>
      <c r="C487" s="5"/>
    </row>
    <row r="488" spans="1:3" x14ac:dyDescent="0.3">
      <c r="A488">
        <v>11</v>
      </c>
      <c r="B488">
        <v>1</v>
      </c>
      <c r="C488" s="5">
        <v>2500</v>
      </c>
    </row>
    <row r="489" spans="1:3" x14ac:dyDescent="0.3">
      <c r="A489">
        <v>11</v>
      </c>
      <c r="B489">
        <v>4</v>
      </c>
      <c r="C489" s="5">
        <v>2500</v>
      </c>
    </row>
    <row r="490" spans="1:3" x14ac:dyDescent="0.3">
      <c r="A490">
        <v>12</v>
      </c>
      <c r="B490">
        <v>7</v>
      </c>
      <c r="C490" s="5">
        <v>1500</v>
      </c>
    </row>
    <row r="491" spans="1:3" x14ac:dyDescent="0.3">
      <c r="A491">
        <v>12</v>
      </c>
      <c r="B491">
        <v>5</v>
      </c>
      <c r="C491" s="5">
        <v>1500</v>
      </c>
    </row>
    <row r="492" spans="1:3" x14ac:dyDescent="0.3">
      <c r="A492">
        <v>12</v>
      </c>
      <c r="B492">
        <v>3</v>
      </c>
      <c r="C492" s="5">
        <v>2500</v>
      </c>
    </row>
    <row r="493" spans="1:3" x14ac:dyDescent="0.3">
      <c r="A493">
        <v>14</v>
      </c>
      <c r="B493">
        <v>3</v>
      </c>
      <c r="C493" s="5"/>
    </row>
    <row r="494" spans="1:3" x14ac:dyDescent="0.3">
      <c r="A494">
        <v>13</v>
      </c>
      <c r="B494">
        <v>4</v>
      </c>
      <c r="C494" s="5">
        <v>2500</v>
      </c>
    </row>
    <row r="495" spans="1:3" x14ac:dyDescent="0.3">
      <c r="A495">
        <v>13</v>
      </c>
      <c r="B495">
        <v>7</v>
      </c>
      <c r="C495" s="5">
        <v>2500</v>
      </c>
    </row>
    <row r="496" spans="1:3" x14ac:dyDescent="0.3">
      <c r="A496">
        <v>14</v>
      </c>
      <c r="B496">
        <v>4</v>
      </c>
      <c r="C496" s="5"/>
    </row>
    <row r="497" spans="1:3" x14ac:dyDescent="0.3">
      <c r="A497">
        <v>15</v>
      </c>
      <c r="B497">
        <v>3</v>
      </c>
      <c r="C497" s="5"/>
    </row>
    <row r="498" spans="1:3" x14ac:dyDescent="0.3">
      <c r="A498">
        <v>15</v>
      </c>
      <c r="B498">
        <v>1</v>
      </c>
      <c r="C498" s="5">
        <v>2500</v>
      </c>
    </row>
    <row r="499" spans="1:3" x14ac:dyDescent="0.3">
      <c r="A499">
        <v>13</v>
      </c>
      <c r="B499">
        <v>4</v>
      </c>
      <c r="C499" s="5">
        <v>1500</v>
      </c>
    </row>
    <row r="500" spans="1:3" x14ac:dyDescent="0.3">
      <c r="A500">
        <v>14</v>
      </c>
      <c r="B500">
        <v>1</v>
      </c>
      <c r="C500" s="5">
        <v>2500</v>
      </c>
    </row>
    <row r="501" spans="1:3" x14ac:dyDescent="0.3">
      <c r="A501">
        <v>15</v>
      </c>
      <c r="B501">
        <v>10</v>
      </c>
      <c r="C501" s="5"/>
    </row>
    <row r="502" spans="1:3" x14ac:dyDescent="0.3">
      <c r="A502">
        <v>15</v>
      </c>
      <c r="B502">
        <v>6</v>
      </c>
      <c r="C502" s="5">
        <v>2500</v>
      </c>
    </row>
    <row r="503" spans="1:3" x14ac:dyDescent="0.3">
      <c r="A503">
        <v>14</v>
      </c>
      <c r="B503">
        <v>3</v>
      </c>
      <c r="C503" s="5">
        <v>2500</v>
      </c>
    </row>
    <row r="504" spans="1:3" x14ac:dyDescent="0.3">
      <c r="A504">
        <v>14</v>
      </c>
      <c r="B504">
        <v>1</v>
      </c>
    </row>
    <row r="505" spans="1:3" x14ac:dyDescent="0.3">
      <c r="A505">
        <v>13</v>
      </c>
      <c r="B505">
        <v>2</v>
      </c>
    </row>
    <row r="506" spans="1:3" x14ac:dyDescent="0.3">
      <c r="A506">
        <v>15</v>
      </c>
      <c r="B506">
        <v>10</v>
      </c>
      <c r="C506" s="5">
        <v>2500</v>
      </c>
    </row>
    <row r="507" spans="1:3" x14ac:dyDescent="0.3">
      <c r="A507">
        <v>14</v>
      </c>
      <c r="B507">
        <v>9</v>
      </c>
      <c r="C507" s="5">
        <v>2500</v>
      </c>
    </row>
    <row r="508" spans="1:3" x14ac:dyDescent="0.3">
      <c r="A508">
        <v>13</v>
      </c>
      <c r="B508">
        <v>5</v>
      </c>
      <c r="C508" s="5">
        <v>2500</v>
      </c>
    </row>
    <row r="509" spans="1:3" x14ac:dyDescent="0.3">
      <c r="A509">
        <v>13</v>
      </c>
      <c r="B509">
        <v>3</v>
      </c>
      <c r="C509" s="5">
        <v>2500</v>
      </c>
    </row>
    <row r="510" spans="1:3" x14ac:dyDescent="0.3">
      <c r="A510">
        <v>13</v>
      </c>
      <c r="B510">
        <v>1</v>
      </c>
      <c r="C510" s="5">
        <v>2500</v>
      </c>
    </row>
    <row r="511" spans="1:3" x14ac:dyDescent="0.3">
      <c r="A511">
        <v>11</v>
      </c>
      <c r="B511">
        <v>3</v>
      </c>
      <c r="C511" s="5">
        <v>1500</v>
      </c>
    </row>
    <row r="512" spans="1:3" x14ac:dyDescent="0.3">
      <c r="A512">
        <v>14</v>
      </c>
      <c r="B512">
        <v>7</v>
      </c>
      <c r="C512" s="5">
        <v>2500</v>
      </c>
    </row>
    <row r="513" spans="1:3" x14ac:dyDescent="0.3">
      <c r="A513">
        <v>15</v>
      </c>
      <c r="B513">
        <v>2</v>
      </c>
      <c r="C513" s="5"/>
    </row>
    <row r="514" spans="1:3" x14ac:dyDescent="0.3">
      <c r="A514">
        <v>15</v>
      </c>
      <c r="B514">
        <v>7</v>
      </c>
      <c r="C514" s="5"/>
    </row>
    <row r="515" spans="1:3" x14ac:dyDescent="0.3">
      <c r="A515">
        <v>15</v>
      </c>
      <c r="B515">
        <v>6</v>
      </c>
      <c r="C515" s="5"/>
    </row>
    <row r="516" spans="1:3" x14ac:dyDescent="0.3">
      <c r="A516">
        <v>14</v>
      </c>
      <c r="B516">
        <v>6</v>
      </c>
      <c r="C516" s="5"/>
    </row>
    <row r="517" spans="1:3" x14ac:dyDescent="0.3">
      <c r="A517">
        <v>14</v>
      </c>
      <c r="B517">
        <v>5</v>
      </c>
    </row>
    <row r="518" spans="1:3" x14ac:dyDescent="0.3">
      <c r="A518">
        <v>13</v>
      </c>
      <c r="B518">
        <v>6</v>
      </c>
      <c r="C518" s="5">
        <v>2500</v>
      </c>
    </row>
    <row r="519" spans="1:3" x14ac:dyDescent="0.3">
      <c r="A519">
        <v>14</v>
      </c>
      <c r="B519">
        <v>2</v>
      </c>
      <c r="C519" s="5">
        <v>2500</v>
      </c>
    </row>
    <row r="520" spans="1:3" x14ac:dyDescent="0.3">
      <c r="A520">
        <v>14</v>
      </c>
      <c r="B520">
        <v>7</v>
      </c>
      <c r="C520" s="5">
        <v>2500</v>
      </c>
    </row>
    <row r="521" spans="1:3" x14ac:dyDescent="0.3">
      <c r="A521">
        <v>14</v>
      </c>
      <c r="B521">
        <v>5</v>
      </c>
      <c r="C521" s="5">
        <v>2500</v>
      </c>
    </row>
    <row r="522" spans="1:3" x14ac:dyDescent="0.3">
      <c r="A522">
        <v>13</v>
      </c>
      <c r="B522">
        <v>4</v>
      </c>
      <c r="C522" s="5">
        <v>1500</v>
      </c>
    </row>
    <row r="523" spans="1:3" x14ac:dyDescent="0.3">
      <c r="A523">
        <v>13</v>
      </c>
      <c r="B523">
        <v>6</v>
      </c>
      <c r="C523" s="5"/>
    </row>
    <row r="524" spans="1:3" x14ac:dyDescent="0.3">
      <c r="A524">
        <v>13</v>
      </c>
      <c r="B524">
        <v>10</v>
      </c>
      <c r="C524" s="5">
        <v>2500</v>
      </c>
    </row>
    <row r="525" spans="1:3" x14ac:dyDescent="0.3">
      <c r="A525">
        <v>14</v>
      </c>
      <c r="B525">
        <v>8</v>
      </c>
      <c r="C525" s="5">
        <v>2500</v>
      </c>
    </row>
    <row r="526" spans="1:3" x14ac:dyDescent="0.3">
      <c r="A526">
        <v>14</v>
      </c>
      <c r="B526">
        <v>5</v>
      </c>
      <c r="C526" s="5"/>
    </row>
    <row r="527" spans="1:3" x14ac:dyDescent="0.3">
      <c r="A527">
        <v>14</v>
      </c>
      <c r="B527">
        <v>6</v>
      </c>
      <c r="C527" s="5"/>
    </row>
    <row r="528" spans="1:3" x14ac:dyDescent="0.3">
      <c r="A528">
        <v>13</v>
      </c>
      <c r="B528">
        <v>9</v>
      </c>
      <c r="C528" s="5"/>
    </row>
    <row r="529" spans="1:3" x14ac:dyDescent="0.3">
      <c r="A529">
        <v>14</v>
      </c>
      <c r="B529">
        <v>9</v>
      </c>
      <c r="C529" s="5"/>
    </row>
    <row r="530" spans="1:3" x14ac:dyDescent="0.3">
      <c r="A530">
        <v>15</v>
      </c>
      <c r="B530">
        <v>7</v>
      </c>
      <c r="C530" s="5">
        <v>2500</v>
      </c>
    </row>
    <row r="531" spans="1:3" x14ac:dyDescent="0.3">
      <c r="A531">
        <v>13</v>
      </c>
      <c r="B531">
        <v>4</v>
      </c>
      <c r="C531" s="5">
        <v>1500</v>
      </c>
    </row>
    <row r="532" spans="1:3" x14ac:dyDescent="0.3">
      <c r="A532">
        <v>13</v>
      </c>
      <c r="B532">
        <v>6</v>
      </c>
      <c r="C532" s="5"/>
    </row>
    <row r="533" spans="1:3" x14ac:dyDescent="0.3">
      <c r="A533">
        <v>12</v>
      </c>
      <c r="B533">
        <v>4</v>
      </c>
      <c r="C533" s="5">
        <v>2500</v>
      </c>
    </row>
    <row r="534" spans="1:3" x14ac:dyDescent="0.3">
      <c r="A534">
        <v>13</v>
      </c>
      <c r="B534">
        <v>6</v>
      </c>
    </row>
    <row r="535" spans="1:3" x14ac:dyDescent="0.3">
      <c r="A535">
        <v>12</v>
      </c>
      <c r="B535">
        <v>4</v>
      </c>
      <c r="C535" s="5">
        <v>1500</v>
      </c>
    </row>
    <row r="536" spans="1:3" x14ac:dyDescent="0.3">
      <c r="A536">
        <v>14</v>
      </c>
      <c r="B536">
        <v>9</v>
      </c>
      <c r="C536" s="5">
        <v>2500</v>
      </c>
    </row>
    <row r="537" spans="1:3" x14ac:dyDescent="0.3">
      <c r="A537">
        <v>14</v>
      </c>
      <c r="B537">
        <v>5</v>
      </c>
      <c r="C537" s="5">
        <v>2500</v>
      </c>
    </row>
    <row r="538" spans="1:3" x14ac:dyDescent="0.3">
      <c r="A538">
        <v>14</v>
      </c>
      <c r="B538">
        <v>5</v>
      </c>
      <c r="C538" s="5">
        <v>2500</v>
      </c>
    </row>
    <row r="539" spans="1:3" x14ac:dyDescent="0.3">
      <c r="A539">
        <v>13</v>
      </c>
      <c r="B539">
        <v>6</v>
      </c>
      <c r="C539" s="5">
        <v>2500</v>
      </c>
    </row>
    <row r="540" spans="1:3" x14ac:dyDescent="0.3">
      <c r="A540">
        <v>13</v>
      </c>
      <c r="B540">
        <v>3</v>
      </c>
      <c r="C540" s="5">
        <v>1500</v>
      </c>
    </row>
    <row r="541" spans="1:3" x14ac:dyDescent="0.3">
      <c r="A541">
        <v>13</v>
      </c>
      <c r="B541">
        <v>6</v>
      </c>
      <c r="C541" s="5">
        <v>2500</v>
      </c>
    </row>
    <row r="542" spans="1:3" x14ac:dyDescent="0.3">
      <c r="A542">
        <v>13</v>
      </c>
      <c r="B542">
        <v>6</v>
      </c>
      <c r="C542" s="5"/>
    </row>
    <row r="543" spans="1:3" x14ac:dyDescent="0.3">
      <c r="A543">
        <v>13</v>
      </c>
      <c r="B543">
        <v>7</v>
      </c>
      <c r="C543" s="5"/>
    </row>
    <row r="544" spans="1:3" x14ac:dyDescent="0.3">
      <c r="A544">
        <v>15</v>
      </c>
      <c r="B544">
        <v>7</v>
      </c>
      <c r="C544" s="5">
        <v>2500</v>
      </c>
    </row>
    <row r="545" spans="1:3" x14ac:dyDescent="0.3">
      <c r="A545">
        <v>15</v>
      </c>
      <c r="B545">
        <v>8</v>
      </c>
      <c r="C545" s="5"/>
    </row>
    <row r="546" spans="1:3" x14ac:dyDescent="0.3">
      <c r="A546">
        <v>15</v>
      </c>
      <c r="B546">
        <v>9</v>
      </c>
      <c r="C546" s="5"/>
    </row>
    <row r="547" spans="1:3" x14ac:dyDescent="0.3">
      <c r="A547">
        <v>12</v>
      </c>
      <c r="B547">
        <v>1</v>
      </c>
      <c r="C547" s="5">
        <v>2500</v>
      </c>
    </row>
    <row r="548" spans="1:3" x14ac:dyDescent="0.3">
      <c r="A548">
        <v>13</v>
      </c>
      <c r="B548">
        <v>1</v>
      </c>
      <c r="C548" s="5">
        <v>2500</v>
      </c>
    </row>
    <row r="549" spans="1:3" x14ac:dyDescent="0.3">
      <c r="A549">
        <v>14</v>
      </c>
      <c r="B549">
        <v>2</v>
      </c>
      <c r="C549" s="5">
        <v>2500</v>
      </c>
    </row>
    <row r="550" spans="1:3" x14ac:dyDescent="0.3">
      <c r="A550">
        <v>13</v>
      </c>
      <c r="B550">
        <v>1</v>
      </c>
      <c r="C550" s="5">
        <v>1500</v>
      </c>
    </row>
    <row r="551" spans="1:3" x14ac:dyDescent="0.3">
      <c r="A551">
        <v>13</v>
      </c>
      <c r="B551">
        <v>10</v>
      </c>
      <c r="C551" s="5">
        <v>2500</v>
      </c>
    </row>
    <row r="552" spans="1:3" x14ac:dyDescent="0.3">
      <c r="A552">
        <v>13</v>
      </c>
      <c r="B552">
        <v>5</v>
      </c>
      <c r="C552" s="5">
        <v>2500</v>
      </c>
    </row>
    <row r="553" spans="1:3" x14ac:dyDescent="0.3">
      <c r="A553">
        <v>13</v>
      </c>
      <c r="B553">
        <v>5</v>
      </c>
      <c r="C553" s="5">
        <v>1500</v>
      </c>
    </row>
    <row r="554" spans="1:3" x14ac:dyDescent="0.3">
      <c r="A554">
        <v>12</v>
      </c>
      <c r="B554">
        <v>4</v>
      </c>
      <c r="C554" s="5">
        <v>1500</v>
      </c>
    </row>
    <row r="555" spans="1:3" x14ac:dyDescent="0.3">
      <c r="A555">
        <v>15</v>
      </c>
      <c r="B555">
        <v>2</v>
      </c>
      <c r="C555" s="5">
        <v>2500</v>
      </c>
    </row>
    <row r="556" spans="1:3" x14ac:dyDescent="0.3">
      <c r="A556">
        <v>13</v>
      </c>
      <c r="B556">
        <v>4</v>
      </c>
    </row>
    <row r="557" spans="1:3" x14ac:dyDescent="0.3">
      <c r="A557">
        <v>14</v>
      </c>
      <c r="B557">
        <v>9</v>
      </c>
      <c r="C557" s="5">
        <v>2500</v>
      </c>
    </row>
    <row r="558" spans="1:3" x14ac:dyDescent="0.3">
      <c r="A558">
        <v>14</v>
      </c>
      <c r="B558">
        <v>7</v>
      </c>
      <c r="C558" s="5">
        <v>2500</v>
      </c>
    </row>
    <row r="559" spans="1:3" x14ac:dyDescent="0.3">
      <c r="A559">
        <v>15</v>
      </c>
      <c r="B559">
        <v>7</v>
      </c>
      <c r="C559" s="5"/>
    </row>
    <row r="560" spans="1:3" x14ac:dyDescent="0.3">
      <c r="A560">
        <v>13</v>
      </c>
      <c r="B560">
        <v>9</v>
      </c>
      <c r="C560" s="5">
        <v>2500</v>
      </c>
    </row>
    <row r="561" spans="1:3" x14ac:dyDescent="0.3">
      <c r="A561">
        <v>13</v>
      </c>
      <c r="B561">
        <v>8</v>
      </c>
      <c r="C561" s="5">
        <v>2500</v>
      </c>
    </row>
    <row r="562" spans="1:3" x14ac:dyDescent="0.3">
      <c r="A562">
        <v>13</v>
      </c>
      <c r="B562">
        <v>2</v>
      </c>
      <c r="C562" s="5">
        <v>2500</v>
      </c>
    </row>
    <row r="563" spans="1:3" x14ac:dyDescent="0.3">
      <c r="A563">
        <v>14</v>
      </c>
      <c r="B563">
        <v>10</v>
      </c>
      <c r="C563" s="5">
        <v>2500</v>
      </c>
    </row>
    <row r="564" spans="1:3" x14ac:dyDescent="0.3">
      <c r="A564">
        <v>14</v>
      </c>
      <c r="B564">
        <v>6</v>
      </c>
      <c r="C564" s="5">
        <v>2500</v>
      </c>
    </row>
    <row r="565" spans="1:3" x14ac:dyDescent="0.3">
      <c r="A565">
        <v>13</v>
      </c>
      <c r="B565">
        <v>2</v>
      </c>
      <c r="C565" s="5">
        <v>2500</v>
      </c>
    </row>
    <row r="566" spans="1:3" x14ac:dyDescent="0.3">
      <c r="A566">
        <v>13</v>
      </c>
      <c r="B566">
        <v>1</v>
      </c>
    </row>
    <row r="567" spans="1:3" x14ac:dyDescent="0.3">
      <c r="A567">
        <v>13</v>
      </c>
      <c r="B567">
        <v>5</v>
      </c>
      <c r="C567" s="5">
        <v>1500</v>
      </c>
    </row>
    <row r="568" spans="1:3" x14ac:dyDescent="0.3">
      <c r="A568">
        <v>12</v>
      </c>
      <c r="B568">
        <v>4</v>
      </c>
      <c r="C568" s="5">
        <v>2500</v>
      </c>
    </row>
    <row r="569" spans="1:3" x14ac:dyDescent="0.3">
      <c r="A569">
        <v>15</v>
      </c>
      <c r="B569">
        <v>7</v>
      </c>
      <c r="C569" s="5">
        <v>2500</v>
      </c>
    </row>
    <row r="570" spans="1:3" x14ac:dyDescent="0.3">
      <c r="A570">
        <v>13</v>
      </c>
      <c r="B570">
        <v>4</v>
      </c>
      <c r="C570" s="5">
        <v>2500</v>
      </c>
    </row>
    <row r="571" spans="1:3" x14ac:dyDescent="0.3">
      <c r="A571">
        <v>12</v>
      </c>
      <c r="B571">
        <v>5</v>
      </c>
      <c r="C571" s="5">
        <v>2500</v>
      </c>
    </row>
    <row r="572" spans="1:3" x14ac:dyDescent="0.3">
      <c r="A572">
        <v>14</v>
      </c>
      <c r="B572">
        <v>4</v>
      </c>
      <c r="C572" s="5">
        <v>2500</v>
      </c>
    </row>
    <row r="573" spans="1:3" x14ac:dyDescent="0.3">
      <c r="A573">
        <v>15</v>
      </c>
      <c r="B573">
        <v>2</v>
      </c>
      <c r="C573" s="5">
        <v>2500</v>
      </c>
    </row>
    <row r="574" spans="1:3" x14ac:dyDescent="0.3">
      <c r="A574">
        <v>13</v>
      </c>
      <c r="B574">
        <v>6</v>
      </c>
      <c r="C574" s="5">
        <v>2500</v>
      </c>
    </row>
    <row r="575" spans="1:3" x14ac:dyDescent="0.3">
      <c r="A575">
        <v>13</v>
      </c>
      <c r="B575">
        <v>4</v>
      </c>
      <c r="C575" s="5">
        <v>2500</v>
      </c>
    </row>
    <row r="576" spans="1:3" x14ac:dyDescent="0.3">
      <c r="A576">
        <v>14</v>
      </c>
      <c r="B576">
        <v>8</v>
      </c>
      <c r="C576" s="5">
        <v>2500</v>
      </c>
    </row>
    <row r="577" spans="1:3" x14ac:dyDescent="0.3">
      <c r="A577">
        <v>13</v>
      </c>
      <c r="B577">
        <v>9</v>
      </c>
      <c r="C577" s="5">
        <v>2500</v>
      </c>
    </row>
    <row r="578" spans="1:3" x14ac:dyDescent="0.3">
      <c r="A578">
        <v>14</v>
      </c>
      <c r="B578">
        <v>2</v>
      </c>
      <c r="C578" s="5">
        <v>2500</v>
      </c>
    </row>
    <row r="579" spans="1:3" x14ac:dyDescent="0.3">
      <c r="A579">
        <v>13</v>
      </c>
      <c r="B579">
        <v>4</v>
      </c>
      <c r="C579" s="5">
        <v>2500</v>
      </c>
    </row>
    <row r="580" spans="1:3" x14ac:dyDescent="0.3">
      <c r="A580">
        <v>12</v>
      </c>
      <c r="B580">
        <v>7</v>
      </c>
    </row>
    <row r="581" spans="1:3" x14ac:dyDescent="0.3">
      <c r="A581">
        <v>13</v>
      </c>
      <c r="B581">
        <v>8</v>
      </c>
      <c r="C581" s="5"/>
    </row>
    <row r="582" spans="1:3" x14ac:dyDescent="0.3">
      <c r="A582">
        <v>12</v>
      </c>
      <c r="B582">
        <v>5</v>
      </c>
      <c r="C582" s="5">
        <v>1500</v>
      </c>
    </row>
    <row r="583" spans="1:3" x14ac:dyDescent="0.3">
      <c r="A583">
        <v>14</v>
      </c>
      <c r="B583">
        <v>5</v>
      </c>
      <c r="C583" s="5">
        <v>2500</v>
      </c>
    </row>
    <row r="584" spans="1:3" x14ac:dyDescent="0.3">
      <c r="A584">
        <v>12</v>
      </c>
      <c r="B584">
        <v>8</v>
      </c>
      <c r="C584" s="5">
        <v>1500</v>
      </c>
    </row>
    <row r="585" spans="1:3" x14ac:dyDescent="0.3">
      <c r="A585">
        <v>13</v>
      </c>
      <c r="B585">
        <v>6</v>
      </c>
      <c r="C585" s="5">
        <v>2500</v>
      </c>
    </row>
    <row r="586" spans="1:3" x14ac:dyDescent="0.3">
      <c r="A586">
        <v>15</v>
      </c>
      <c r="B586">
        <v>10</v>
      </c>
      <c r="C586" s="5"/>
    </row>
    <row r="587" spans="1:3" x14ac:dyDescent="0.3">
      <c r="A587">
        <v>15</v>
      </c>
      <c r="B587">
        <v>7</v>
      </c>
      <c r="C587" s="5">
        <v>2500</v>
      </c>
    </row>
    <row r="588" spans="1:3" x14ac:dyDescent="0.3">
      <c r="A588">
        <v>13</v>
      </c>
      <c r="B588">
        <v>4</v>
      </c>
      <c r="C588" s="5">
        <v>2500</v>
      </c>
    </row>
    <row r="589" spans="1:3" x14ac:dyDescent="0.3">
      <c r="A589">
        <v>13</v>
      </c>
      <c r="B589">
        <v>9</v>
      </c>
      <c r="C589" s="5"/>
    </row>
    <row r="590" spans="1:3" x14ac:dyDescent="0.3">
      <c r="A590">
        <v>13</v>
      </c>
      <c r="B590">
        <v>3</v>
      </c>
      <c r="C590" s="5">
        <v>1500</v>
      </c>
    </row>
    <row r="591" spans="1:3" x14ac:dyDescent="0.3">
      <c r="A591">
        <v>12</v>
      </c>
      <c r="B591">
        <v>3</v>
      </c>
      <c r="C591" s="5">
        <v>2500</v>
      </c>
    </row>
    <row r="592" spans="1:3" x14ac:dyDescent="0.3">
      <c r="A592">
        <v>13</v>
      </c>
      <c r="B592">
        <v>5</v>
      </c>
    </row>
    <row r="593" spans="1:3" x14ac:dyDescent="0.3">
      <c r="A593">
        <v>15</v>
      </c>
      <c r="B593">
        <v>4</v>
      </c>
      <c r="C593" s="5">
        <v>2500</v>
      </c>
    </row>
    <row r="594" spans="1:3" x14ac:dyDescent="0.3">
      <c r="A594">
        <v>14</v>
      </c>
      <c r="B594">
        <v>5</v>
      </c>
      <c r="C594" s="5">
        <v>2500</v>
      </c>
    </row>
    <row r="595" spans="1:3" x14ac:dyDescent="0.3">
      <c r="A595">
        <v>12</v>
      </c>
      <c r="B595">
        <v>3</v>
      </c>
    </row>
    <row r="596" spans="1:3" x14ac:dyDescent="0.3">
      <c r="A596">
        <v>12</v>
      </c>
      <c r="B596">
        <v>8</v>
      </c>
    </row>
    <row r="597" spans="1:3" x14ac:dyDescent="0.3">
      <c r="A597">
        <v>13</v>
      </c>
      <c r="B597">
        <v>9</v>
      </c>
      <c r="C597" s="5"/>
    </row>
    <row r="598" spans="1:3" x14ac:dyDescent="0.3">
      <c r="A598">
        <v>12</v>
      </c>
      <c r="B598">
        <v>5</v>
      </c>
    </row>
    <row r="599" spans="1:3" x14ac:dyDescent="0.3">
      <c r="A599">
        <v>13</v>
      </c>
      <c r="B599">
        <v>4</v>
      </c>
      <c r="C599" s="5">
        <v>1500</v>
      </c>
    </row>
    <row r="600" spans="1:3" x14ac:dyDescent="0.3">
      <c r="A600">
        <v>12</v>
      </c>
      <c r="B600">
        <v>4</v>
      </c>
      <c r="C600" s="5">
        <v>2500</v>
      </c>
    </row>
    <row r="601" spans="1:3" x14ac:dyDescent="0.3">
      <c r="A601">
        <v>14</v>
      </c>
      <c r="B601">
        <v>5</v>
      </c>
      <c r="C601" s="5">
        <v>2500</v>
      </c>
    </row>
    <row r="602" spans="1:3" x14ac:dyDescent="0.3">
      <c r="A602">
        <v>14</v>
      </c>
      <c r="B602">
        <v>7</v>
      </c>
      <c r="C602" s="5"/>
    </row>
    <row r="603" spans="1:3" x14ac:dyDescent="0.3">
      <c r="A603">
        <v>14</v>
      </c>
      <c r="B603">
        <v>7</v>
      </c>
      <c r="C603" s="5">
        <v>2500</v>
      </c>
    </row>
    <row r="604" spans="1:3" x14ac:dyDescent="0.3">
      <c r="A604">
        <v>13</v>
      </c>
      <c r="B604">
        <v>9</v>
      </c>
    </row>
    <row r="605" spans="1:3" x14ac:dyDescent="0.3">
      <c r="A605">
        <v>13</v>
      </c>
      <c r="B605">
        <v>10</v>
      </c>
    </row>
    <row r="606" spans="1:3" x14ac:dyDescent="0.3">
      <c r="A606">
        <v>13</v>
      </c>
      <c r="B606">
        <v>8</v>
      </c>
    </row>
    <row r="607" spans="1:3" x14ac:dyDescent="0.3">
      <c r="A607">
        <v>15</v>
      </c>
      <c r="B607">
        <v>6</v>
      </c>
      <c r="C607" s="5">
        <v>2500</v>
      </c>
    </row>
    <row r="608" spans="1:3" x14ac:dyDescent="0.3">
      <c r="A608">
        <v>13</v>
      </c>
      <c r="B608">
        <v>1</v>
      </c>
      <c r="C608" s="5">
        <v>2500</v>
      </c>
    </row>
    <row r="609" spans="1:3" x14ac:dyDescent="0.3">
      <c r="A609">
        <v>15</v>
      </c>
      <c r="B609">
        <v>10</v>
      </c>
      <c r="C609" s="5"/>
    </row>
    <row r="610" spans="1:3" x14ac:dyDescent="0.3">
      <c r="A610">
        <v>13</v>
      </c>
      <c r="B610">
        <v>4</v>
      </c>
      <c r="C610" s="5">
        <v>2500</v>
      </c>
    </row>
    <row r="611" spans="1:3" x14ac:dyDescent="0.3">
      <c r="A611">
        <v>12</v>
      </c>
      <c r="B611">
        <v>7</v>
      </c>
    </row>
    <row r="612" spans="1:3" x14ac:dyDescent="0.3">
      <c r="A612">
        <v>13</v>
      </c>
      <c r="B612">
        <v>2</v>
      </c>
      <c r="C612" s="5">
        <v>1500</v>
      </c>
    </row>
    <row r="613" spans="1:3" x14ac:dyDescent="0.3">
      <c r="A613">
        <v>6</v>
      </c>
      <c r="B613">
        <v>10</v>
      </c>
    </row>
    <row r="614" spans="1:3" x14ac:dyDescent="0.3">
      <c r="A614">
        <v>13</v>
      </c>
      <c r="B614">
        <v>5</v>
      </c>
      <c r="C614" s="5">
        <v>2500</v>
      </c>
    </row>
    <row r="615" spans="1:3" x14ac:dyDescent="0.3">
      <c r="A615">
        <v>15</v>
      </c>
      <c r="B615">
        <v>9</v>
      </c>
      <c r="C615" s="5">
        <v>2500</v>
      </c>
    </row>
    <row r="616" spans="1:3" x14ac:dyDescent="0.3">
      <c r="A616">
        <v>15</v>
      </c>
      <c r="B616">
        <v>9</v>
      </c>
      <c r="C616" s="5"/>
    </row>
    <row r="617" spans="1:3" x14ac:dyDescent="0.3">
      <c r="A617">
        <v>14</v>
      </c>
      <c r="B617">
        <v>2</v>
      </c>
      <c r="C617" s="5">
        <v>2500</v>
      </c>
    </row>
    <row r="618" spans="1:3" x14ac:dyDescent="0.3">
      <c r="A618">
        <v>13</v>
      </c>
      <c r="B618">
        <v>3</v>
      </c>
    </row>
    <row r="619" spans="1:3" x14ac:dyDescent="0.3">
      <c r="A619">
        <v>12</v>
      </c>
      <c r="B619">
        <v>4</v>
      </c>
      <c r="C619" s="5">
        <v>1500</v>
      </c>
    </row>
    <row r="620" spans="1:3" x14ac:dyDescent="0.3">
      <c r="A620">
        <v>14</v>
      </c>
      <c r="B620">
        <v>5</v>
      </c>
      <c r="C620" s="5"/>
    </row>
    <row r="621" spans="1:3" x14ac:dyDescent="0.3">
      <c r="A621">
        <v>14</v>
      </c>
      <c r="B621">
        <v>7</v>
      </c>
      <c r="C621" s="5"/>
    </row>
    <row r="622" spans="1:3" x14ac:dyDescent="0.3">
      <c r="A622">
        <v>14</v>
      </c>
      <c r="B622">
        <v>9</v>
      </c>
      <c r="C622" s="5"/>
    </row>
    <row r="623" spans="1:3" x14ac:dyDescent="0.3">
      <c r="A623">
        <v>12</v>
      </c>
      <c r="B623">
        <v>2</v>
      </c>
      <c r="C623" s="5">
        <v>1500</v>
      </c>
    </row>
    <row r="624" spans="1:3" x14ac:dyDescent="0.3">
      <c r="A624">
        <v>13</v>
      </c>
      <c r="B624">
        <v>7</v>
      </c>
    </row>
    <row r="625" spans="1:3" x14ac:dyDescent="0.3">
      <c r="A625">
        <v>15</v>
      </c>
      <c r="B625">
        <v>6</v>
      </c>
      <c r="C625" s="5"/>
    </row>
    <row r="626" spans="1:3" x14ac:dyDescent="0.3">
      <c r="A626">
        <v>14</v>
      </c>
      <c r="B626">
        <v>7</v>
      </c>
    </row>
    <row r="627" spans="1:3" x14ac:dyDescent="0.3">
      <c r="A627">
        <v>11</v>
      </c>
      <c r="B627">
        <v>8</v>
      </c>
    </row>
    <row r="628" spans="1:3" x14ac:dyDescent="0.3">
      <c r="A628">
        <v>14</v>
      </c>
      <c r="B628">
        <v>8</v>
      </c>
    </row>
    <row r="629" spans="1:3" x14ac:dyDescent="0.3">
      <c r="A629">
        <v>15</v>
      </c>
      <c r="B629">
        <v>10</v>
      </c>
      <c r="C629" s="5"/>
    </row>
    <row r="630" spans="1:3" x14ac:dyDescent="0.3">
      <c r="A630">
        <v>14</v>
      </c>
      <c r="B630">
        <v>10</v>
      </c>
      <c r="C630" s="5">
        <v>2500</v>
      </c>
    </row>
    <row r="631" spans="1:3" x14ac:dyDescent="0.3">
      <c r="A631">
        <v>15</v>
      </c>
      <c r="B631">
        <v>10</v>
      </c>
    </row>
    <row r="632" spans="1:3" x14ac:dyDescent="0.3">
      <c r="A632">
        <v>13</v>
      </c>
      <c r="B632">
        <v>10</v>
      </c>
      <c r="C632" s="5">
        <v>2500</v>
      </c>
    </row>
    <row r="633" spans="1:3" x14ac:dyDescent="0.3">
      <c r="A633">
        <v>13</v>
      </c>
      <c r="B633">
        <v>5</v>
      </c>
    </row>
    <row r="634" spans="1:3" x14ac:dyDescent="0.3">
      <c r="A634">
        <v>13</v>
      </c>
      <c r="B634">
        <v>1</v>
      </c>
      <c r="C634" s="5">
        <v>2500</v>
      </c>
    </row>
    <row r="635" spans="1:3" x14ac:dyDescent="0.3">
      <c r="A635">
        <v>13</v>
      </c>
      <c r="B635">
        <v>10</v>
      </c>
      <c r="C635" s="5">
        <v>2500</v>
      </c>
    </row>
    <row r="636" spans="1:3" x14ac:dyDescent="0.3">
      <c r="A636">
        <v>9</v>
      </c>
      <c r="B636">
        <v>2</v>
      </c>
      <c r="C636" s="5">
        <v>1500</v>
      </c>
    </row>
    <row r="637" spans="1:3" x14ac:dyDescent="0.3">
      <c r="A637">
        <v>11</v>
      </c>
      <c r="B637">
        <v>1</v>
      </c>
      <c r="C637" s="5">
        <v>2500</v>
      </c>
    </row>
    <row r="638" spans="1:3" x14ac:dyDescent="0.3">
      <c r="A638">
        <v>13</v>
      </c>
      <c r="B638">
        <v>5</v>
      </c>
      <c r="C638" s="5">
        <v>2500</v>
      </c>
    </row>
    <row r="639" spans="1:3" x14ac:dyDescent="0.3">
      <c r="A639">
        <v>13</v>
      </c>
      <c r="B639">
        <v>10</v>
      </c>
      <c r="C639" s="5">
        <v>2500</v>
      </c>
    </row>
    <row r="640" spans="1:3" x14ac:dyDescent="0.3">
      <c r="A640">
        <v>13</v>
      </c>
      <c r="B640">
        <v>7</v>
      </c>
      <c r="C640" s="5"/>
    </row>
    <row r="641" spans="1:3" x14ac:dyDescent="0.3">
      <c r="A641">
        <v>14</v>
      </c>
      <c r="B641">
        <v>10</v>
      </c>
    </row>
    <row r="642" spans="1:3" x14ac:dyDescent="0.3">
      <c r="A642">
        <v>13</v>
      </c>
      <c r="B642">
        <v>6</v>
      </c>
    </row>
    <row r="643" spans="1:3" x14ac:dyDescent="0.3">
      <c r="A643">
        <v>12</v>
      </c>
      <c r="B643">
        <v>3</v>
      </c>
      <c r="C643" s="5">
        <v>1500</v>
      </c>
    </row>
    <row r="644" spans="1:3" x14ac:dyDescent="0.3">
      <c r="A644">
        <v>13</v>
      </c>
      <c r="B644">
        <v>10</v>
      </c>
      <c r="C644" s="5"/>
    </row>
    <row r="645" spans="1:3" x14ac:dyDescent="0.3">
      <c r="A645">
        <v>14</v>
      </c>
      <c r="B645">
        <v>3</v>
      </c>
      <c r="C645" s="5">
        <v>2500</v>
      </c>
    </row>
    <row r="646" spans="1:3" x14ac:dyDescent="0.3">
      <c r="A646">
        <v>14</v>
      </c>
      <c r="B646">
        <v>4</v>
      </c>
      <c r="C646" s="5">
        <v>2500</v>
      </c>
    </row>
    <row r="647" spans="1:3" x14ac:dyDescent="0.3">
      <c r="A647">
        <v>15</v>
      </c>
      <c r="B647">
        <v>3</v>
      </c>
      <c r="C647" s="5">
        <v>2500</v>
      </c>
    </row>
    <row r="648" spans="1:3" x14ac:dyDescent="0.3">
      <c r="A648">
        <v>12</v>
      </c>
      <c r="B648">
        <v>2</v>
      </c>
      <c r="C648" s="5">
        <v>1500</v>
      </c>
    </row>
    <row r="649" spans="1:3" x14ac:dyDescent="0.3">
      <c r="A649">
        <v>14</v>
      </c>
      <c r="B649">
        <v>10</v>
      </c>
      <c r="C649" s="5">
        <v>2500</v>
      </c>
    </row>
    <row r="650" spans="1:3" x14ac:dyDescent="0.3">
      <c r="A650">
        <v>14</v>
      </c>
      <c r="B650">
        <v>6</v>
      </c>
    </row>
    <row r="651" spans="1:3" x14ac:dyDescent="0.3">
      <c r="A651">
        <v>15</v>
      </c>
      <c r="B651">
        <v>4</v>
      </c>
      <c r="C651" s="5">
        <v>2500</v>
      </c>
    </row>
    <row r="652" spans="1:3" x14ac:dyDescent="0.3">
      <c r="A652">
        <v>13</v>
      </c>
      <c r="B652">
        <v>3</v>
      </c>
      <c r="C652" s="5">
        <v>2500</v>
      </c>
    </row>
    <row r="653" spans="1:3" x14ac:dyDescent="0.3">
      <c r="A653">
        <v>11</v>
      </c>
      <c r="B653">
        <v>8</v>
      </c>
      <c r="C653" s="5">
        <v>1500</v>
      </c>
    </row>
    <row r="654" spans="1:3" x14ac:dyDescent="0.3">
      <c r="A654">
        <v>14</v>
      </c>
      <c r="B654">
        <v>2</v>
      </c>
      <c r="C654" s="5">
        <v>2500</v>
      </c>
    </row>
    <row r="655" spans="1:3" x14ac:dyDescent="0.3">
      <c r="A655">
        <v>14</v>
      </c>
      <c r="B655">
        <v>10</v>
      </c>
      <c r="C655" s="5">
        <v>2500</v>
      </c>
    </row>
    <row r="656" spans="1:3" x14ac:dyDescent="0.3">
      <c r="A656">
        <v>13</v>
      </c>
      <c r="B656">
        <v>1</v>
      </c>
    </row>
    <row r="657" spans="1:3" x14ac:dyDescent="0.3">
      <c r="A657">
        <v>12</v>
      </c>
      <c r="B657">
        <v>2</v>
      </c>
      <c r="C657" s="5">
        <v>1500</v>
      </c>
    </row>
    <row r="658" spans="1:3" x14ac:dyDescent="0.3">
      <c r="A658">
        <v>12</v>
      </c>
      <c r="B658">
        <v>5</v>
      </c>
      <c r="C658" s="5">
        <v>1500</v>
      </c>
    </row>
    <row r="659" spans="1:3" x14ac:dyDescent="0.3">
      <c r="A659">
        <v>13</v>
      </c>
      <c r="B659">
        <v>2</v>
      </c>
      <c r="C659" s="5">
        <v>1500</v>
      </c>
    </row>
    <row r="660" spans="1:3" x14ac:dyDescent="0.3">
      <c r="A660">
        <v>14</v>
      </c>
      <c r="B660">
        <v>4</v>
      </c>
      <c r="C660" s="5">
        <v>2500</v>
      </c>
    </row>
    <row r="661" spans="1:3" x14ac:dyDescent="0.3">
      <c r="A661">
        <v>11</v>
      </c>
      <c r="B661">
        <v>5</v>
      </c>
    </row>
    <row r="662" spans="1:3" x14ac:dyDescent="0.3">
      <c r="A662">
        <v>14</v>
      </c>
      <c r="B662">
        <v>8</v>
      </c>
      <c r="C662" s="5"/>
    </row>
    <row r="663" spans="1:3" x14ac:dyDescent="0.3">
      <c r="A663">
        <v>13</v>
      </c>
      <c r="B663">
        <v>4</v>
      </c>
      <c r="C663" s="5">
        <v>1500</v>
      </c>
    </row>
    <row r="664" spans="1:3" x14ac:dyDescent="0.3">
      <c r="A664">
        <v>15</v>
      </c>
      <c r="B664">
        <v>6</v>
      </c>
      <c r="C664" s="5">
        <v>2500</v>
      </c>
    </row>
    <row r="665" spans="1:3" x14ac:dyDescent="0.3">
      <c r="A665">
        <v>12</v>
      </c>
      <c r="B665">
        <v>2</v>
      </c>
    </row>
    <row r="666" spans="1:3" x14ac:dyDescent="0.3">
      <c r="A666">
        <v>12</v>
      </c>
      <c r="B666">
        <v>2</v>
      </c>
    </row>
    <row r="667" spans="1:3" x14ac:dyDescent="0.3">
      <c r="A667">
        <v>12</v>
      </c>
      <c r="B667">
        <v>2</v>
      </c>
      <c r="C667" s="5">
        <v>1500</v>
      </c>
    </row>
    <row r="668" spans="1:3" x14ac:dyDescent="0.3">
      <c r="A668">
        <v>12</v>
      </c>
      <c r="B668">
        <v>3</v>
      </c>
      <c r="C668" s="5">
        <v>1500</v>
      </c>
    </row>
    <row r="669" spans="1:3" x14ac:dyDescent="0.3">
      <c r="A669">
        <v>13</v>
      </c>
      <c r="B669">
        <v>5</v>
      </c>
      <c r="C669" s="5">
        <v>2500</v>
      </c>
    </row>
    <row r="670" spans="1:3" x14ac:dyDescent="0.3">
      <c r="A670">
        <v>13</v>
      </c>
      <c r="B670">
        <v>4</v>
      </c>
      <c r="C670" s="5">
        <v>2500</v>
      </c>
    </row>
    <row r="671" spans="1:3" x14ac:dyDescent="0.3">
      <c r="A671">
        <v>15</v>
      </c>
      <c r="B671">
        <v>6</v>
      </c>
      <c r="C671" s="5">
        <v>2500</v>
      </c>
    </row>
    <row r="672" spans="1:3" x14ac:dyDescent="0.3">
      <c r="A672">
        <v>14</v>
      </c>
      <c r="B672">
        <v>3</v>
      </c>
      <c r="C672" s="5">
        <v>2500</v>
      </c>
    </row>
    <row r="673" spans="1:3" x14ac:dyDescent="0.3">
      <c r="A673">
        <v>14</v>
      </c>
      <c r="B673">
        <v>9</v>
      </c>
      <c r="C673" s="5">
        <v>2500</v>
      </c>
    </row>
    <row r="674" spans="1:3" x14ac:dyDescent="0.3">
      <c r="A674">
        <v>12</v>
      </c>
      <c r="B674">
        <v>2</v>
      </c>
      <c r="C674" s="5">
        <v>1500</v>
      </c>
    </row>
    <row r="675" spans="1:3" x14ac:dyDescent="0.3">
      <c r="A675">
        <v>12</v>
      </c>
      <c r="B675">
        <v>1</v>
      </c>
      <c r="C675" s="5">
        <v>1500</v>
      </c>
    </row>
    <row r="676" spans="1:3" x14ac:dyDescent="0.3">
      <c r="A676">
        <v>12</v>
      </c>
      <c r="B676">
        <v>2</v>
      </c>
      <c r="C676" s="5">
        <v>1500</v>
      </c>
    </row>
    <row r="677" spans="1:3" x14ac:dyDescent="0.3">
      <c r="A677">
        <v>13</v>
      </c>
      <c r="B677">
        <v>4</v>
      </c>
      <c r="C677" s="5">
        <v>2500</v>
      </c>
    </row>
    <row r="678" spans="1:3" x14ac:dyDescent="0.3">
      <c r="A678">
        <v>15</v>
      </c>
      <c r="B678">
        <v>4</v>
      </c>
      <c r="C678" s="5">
        <v>2500</v>
      </c>
    </row>
    <row r="679" spans="1:3" x14ac:dyDescent="0.3">
      <c r="A679">
        <v>14</v>
      </c>
      <c r="B679">
        <v>1</v>
      </c>
      <c r="C679" s="5">
        <v>2500</v>
      </c>
    </row>
    <row r="680" spans="1:3" x14ac:dyDescent="0.3">
      <c r="A680">
        <v>13</v>
      </c>
      <c r="B680">
        <v>4</v>
      </c>
      <c r="C680" s="5">
        <v>2500</v>
      </c>
    </row>
    <row r="681" spans="1:3" x14ac:dyDescent="0.3">
      <c r="A681">
        <v>12</v>
      </c>
      <c r="B681">
        <v>3</v>
      </c>
      <c r="C681" s="5">
        <v>1500</v>
      </c>
    </row>
    <row r="682" spans="1:3" x14ac:dyDescent="0.3">
      <c r="A682">
        <v>13</v>
      </c>
      <c r="B682">
        <v>7</v>
      </c>
      <c r="C682" s="5"/>
    </row>
    <row r="683" spans="1:3" x14ac:dyDescent="0.3">
      <c r="A683">
        <v>12</v>
      </c>
      <c r="B683">
        <v>1</v>
      </c>
      <c r="C683" s="5">
        <v>1500</v>
      </c>
    </row>
    <row r="684" spans="1:3" x14ac:dyDescent="0.3">
      <c r="A684">
        <v>12</v>
      </c>
      <c r="B684">
        <v>3</v>
      </c>
      <c r="C684" s="5">
        <v>1500</v>
      </c>
    </row>
    <row r="685" spans="1:3" x14ac:dyDescent="0.3">
      <c r="A685">
        <v>13</v>
      </c>
      <c r="B685">
        <v>1</v>
      </c>
      <c r="C685" s="5">
        <v>2500</v>
      </c>
    </row>
    <row r="686" spans="1:3" x14ac:dyDescent="0.3">
      <c r="A686">
        <v>13</v>
      </c>
      <c r="B686">
        <v>1</v>
      </c>
      <c r="C686" s="5">
        <v>1500</v>
      </c>
    </row>
    <row r="687" spans="1:3" x14ac:dyDescent="0.3">
      <c r="A687">
        <v>12</v>
      </c>
      <c r="B687">
        <v>3</v>
      </c>
      <c r="C687" s="5">
        <v>1500</v>
      </c>
    </row>
    <row r="688" spans="1:3" x14ac:dyDescent="0.3">
      <c r="A688">
        <v>11</v>
      </c>
      <c r="B688">
        <v>7</v>
      </c>
      <c r="C688" s="5">
        <v>1500</v>
      </c>
    </row>
    <row r="689" spans="1:3" x14ac:dyDescent="0.3">
      <c r="A689">
        <v>15</v>
      </c>
      <c r="B689">
        <v>10</v>
      </c>
      <c r="C689" s="5">
        <v>2500</v>
      </c>
    </row>
    <row r="690" spans="1:3" x14ac:dyDescent="0.3">
      <c r="A690">
        <v>12</v>
      </c>
      <c r="B690">
        <v>7</v>
      </c>
    </row>
    <row r="691" spans="1:3" x14ac:dyDescent="0.3">
      <c r="A691">
        <v>13</v>
      </c>
      <c r="B691">
        <v>4</v>
      </c>
      <c r="C691" s="5">
        <v>2500</v>
      </c>
    </row>
    <row r="692" spans="1:3" x14ac:dyDescent="0.3">
      <c r="A692">
        <v>13</v>
      </c>
      <c r="B692">
        <v>1</v>
      </c>
      <c r="C692" s="5">
        <v>1500</v>
      </c>
    </row>
    <row r="693" spans="1:3" x14ac:dyDescent="0.3">
      <c r="A693">
        <v>14</v>
      </c>
      <c r="B693">
        <v>3</v>
      </c>
      <c r="C693" s="5">
        <v>2500</v>
      </c>
    </row>
    <row r="694" spans="1:3" x14ac:dyDescent="0.3">
      <c r="A694">
        <v>13</v>
      </c>
      <c r="B694">
        <v>6</v>
      </c>
      <c r="C694" s="5"/>
    </row>
    <row r="695" spans="1:3" x14ac:dyDescent="0.3">
      <c r="A695">
        <v>13</v>
      </c>
      <c r="B695">
        <v>2</v>
      </c>
      <c r="C695" s="5">
        <v>2500</v>
      </c>
    </row>
    <row r="696" spans="1:3" x14ac:dyDescent="0.3">
      <c r="A696">
        <v>13</v>
      </c>
      <c r="B696">
        <v>5</v>
      </c>
      <c r="C696" s="5">
        <v>1500</v>
      </c>
    </row>
    <row r="697" spans="1:3" x14ac:dyDescent="0.3">
      <c r="A697">
        <v>13</v>
      </c>
      <c r="B697">
        <v>6</v>
      </c>
    </row>
    <row r="698" spans="1:3" x14ac:dyDescent="0.3">
      <c r="A698">
        <v>14</v>
      </c>
      <c r="B698">
        <v>9</v>
      </c>
      <c r="C698" s="5"/>
    </row>
    <row r="699" spans="1:3" x14ac:dyDescent="0.3">
      <c r="A699">
        <v>14</v>
      </c>
      <c r="B699">
        <v>1</v>
      </c>
    </row>
    <row r="700" spans="1:3" x14ac:dyDescent="0.3">
      <c r="A700">
        <v>14</v>
      </c>
      <c r="B700">
        <v>3</v>
      </c>
      <c r="C700" s="5">
        <v>2500</v>
      </c>
    </row>
    <row r="701" spans="1:3" x14ac:dyDescent="0.3">
      <c r="A701">
        <v>13</v>
      </c>
      <c r="B701">
        <v>3</v>
      </c>
      <c r="C701" s="5">
        <v>2500</v>
      </c>
    </row>
    <row r="702" spans="1:3" x14ac:dyDescent="0.3">
      <c r="A702">
        <v>12</v>
      </c>
      <c r="B702">
        <v>1</v>
      </c>
      <c r="C702" s="5">
        <v>2500</v>
      </c>
    </row>
    <row r="703" spans="1:3" x14ac:dyDescent="0.3">
      <c r="A703">
        <v>9</v>
      </c>
      <c r="B703">
        <v>3</v>
      </c>
      <c r="C703" s="5">
        <v>1500</v>
      </c>
    </row>
    <row r="704" spans="1:3" x14ac:dyDescent="0.3">
      <c r="A704">
        <v>13</v>
      </c>
      <c r="B704">
        <v>9</v>
      </c>
      <c r="C704" s="5">
        <v>2500</v>
      </c>
    </row>
    <row r="705" spans="1:3" x14ac:dyDescent="0.3">
      <c r="A705">
        <v>13</v>
      </c>
      <c r="B705">
        <v>5</v>
      </c>
      <c r="C705" s="5">
        <v>1500</v>
      </c>
    </row>
    <row r="706" spans="1:3" x14ac:dyDescent="0.3">
      <c r="A706">
        <v>11</v>
      </c>
      <c r="B706">
        <v>2</v>
      </c>
      <c r="C706" s="5">
        <v>1500</v>
      </c>
    </row>
    <row r="707" spans="1:3" x14ac:dyDescent="0.3">
      <c r="A707">
        <v>14</v>
      </c>
      <c r="B707">
        <v>6</v>
      </c>
      <c r="C707" s="5">
        <v>2500</v>
      </c>
    </row>
    <row r="708" spans="1:3" x14ac:dyDescent="0.3">
      <c r="A708">
        <v>15</v>
      </c>
      <c r="B708">
        <v>5</v>
      </c>
      <c r="C708" s="5">
        <v>2500</v>
      </c>
    </row>
    <row r="709" spans="1:3" x14ac:dyDescent="0.3">
      <c r="A709">
        <v>14</v>
      </c>
      <c r="B709">
        <v>2</v>
      </c>
      <c r="C709" s="5"/>
    </row>
    <row r="710" spans="1:3" x14ac:dyDescent="0.3">
      <c r="A710">
        <v>14</v>
      </c>
      <c r="B710">
        <v>4</v>
      </c>
    </row>
    <row r="711" spans="1:3" x14ac:dyDescent="0.3">
      <c r="A711">
        <v>14</v>
      </c>
      <c r="B711">
        <v>2</v>
      </c>
      <c r="C711" s="5">
        <v>2500</v>
      </c>
    </row>
    <row r="712" spans="1:3" x14ac:dyDescent="0.3">
      <c r="A712">
        <v>12</v>
      </c>
      <c r="B712">
        <v>7</v>
      </c>
      <c r="C712" s="5">
        <v>2500</v>
      </c>
    </row>
    <row r="713" spans="1:3" x14ac:dyDescent="0.3">
      <c r="A713">
        <v>14</v>
      </c>
      <c r="B713">
        <v>7</v>
      </c>
    </row>
    <row r="714" spans="1:3" x14ac:dyDescent="0.3">
      <c r="A714">
        <v>15</v>
      </c>
      <c r="B714">
        <v>9</v>
      </c>
      <c r="C714" s="5">
        <v>2500</v>
      </c>
    </row>
    <row r="715" spans="1:3" x14ac:dyDescent="0.3">
      <c r="A715">
        <v>12</v>
      </c>
      <c r="B715">
        <v>3</v>
      </c>
    </row>
    <row r="716" spans="1:3" x14ac:dyDescent="0.3">
      <c r="A716">
        <v>13</v>
      </c>
      <c r="B716">
        <v>5</v>
      </c>
      <c r="C716" s="5">
        <v>2500</v>
      </c>
    </row>
    <row r="717" spans="1:3" x14ac:dyDescent="0.3">
      <c r="A717">
        <v>15</v>
      </c>
      <c r="B717">
        <v>5</v>
      </c>
      <c r="C717" s="5">
        <v>2500</v>
      </c>
    </row>
    <row r="718" spans="1:3" x14ac:dyDescent="0.3">
      <c r="A718">
        <v>15</v>
      </c>
      <c r="B718">
        <v>6</v>
      </c>
      <c r="C718" s="5">
        <v>2500</v>
      </c>
    </row>
    <row r="719" spans="1:3" x14ac:dyDescent="0.3">
      <c r="A719">
        <v>14</v>
      </c>
      <c r="B719">
        <v>7</v>
      </c>
      <c r="C719" s="5"/>
    </row>
    <row r="720" spans="1:3" x14ac:dyDescent="0.3">
      <c r="A720">
        <v>13</v>
      </c>
      <c r="B720">
        <v>4</v>
      </c>
      <c r="C720" s="5">
        <v>2500</v>
      </c>
    </row>
    <row r="721" spans="1:3" x14ac:dyDescent="0.3">
      <c r="A721">
        <v>13</v>
      </c>
      <c r="B721">
        <v>1</v>
      </c>
      <c r="C721" s="5">
        <v>2500</v>
      </c>
    </row>
    <row r="722" spans="1:3" x14ac:dyDescent="0.3">
      <c r="A722">
        <v>12</v>
      </c>
      <c r="B722">
        <v>1</v>
      </c>
      <c r="C722" s="5">
        <v>2500</v>
      </c>
    </row>
    <row r="723" spans="1:3" x14ac:dyDescent="0.3">
      <c r="A723">
        <v>13</v>
      </c>
      <c r="B723">
        <v>5</v>
      </c>
      <c r="C723" s="5">
        <v>1500</v>
      </c>
    </row>
    <row r="724" spans="1:3" x14ac:dyDescent="0.3">
      <c r="A724">
        <v>11</v>
      </c>
      <c r="B724">
        <v>1</v>
      </c>
      <c r="C724" s="5">
        <v>1500</v>
      </c>
    </row>
    <row r="725" spans="1:3" x14ac:dyDescent="0.3">
      <c r="A725">
        <v>13</v>
      </c>
      <c r="B725">
        <v>4</v>
      </c>
      <c r="C725" s="5">
        <v>2500</v>
      </c>
    </row>
    <row r="726" spans="1:3" x14ac:dyDescent="0.3">
      <c r="A726">
        <v>13</v>
      </c>
      <c r="B726">
        <v>1</v>
      </c>
    </row>
    <row r="727" spans="1:3" x14ac:dyDescent="0.3">
      <c r="A727">
        <v>14</v>
      </c>
      <c r="B727">
        <v>3</v>
      </c>
      <c r="C727" s="5">
        <v>2500</v>
      </c>
    </row>
    <row r="728" spans="1:3" x14ac:dyDescent="0.3">
      <c r="A728">
        <v>14</v>
      </c>
      <c r="B728">
        <v>2</v>
      </c>
      <c r="C728" s="5"/>
    </row>
    <row r="729" spans="1:3" x14ac:dyDescent="0.3">
      <c r="A729">
        <v>13</v>
      </c>
      <c r="B729">
        <v>2</v>
      </c>
    </row>
    <row r="730" spans="1:3" x14ac:dyDescent="0.3">
      <c r="A730">
        <v>12</v>
      </c>
      <c r="B730">
        <v>1</v>
      </c>
      <c r="C730" s="5">
        <v>1500</v>
      </c>
    </row>
    <row r="731" spans="1:3" x14ac:dyDescent="0.3">
      <c r="A731">
        <v>11</v>
      </c>
      <c r="B731">
        <v>3</v>
      </c>
      <c r="C731" s="5">
        <v>2500</v>
      </c>
    </row>
    <row r="732" spans="1:3" x14ac:dyDescent="0.3">
      <c r="A732">
        <v>11</v>
      </c>
      <c r="B732">
        <v>3</v>
      </c>
    </row>
    <row r="733" spans="1:3" x14ac:dyDescent="0.3">
      <c r="A733">
        <v>15</v>
      </c>
      <c r="B733">
        <v>4</v>
      </c>
      <c r="C733" s="5">
        <v>2500</v>
      </c>
    </row>
    <row r="734" spans="1:3" x14ac:dyDescent="0.3">
      <c r="A734">
        <v>14</v>
      </c>
      <c r="B734">
        <v>6</v>
      </c>
      <c r="C734" s="5">
        <v>2500</v>
      </c>
    </row>
    <row r="735" spans="1:3" x14ac:dyDescent="0.3">
      <c r="A735">
        <v>12</v>
      </c>
      <c r="B735">
        <v>7</v>
      </c>
      <c r="C735" s="5">
        <v>1500</v>
      </c>
    </row>
    <row r="736" spans="1:3" x14ac:dyDescent="0.3">
      <c r="A736">
        <v>12</v>
      </c>
      <c r="B736">
        <v>2</v>
      </c>
      <c r="C736" s="5">
        <v>1500</v>
      </c>
    </row>
    <row r="737" spans="1:3" x14ac:dyDescent="0.3">
      <c r="A737">
        <v>14</v>
      </c>
      <c r="B737">
        <v>6</v>
      </c>
      <c r="C737" s="5">
        <v>2500</v>
      </c>
    </row>
    <row r="738" spans="1:3" x14ac:dyDescent="0.3">
      <c r="A738">
        <v>13</v>
      </c>
      <c r="B738">
        <v>1</v>
      </c>
      <c r="C738" s="5">
        <v>2500</v>
      </c>
    </row>
    <row r="739" spans="1:3" x14ac:dyDescent="0.3">
      <c r="A739">
        <v>13</v>
      </c>
      <c r="B739">
        <v>9</v>
      </c>
    </row>
    <row r="740" spans="1:3" x14ac:dyDescent="0.3">
      <c r="A740">
        <v>9</v>
      </c>
      <c r="B740">
        <v>2</v>
      </c>
    </row>
    <row r="741" spans="1:3" x14ac:dyDescent="0.3">
      <c r="A741">
        <v>13</v>
      </c>
      <c r="B741">
        <v>5</v>
      </c>
      <c r="C741" s="5">
        <v>2500</v>
      </c>
    </row>
    <row r="742" spans="1:3" x14ac:dyDescent="0.3">
      <c r="A742">
        <v>14</v>
      </c>
      <c r="B742">
        <v>2</v>
      </c>
      <c r="C742" s="5">
        <v>2500</v>
      </c>
    </row>
    <row r="743" spans="1:3" x14ac:dyDescent="0.3">
      <c r="A743">
        <v>14</v>
      </c>
      <c r="B743">
        <v>4</v>
      </c>
      <c r="C743" s="5">
        <v>2500</v>
      </c>
    </row>
    <row r="744" spans="1:3" x14ac:dyDescent="0.3">
      <c r="A744">
        <v>13</v>
      </c>
      <c r="B744">
        <v>7</v>
      </c>
      <c r="C744" s="5"/>
    </row>
    <row r="745" spans="1:3" x14ac:dyDescent="0.3">
      <c r="A745">
        <v>12</v>
      </c>
      <c r="B745">
        <v>2</v>
      </c>
      <c r="C745" s="5">
        <v>2500</v>
      </c>
    </row>
    <row r="746" spans="1:3" x14ac:dyDescent="0.3">
      <c r="A746">
        <v>12</v>
      </c>
      <c r="B746">
        <v>4</v>
      </c>
      <c r="C746" s="5">
        <v>1500</v>
      </c>
    </row>
    <row r="747" spans="1:3" x14ac:dyDescent="0.3">
      <c r="A747">
        <v>13</v>
      </c>
      <c r="B747">
        <v>8</v>
      </c>
      <c r="C747" s="5"/>
    </row>
    <row r="748" spans="1:3" x14ac:dyDescent="0.3">
      <c r="A748">
        <v>12</v>
      </c>
      <c r="B748">
        <v>4</v>
      </c>
    </row>
    <row r="749" spans="1:3" x14ac:dyDescent="0.3">
      <c r="A749">
        <v>13</v>
      </c>
      <c r="B749">
        <v>4</v>
      </c>
      <c r="C749" s="5">
        <v>2500</v>
      </c>
    </row>
    <row r="750" spans="1:3" x14ac:dyDescent="0.3">
      <c r="A750">
        <v>13</v>
      </c>
      <c r="B750">
        <v>1</v>
      </c>
      <c r="C750" s="5">
        <v>1500</v>
      </c>
    </row>
    <row r="751" spans="1:3" x14ac:dyDescent="0.3">
      <c r="A751">
        <v>14</v>
      </c>
      <c r="B751">
        <v>4</v>
      </c>
    </row>
    <row r="752" spans="1:3" x14ac:dyDescent="0.3">
      <c r="A752">
        <v>13</v>
      </c>
      <c r="B752">
        <v>4</v>
      </c>
      <c r="C752" s="5">
        <v>1500</v>
      </c>
    </row>
    <row r="753" spans="1:3" x14ac:dyDescent="0.3">
      <c r="A753">
        <v>12</v>
      </c>
      <c r="B753">
        <v>9</v>
      </c>
    </row>
    <row r="754" spans="1:3" x14ac:dyDescent="0.3">
      <c r="A754">
        <v>12</v>
      </c>
      <c r="B754">
        <v>2</v>
      </c>
      <c r="C754" s="5">
        <v>1500</v>
      </c>
    </row>
    <row r="755" spans="1:3" x14ac:dyDescent="0.3">
      <c r="A755">
        <v>12</v>
      </c>
      <c r="B755">
        <v>4</v>
      </c>
      <c r="C755" s="5">
        <v>1500</v>
      </c>
    </row>
    <row r="756" spans="1:3" x14ac:dyDescent="0.3">
      <c r="A756">
        <v>14</v>
      </c>
      <c r="B756">
        <v>4</v>
      </c>
      <c r="C756" s="5">
        <v>1500</v>
      </c>
    </row>
    <row r="757" spans="1:3" x14ac:dyDescent="0.3">
      <c r="A757">
        <v>14</v>
      </c>
      <c r="B757">
        <v>3</v>
      </c>
    </row>
    <row r="758" spans="1:3" x14ac:dyDescent="0.3">
      <c r="A758">
        <v>13</v>
      </c>
      <c r="B758">
        <v>2</v>
      </c>
      <c r="C758" s="5">
        <v>1500</v>
      </c>
    </row>
    <row r="759" spans="1:3" x14ac:dyDescent="0.3">
      <c r="A759">
        <v>14</v>
      </c>
      <c r="B759">
        <v>2</v>
      </c>
      <c r="C759" s="5">
        <v>2500</v>
      </c>
    </row>
    <row r="760" spans="1:3" x14ac:dyDescent="0.3">
      <c r="A760">
        <v>12</v>
      </c>
      <c r="B760">
        <v>5</v>
      </c>
    </row>
    <row r="761" spans="1:3" x14ac:dyDescent="0.3">
      <c r="A761">
        <v>12</v>
      </c>
      <c r="B761">
        <v>4</v>
      </c>
    </row>
    <row r="762" spans="1:3" x14ac:dyDescent="0.3">
      <c r="A762">
        <v>14</v>
      </c>
      <c r="B762">
        <v>1</v>
      </c>
      <c r="C762" s="5">
        <v>2500</v>
      </c>
    </row>
    <row r="763" spans="1:3" x14ac:dyDescent="0.3">
      <c r="A763">
        <v>13</v>
      </c>
      <c r="B763">
        <v>5</v>
      </c>
      <c r="C763" s="5">
        <v>2500</v>
      </c>
    </row>
    <row r="764" spans="1:3" x14ac:dyDescent="0.3">
      <c r="A764">
        <v>13</v>
      </c>
      <c r="B764">
        <v>1</v>
      </c>
      <c r="C764" s="5">
        <v>2500</v>
      </c>
    </row>
    <row r="765" spans="1:3" x14ac:dyDescent="0.3">
      <c r="A765">
        <v>11</v>
      </c>
      <c r="B765">
        <v>1</v>
      </c>
    </row>
    <row r="766" spans="1:3" x14ac:dyDescent="0.3">
      <c r="A766">
        <v>15</v>
      </c>
      <c r="B766">
        <v>4</v>
      </c>
      <c r="C766" s="5">
        <v>2500</v>
      </c>
    </row>
    <row r="767" spans="1:3" x14ac:dyDescent="0.3">
      <c r="A767">
        <v>11</v>
      </c>
      <c r="B767">
        <v>9</v>
      </c>
      <c r="C767" s="5">
        <v>1500</v>
      </c>
    </row>
    <row r="768" spans="1:3" x14ac:dyDescent="0.3">
      <c r="A768">
        <v>14</v>
      </c>
      <c r="B768">
        <v>4</v>
      </c>
      <c r="C768" s="5"/>
    </row>
    <row r="769" spans="1:3" x14ac:dyDescent="0.3">
      <c r="A769">
        <v>15</v>
      </c>
      <c r="B769">
        <v>7</v>
      </c>
      <c r="C769" s="5">
        <v>2500</v>
      </c>
    </row>
    <row r="770" spans="1:3" x14ac:dyDescent="0.3">
      <c r="A770">
        <v>13</v>
      </c>
      <c r="B770">
        <v>4</v>
      </c>
      <c r="C770" s="5">
        <v>2500</v>
      </c>
    </row>
    <row r="771" spans="1:3" x14ac:dyDescent="0.3">
      <c r="A771">
        <v>14</v>
      </c>
      <c r="B771">
        <v>6</v>
      </c>
      <c r="C771" s="5">
        <v>2500</v>
      </c>
    </row>
    <row r="772" spans="1:3" x14ac:dyDescent="0.3">
      <c r="A772">
        <v>14</v>
      </c>
      <c r="B772">
        <v>4</v>
      </c>
      <c r="C772" s="5"/>
    </row>
    <row r="773" spans="1:3" x14ac:dyDescent="0.3">
      <c r="A773">
        <v>11</v>
      </c>
      <c r="B773">
        <v>1</v>
      </c>
    </row>
    <row r="774" spans="1:3" x14ac:dyDescent="0.3">
      <c r="A774">
        <v>9</v>
      </c>
      <c r="B774">
        <v>3</v>
      </c>
      <c r="C774" s="5">
        <v>1500</v>
      </c>
    </row>
    <row r="775" spans="1:3" x14ac:dyDescent="0.3">
      <c r="A775">
        <v>13</v>
      </c>
      <c r="B775">
        <v>2</v>
      </c>
    </row>
    <row r="776" spans="1:3" x14ac:dyDescent="0.3">
      <c r="A776">
        <v>14</v>
      </c>
      <c r="B776">
        <v>2</v>
      </c>
      <c r="C776" s="5">
        <v>2500</v>
      </c>
    </row>
    <row r="777" spans="1:3" x14ac:dyDescent="0.3">
      <c r="A777">
        <v>12</v>
      </c>
      <c r="B777">
        <v>4</v>
      </c>
      <c r="C777" s="5">
        <v>1500</v>
      </c>
    </row>
    <row r="778" spans="1:3" x14ac:dyDescent="0.3">
      <c r="A778">
        <v>13</v>
      </c>
      <c r="B778">
        <v>1</v>
      </c>
      <c r="C778" s="5">
        <v>1500</v>
      </c>
    </row>
    <row r="779" spans="1:3" x14ac:dyDescent="0.3">
      <c r="A779">
        <v>11</v>
      </c>
      <c r="B779">
        <v>1</v>
      </c>
      <c r="C779" s="5">
        <v>2500</v>
      </c>
    </row>
    <row r="780" spans="1:3" x14ac:dyDescent="0.3">
      <c r="A780">
        <v>14</v>
      </c>
      <c r="B780">
        <v>1</v>
      </c>
      <c r="C780" s="5">
        <v>2500</v>
      </c>
    </row>
    <row r="781" spans="1:3" x14ac:dyDescent="0.3">
      <c r="A781">
        <v>12</v>
      </c>
      <c r="B781">
        <v>5</v>
      </c>
      <c r="C781" s="5">
        <v>1500</v>
      </c>
    </row>
    <row r="782" spans="1:3" x14ac:dyDescent="0.3">
      <c r="A782">
        <v>14</v>
      </c>
      <c r="B782">
        <v>7</v>
      </c>
      <c r="C782" s="5"/>
    </row>
    <row r="783" spans="1:3" x14ac:dyDescent="0.3">
      <c r="A783">
        <v>13</v>
      </c>
      <c r="B783">
        <v>3</v>
      </c>
      <c r="C783" s="5">
        <v>2500</v>
      </c>
    </row>
    <row r="784" spans="1:3" x14ac:dyDescent="0.3">
      <c r="A784">
        <v>15</v>
      </c>
      <c r="B784">
        <v>6</v>
      </c>
      <c r="C784" s="5">
        <v>2500</v>
      </c>
    </row>
    <row r="785" spans="1:3" x14ac:dyDescent="0.3">
      <c r="A785">
        <v>13</v>
      </c>
      <c r="B785">
        <v>4</v>
      </c>
      <c r="C785" s="5">
        <v>1500</v>
      </c>
    </row>
    <row r="786" spans="1:3" x14ac:dyDescent="0.3">
      <c r="A786">
        <v>13</v>
      </c>
      <c r="B786">
        <v>7</v>
      </c>
    </row>
    <row r="787" spans="1:3" x14ac:dyDescent="0.3">
      <c r="A787">
        <v>13</v>
      </c>
      <c r="B787">
        <v>4</v>
      </c>
      <c r="C787" s="5">
        <v>1500</v>
      </c>
    </row>
    <row r="788" spans="1:3" x14ac:dyDescent="0.3">
      <c r="A788">
        <v>12</v>
      </c>
      <c r="B788">
        <v>1</v>
      </c>
      <c r="C788" s="5">
        <v>1500</v>
      </c>
    </row>
    <row r="789" spans="1:3" x14ac:dyDescent="0.3">
      <c r="A789">
        <v>13</v>
      </c>
      <c r="B789">
        <v>7</v>
      </c>
      <c r="C789" s="5"/>
    </row>
    <row r="790" spans="1:3" x14ac:dyDescent="0.3">
      <c r="A790">
        <v>13</v>
      </c>
      <c r="B790">
        <v>3</v>
      </c>
      <c r="C790" s="5">
        <v>2500</v>
      </c>
    </row>
    <row r="791" spans="1:3" x14ac:dyDescent="0.3">
      <c r="A791">
        <v>11</v>
      </c>
      <c r="B791">
        <v>2</v>
      </c>
      <c r="C791" s="5">
        <v>2500</v>
      </c>
    </row>
    <row r="792" spans="1:3" x14ac:dyDescent="0.3">
      <c r="A792">
        <v>13</v>
      </c>
      <c r="B792">
        <v>3</v>
      </c>
      <c r="C792" s="5">
        <v>2500</v>
      </c>
    </row>
    <row r="793" spans="1:3" x14ac:dyDescent="0.3">
      <c r="A793">
        <v>13</v>
      </c>
      <c r="B793">
        <v>1</v>
      </c>
      <c r="C793" s="5">
        <v>2500</v>
      </c>
    </row>
    <row r="794" spans="1:3" x14ac:dyDescent="0.3">
      <c r="A794">
        <v>11</v>
      </c>
      <c r="B794">
        <v>2</v>
      </c>
      <c r="C794" s="5">
        <v>1500</v>
      </c>
    </row>
    <row r="795" spans="1:3" x14ac:dyDescent="0.3">
      <c r="A795">
        <v>12</v>
      </c>
      <c r="B795">
        <v>1</v>
      </c>
      <c r="C795" s="5">
        <v>1500</v>
      </c>
    </row>
    <row r="796" spans="1:3" x14ac:dyDescent="0.3">
      <c r="A796">
        <v>14</v>
      </c>
      <c r="B796">
        <v>2</v>
      </c>
      <c r="C796" s="5">
        <v>2500</v>
      </c>
    </row>
    <row r="797" spans="1:3" x14ac:dyDescent="0.3">
      <c r="A797">
        <v>13</v>
      </c>
      <c r="B797">
        <v>3</v>
      </c>
      <c r="C797" s="5">
        <v>2500</v>
      </c>
    </row>
    <row r="798" spans="1:3" x14ac:dyDescent="0.3">
      <c r="A798">
        <v>13</v>
      </c>
      <c r="B798">
        <v>1</v>
      </c>
      <c r="C798" s="5">
        <v>2500</v>
      </c>
    </row>
    <row r="799" spans="1:3" x14ac:dyDescent="0.3">
      <c r="A799">
        <v>13</v>
      </c>
      <c r="B799">
        <v>1</v>
      </c>
      <c r="C799" s="5">
        <v>1500</v>
      </c>
    </row>
    <row r="800" spans="1:3" x14ac:dyDescent="0.3">
      <c r="A800">
        <v>14</v>
      </c>
      <c r="B800">
        <v>2</v>
      </c>
      <c r="C800" s="5"/>
    </row>
    <row r="801" spans="1:3" x14ac:dyDescent="0.3">
      <c r="A801">
        <v>15</v>
      </c>
      <c r="B801">
        <v>3</v>
      </c>
      <c r="C801" s="5">
        <v>2500</v>
      </c>
    </row>
    <row r="802" spans="1:3" x14ac:dyDescent="0.3">
      <c r="A802">
        <v>9</v>
      </c>
      <c r="B802">
        <v>10</v>
      </c>
    </row>
    <row r="803" spans="1:3" x14ac:dyDescent="0.3">
      <c r="A803">
        <v>15</v>
      </c>
      <c r="B803">
        <v>4</v>
      </c>
      <c r="C803" s="5">
        <v>2500</v>
      </c>
    </row>
    <row r="804" spans="1:3" x14ac:dyDescent="0.3">
      <c r="A804">
        <v>15</v>
      </c>
      <c r="B804">
        <v>6</v>
      </c>
    </row>
    <row r="805" spans="1:3" x14ac:dyDescent="0.3">
      <c r="A805">
        <v>13</v>
      </c>
      <c r="B805">
        <v>3</v>
      </c>
      <c r="C805" s="5">
        <v>1500</v>
      </c>
    </row>
    <row r="806" spans="1:3" x14ac:dyDescent="0.3">
      <c r="A806">
        <v>13</v>
      </c>
      <c r="B806">
        <v>3</v>
      </c>
      <c r="C806" s="5">
        <v>2500</v>
      </c>
    </row>
    <row r="807" spans="1:3" x14ac:dyDescent="0.3">
      <c r="A807">
        <v>13</v>
      </c>
      <c r="B807">
        <v>7</v>
      </c>
      <c r="C807" s="5"/>
    </row>
    <row r="808" spans="1:3" x14ac:dyDescent="0.3">
      <c r="A808">
        <v>13</v>
      </c>
      <c r="B808">
        <v>4</v>
      </c>
      <c r="C808" s="5">
        <v>1500</v>
      </c>
    </row>
    <row r="809" spans="1:3" x14ac:dyDescent="0.3">
      <c r="A809">
        <v>13</v>
      </c>
      <c r="B809">
        <v>7</v>
      </c>
      <c r="C809" s="5"/>
    </row>
    <row r="810" spans="1:3" x14ac:dyDescent="0.3">
      <c r="A810">
        <v>15</v>
      </c>
      <c r="B810">
        <v>10</v>
      </c>
      <c r="C810" s="5">
        <v>2500</v>
      </c>
    </row>
    <row r="811" spans="1:3" x14ac:dyDescent="0.3">
      <c r="A811">
        <v>14</v>
      </c>
      <c r="B811">
        <v>5</v>
      </c>
      <c r="C811" s="5">
        <v>2500</v>
      </c>
    </row>
    <row r="812" spans="1:3" x14ac:dyDescent="0.3">
      <c r="A812">
        <v>14</v>
      </c>
      <c r="B812">
        <v>3</v>
      </c>
      <c r="C812" s="5">
        <v>2500</v>
      </c>
    </row>
    <row r="813" spans="1:3" x14ac:dyDescent="0.3">
      <c r="A813">
        <v>13</v>
      </c>
      <c r="B813">
        <v>9</v>
      </c>
      <c r="C813" s="5">
        <v>2500</v>
      </c>
    </row>
    <row r="814" spans="1:3" x14ac:dyDescent="0.3">
      <c r="A814">
        <v>11</v>
      </c>
      <c r="B814">
        <v>7</v>
      </c>
    </row>
    <row r="815" spans="1:3" x14ac:dyDescent="0.3">
      <c r="A815">
        <v>9</v>
      </c>
      <c r="B815">
        <v>1</v>
      </c>
      <c r="C815" s="5">
        <v>2500</v>
      </c>
    </row>
    <row r="816" spans="1:3" x14ac:dyDescent="0.3">
      <c r="A816">
        <v>9</v>
      </c>
      <c r="B816">
        <v>2</v>
      </c>
      <c r="C816" s="5">
        <v>1500</v>
      </c>
    </row>
    <row r="817" spans="1:3" x14ac:dyDescent="0.3">
      <c r="A817">
        <v>14</v>
      </c>
      <c r="B817">
        <v>5</v>
      </c>
      <c r="C817" s="5">
        <v>2500</v>
      </c>
    </row>
    <row r="818" spans="1:3" x14ac:dyDescent="0.3">
      <c r="A818">
        <v>13</v>
      </c>
      <c r="B818">
        <v>4</v>
      </c>
      <c r="C818" s="5">
        <v>1500</v>
      </c>
    </row>
    <row r="819" spans="1:3" x14ac:dyDescent="0.3">
      <c r="A819">
        <v>13</v>
      </c>
      <c r="B819">
        <v>4</v>
      </c>
      <c r="C819" s="5">
        <v>1500</v>
      </c>
    </row>
    <row r="820" spans="1:3" x14ac:dyDescent="0.3">
      <c r="A820">
        <v>13</v>
      </c>
      <c r="B820">
        <v>2</v>
      </c>
      <c r="C820" s="5">
        <v>2500</v>
      </c>
    </row>
    <row r="821" spans="1:3" x14ac:dyDescent="0.3">
      <c r="A821">
        <v>15</v>
      </c>
      <c r="B821">
        <v>6</v>
      </c>
      <c r="C821" s="5">
        <v>2500</v>
      </c>
    </row>
    <row r="822" spans="1:3" x14ac:dyDescent="0.3">
      <c r="A822">
        <v>14</v>
      </c>
      <c r="B822">
        <v>6</v>
      </c>
      <c r="C822" s="5"/>
    </row>
    <row r="823" spans="1:3" x14ac:dyDescent="0.3">
      <c r="A823">
        <v>13</v>
      </c>
      <c r="B823">
        <v>6</v>
      </c>
      <c r="C823" s="5">
        <v>2500</v>
      </c>
    </row>
    <row r="824" spans="1:3" x14ac:dyDescent="0.3">
      <c r="A824">
        <v>14</v>
      </c>
      <c r="B824">
        <v>3</v>
      </c>
      <c r="C824" s="5">
        <v>1500</v>
      </c>
    </row>
    <row r="825" spans="1:3" x14ac:dyDescent="0.3">
      <c r="A825">
        <v>14</v>
      </c>
      <c r="B825">
        <v>4</v>
      </c>
      <c r="C825" s="5">
        <v>2500</v>
      </c>
    </row>
    <row r="826" spans="1:3" x14ac:dyDescent="0.3">
      <c r="A826">
        <v>13</v>
      </c>
      <c r="B826">
        <v>10</v>
      </c>
      <c r="C826" s="5">
        <v>2500</v>
      </c>
    </row>
    <row r="827" spans="1:3" x14ac:dyDescent="0.3">
      <c r="A827">
        <v>13</v>
      </c>
      <c r="B827">
        <v>3</v>
      </c>
      <c r="C827" s="5">
        <v>2500</v>
      </c>
    </row>
    <row r="828" spans="1:3" x14ac:dyDescent="0.3">
      <c r="A828">
        <v>13</v>
      </c>
      <c r="B828">
        <v>2</v>
      </c>
    </row>
    <row r="829" spans="1:3" x14ac:dyDescent="0.3">
      <c r="A829">
        <v>13</v>
      </c>
      <c r="B829">
        <v>3</v>
      </c>
      <c r="C829" s="5">
        <v>2500</v>
      </c>
    </row>
    <row r="830" spans="1:3" x14ac:dyDescent="0.3">
      <c r="A830">
        <v>14</v>
      </c>
      <c r="B830">
        <v>7</v>
      </c>
      <c r="C830" s="5">
        <v>2500</v>
      </c>
    </row>
    <row r="831" spans="1:3" x14ac:dyDescent="0.3">
      <c r="A831">
        <v>7</v>
      </c>
      <c r="B831">
        <v>4</v>
      </c>
    </row>
    <row r="832" spans="1:3" x14ac:dyDescent="0.3">
      <c r="A832">
        <v>8</v>
      </c>
      <c r="B832">
        <v>1</v>
      </c>
    </row>
    <row r="833" spans="1:3" x14ac:dyDescent="0.3">
      <c r="A833">
        <v>14</v>
      </c>
      <c r="B833">
        <v>4</v>
      </c>
      <c r="C833" s="5">
        <v>2500</v>
      </c>
    </row>
    <row r="834" spans="1:3" x14ac:dyDescent="0.3">
      <c r="A834">
        <v>2</v>
      </c>
      <c r="B834">
        <v>0</v>
      </c>
      <c r="C834" s="5">
        <v>1500</v>
      </c>
    </row>
    <row r="835" spans="1:3" x14ac:dyDescent="0.3">
      <c r="A835">
        <v>2</v>
      </c>
      <c r="B835">
        <v>0</v>
      </c>
    </row>
    <row r="836" spans="1:3" x14ac:dyDescent="0.3">
      <c r="A836">
        <v>7</v>
      </c>
      <c r="B836">
        <v>2</v>
      </c>
      <c r="C836" s="5">
        <v>2500</v>
      </c>
    </row>
    <row r="837" spans="1:3" x14ac:dyDescent="0.3">
      <c r="A837">
        <v>15</v>
      </c>
      <c r="B837">
        <v>9</v>
      </c>
      <c r="C837" s="5">
        <v>2500</v>
      </c>
    </row>
    <row r="838" spans="1:3" x14ac:dyDescent="0.3">
      <c r="A838">
        <v>15</v>
      </c>
      <c r="B838">
        <v>5</v>
      </c>
      <c r="C838" s="5">
        <v>2500</v>
      </c>
    </row>
    <row r="839" spans="1:3" x14ac:dyDescent="0.3">
      <c r="A839">
        <v>13</v>
      </c>
      <c r="B839">
        <v>1</v>
      </c>
    </row>
    <row r="840" spans="1:3" x14ac:dyDescent="0.3">
      <c r="A840">
        <v>6</v>
      </c>
      <c r="B840">
        <v>4</v>
      </c>
      <c r="C840" s="5">
        <v>1500</v>
      </c>
    </row>
    <row r="841" spans="1:3" x14ac:dyDescent="0.3">
      <c r="A841">
        <v>12</v>
      </c>
      <c r="B841">
        <v>1</v>
      </c>
      <c r="C841" s="5">
        <v>2500</v>
      </c>
    </row>
    <row r="842" spans="1:3" x14ac:dyDescent="0.3">
      <c r="A842">
        <v>13</v>
      </c>
      <c r="B842">
        <v>8</v>
      </c>
      <c r="C842" s="5">
        <v>2500</v>
      </c>
    </row>
    <row r="843" spans="1:3" x14ac:dyDescent="0.3">
      <c r="A843">
        <v>12</v>
      </c>
      <c r="B843">
        <v>10</v>
      </c>
      <c r="C843" s="5">
        <v>2500</v>
      </c>
    </row>
    <row r="844" spans="1:3" x14ac:dyDescent="0.3">
      <c r="A844">
        <v>12</v>
      </c>
      <c r="B844">
        <v>8</v>
      </c>
      <c r="C844" s="5">
        <v>2500</v>
      </c>
    </row>
    <row r="845" spans="1:3" x14ac:dyDescent="0.3">
      <c r="A845">
        <v>14</v>
      </c>
      <c r="B845">
        <v>9</v>
      </c>
      <c r="C845" s="5">
        <v>2500</v>
      </c>
    </row>
    <row r="846" spans="1:3" x14ac:dyDescent="0.3">
      <c r="A846">
        <v>14</v>
      </c>
      <c r="B846">
        <v>3</v>
      </c>
      <c r="C846" s="5">
        <v>2500</v>
      </c>
    </row>
    <row r="847" spans="1:3" x14ac:dyDescent="0.3">
      <c r="A847">
        <v>9</v>
      </c>
      <c r="B847">
        <v>1</v>
      </c>
      <c r="C847" s="5">
        <v>2500</v>
      </c>
    </row>
    <row r="848" spans="1:3" x14ac:dyDescent="0.3">
      <c r="A848">
        <v>13</v>
      </c>
      <c r="B848">
        <v>5</v>
      </c>
      <c r="C848" s="5">
        <v>2500</v>
      </c>
    </row>
    <row r="849" spans="1:3" x14ac:dyDescent="0.3">
      <c r="A849">
        <v>12</v>
      </c>
      <c r="B849">
        <v>10</v>
      </c>
      <c r="C849" s="5">
        <v>2500</v>
      </c>
    </row>
    <row r="850" spans="1:3" x14ac:dyDescent="0.3">
      <c r="A850">
        <v>11</v>
      </c>
      <c r="B850">
        <v>5</v>
      </c>
      <c r="C850" s="5">
        <v>2500</v>
      </c>
    </row>
    <row r="851" spans="1:3" x14ac:dyDescent="0.3">
      <c r="A851">
        <v>11</v>
      </c>
      <c r="B851">
        <v>2</v>
      </c>
      <c r="C851" s="5">
        <v>2500</v>
      </c>
    </row>
    <row r="852" spans="1:3" x14ac:dyDescent="0.3">
      <c r="A852">
        <v>11</v>
      </c>
      <c r="B852">
        <v>3</v>
      </c>
      <c r="C852" s="5">
        <v>1500</v>
      </c>
    </row>
    <row r="853" spans="1:3" x14ac:dyDescent="0.3">
      <c r="A853">
        <v>11</v>
      </c>
      <c r="B853">
        <v>4</v>
      </c>
      <c r="C853" s="5">
        <v>2500</v>
      </c>
    </row>
    <row r="854" spans="1:3" x14ac:dyDescent="0.3">
      <c r="A854">
        <v>11</v>
      </c>
      <c r="B854">
        <v>10</v>
      </c>
      <c r="C854" s="5">
        <v>2500</v>
      </c>
    </row>
    <row r="855" spans="1:3" x14ac:dyDescent="0.3">
      <c r="A855">
        <v>12</v>
      </c>
      <c r="B855">
        <v>10</v>
      </c>
      <c r="C855" s="5">
        <v>2500</v>
      </c>
    </row>
    <row r="856" spans="1:3" x14ac:dyDescent="0.3">
      <c r="A856">
        <v>12</v>
      </c>
      <c r="B856">
        <v>4</v>
      </c>
      <c r="C856" s="5">
        <v>2500</v>
      </c>
    </row>
    <row r="857" spans="1:3" x14ac:dyDescent="0.3">
      <c r="A857">
        <v>13</v>
      </c>
      <c r="B857">
        <v>7</v>
      </c>
      <c r="C857" s="5">
        <v>2500</v>
      </c>
    </row>
    <row r="858" spans="1:3" x14ac:dyDescent="0.3">
      <c r="A858">
        <v>11</v>
      </c>
      <c r="B858">
        <v>7</v>
      </c>
      <c r="C858" s="5">
        <v>2500</v>
      </c>
    </row>
    <row r="859" spans="1:3" x14ac:dyDescent="0.3">
      <c r="A859">
        <v>13</v>
      </c>
      <c r="B859">
        <v>3</v>
      </c>
      <c r="C859" s="5">
        <v>2500</v>
      </c>
    </row>
    <row r="860" spans="1:3" x14ac:dyDescent="0.3">
      <c r="A860">
        <v>13</v>
      </c>
      <c r="B860">
        <v>5</v>
      </c>
      <c r="C860" s="5">
        <v>2500</v>
      </c>
    </row>
    <row r="861" spans="1:3" x14ac:dyDescent="0.3">
      <c r="A861">
        <v>14</v>
      </c>
      <c r="B861">
        <v>5</v>
      </c>
      <c r="C861" s="5">
        <v>2500</v>
      </c>
    </row>
    <row r="862" spans="1:3" x14ac:dyDescent="0.3">
      <c r="A862">
        <v>13</v>
      </c>
      <c r="B862">
        <v>7</v>
      </c>
      <c r="C862" s="5">
        <v>2500</v>
      </c>
    </row>
    <row r="863" spans="1:3" x14ac:dyDescent="0.3">
      <c r="A863">
        <v>9</v>
      </c>
      <c r="B863">
        <v>10</v>
      </c>
      <c r="C863" s="5">
        <v>2500</v>
      </c>
    </row>
    <row r="864" spans="1:3" x14ac:dyDescent="0.3">
      <c r="A864">
        <v>9</v>
      </c>
      <c r="B864">
        <v>8</v>
      </c>
      <c r="C864" s="5">
        <v>2500</v>
      </c>
    </row>
    <row r="865" spans="1:3" x14ac:dyDescent="0.3">
      <c r="A865">
        <v>7</v>
      </c>
      <c r="B865">
        <v>8</v>
      </c>
      <c r="C865" s="5">
        <v>2500</v>
      </c>
    </row>
    <row r="866" spans="1:3" x14ac:dyDescent="0.3">
      <c r="A866">
        <v>9</v>
      </c>
      <c r="B866">
        <v>3</v>
      </c>
      <c r="C866" s="5">
        <v>2500</v>
      </c>
    </row>
    <row r="867" spans="1:3" x14ac:dyDescent="0.3">
      <c r="A867">
        <v>9</v>
      </c>
      <c r="B867">
        <v>7</v>
      </c>
      <c r="C867" s="5">
        <v>2500</v>
      </c>
    </row>
    <row r="868" spans="1:3" x14ac:dyDescent="0.3">
      <c r="A868">
        <v>9</v>
      </c>
      <c r="B868">
        <v>8</v>
      </c>
      <c r="C868" s="5">
        <v>2500</v>
      </c>
    </row>
    <row r="869" spans="1:3" x14ac:dyDescent="0.3">
      <c r="A869">
        <v>9</v>
      </c>
      <c r="B869">
        <v>4</v>
      </c>
      <c r="C869" s="5">
        <v>2500</v>
      </c>
    </row>
    <row r="870" spans="1:3" x14ac:dyDescent="0.3">
      <c r="A870">
        <v>11</v>
      </c>
      <c r="B870">
        <v>9</v>
      </c>
      <c r="C870" s="5">
        <v>2500</v>
      </c>
    </row>
    <row r="871" spans="1:3" x14ac:dyDescent="0.3">
      <c r="A871">
        <v>9</v>
      </c>
      <c r="B871">
        <v>6</v>
      </c>
      <c r="C871" s="5">
        <v>2500</v>
      </c>
    </row>
    <row r="872" spans="1:3" x14ac:dyDescent="0.3">
      <c r="A872">
        <v>13</v>
      </c>
      <c r="B872">
        <v>7</v>
      </c>
      <c r="C872" s="5">
        <v>2500</v>
      </c>
    </row>
    <row r="873" spans="1:3" x14ac:dyDescent="0.3">
      <c r="A873">
        <v>7</v>
      </c>
      <c r="B873">
        <v>7</v>
      </c>
      <c r="C873" s="5">
        <v>2500</v>
      </c>
    </row>
    <row r="874" spans="1:3" x14ac:dyDescent="0.3">
      <c r="A874">
        <v>9</v>
      </c>
      <c r="B874">
        <v>8</v>
      </c>
      <c r="C874" s="5">
        <v>2500</v>
      </c>
    </row>
    <row r="875" spans="1:3" x14ac:dyDescent="0.3">
      <c r="A875">
        <v>13</v>
      </c>
      <c r="B875">
        <v>3</v>
      </c>
      <c r="C875" s="5">
        <v>1500</v>
      </c>
    </row>
    <row r="876" spans="1:3" x14ac:dyDescent="0.3">
      <c r="A876">
        <v>13</v>
      </c>
      <c r="B876">
        <v>7</v>
      </c>
      <c r="C876" s="5">
        <v>1500</v>
      </c>
    </row>
    <row r="877" spans="1:3" x14ac:dyDescent="0.3">
      <c r="A877">
        <v>12</v>
      </c>
      <c r="B877">
        <v>7</v>
      </c>
    </row>
    <row r="878" spans="1:3" x14ac:dyDescent="0.3">
      <c r="A878">
        <v>12</v>
      </c>
      <c r="B878">
        <v>4</v>
      </c>
    </row>
    <row r="879" spans="1:3" x14ac:dyDescent="0.3">
      <c r="A879">
        <v>9</v>
      </c>
      <c r="B879">
        <v>4</v>
      </c>
      <c r="C879" s="5">
        <v>1500</v>
      </c>
    </row>
    <row r="880" spans="1:3" x14ac:dyDescent="0.3">
      <c r="A880">
        <v>12</v>
      </c>
      <c r="B880">
        <v>7</v>
      </c>
      <c r="C880" s="5">
        <v>2500</v>
      </c>
    </row>
    <row r="881" spans="1:3" x14ac:dyDescent="0.3">
      <c r="A881">
        <v>12</v>
      </c>
      <c r="B881">
        <v>5</v>
      </c>
      <c r="C881" s="5">
        <v>2500</v>
      </c>
    </row>
    <row r="882" spans="1:3" x14ac:dyDescent="0.3">
      <c r="A882">
        <v>9</v>
      </c>
      <c r="B882">
        <v>5</v>
      </c>
      <c r="C882" s="5">
        <v>2500</v>
      </c>
    </row>
    <row r="883" spans="1:3" x14ac:dyDescent="0.3">
      <c r="A883">
        <v>7</v>
      </c>
      <c r="B883">
        <v>2</v>
      </c>
      <c r="C883" s="5">
        <v>1500</v>
      </c>
    </row>
    <row r="884" spans="1:3" x14ac:dyDescent="0.3">
      <c r="A884">
        <v>14</v>
      </c>
      <c r="B884">
        <v>8</v>
      </c>
      <c r="C884" s="5"/>
    </row>
    <row r="885" spans="1:3" x14ac:dyDescent="0.3">
      <c r="A885">
        <v>9</v>
      </c>
      <c r="B885">
        <v>3</v>
      </c>
      <c r="C885" s="5">
        <v>1500</v>
      </c>
    </row>
    <row r="886" spans="1:3" x14ac:dyDescent="0.3">
      <c r="A886">
        <v>14</v>
      </c>
      <c r="B886">
        <v>5</v>
      </c>
      <c r="C886" s="5">
        <v>2500</v>
      </c>
    </row>
    <row r="887" spans="1:3" x14ac:dyDescent="0.3">
      <c r="A887">
        <v>13</v>
      </c>
      <c r="B887">
        <v>3</v>
      </c>
      <c r="C887" s="5">
        <v>1500</v>
      </c>
    </row>
    <row r="888" spans="1:3" x14ac:dyDescent="0.3">
      <c r="A888">
        <v>15</v>
      </c>
      <c r="B888">
        <v>8</v>
      </c>
    </row>
    <row r="889" spans="1:3" x14ac:dyDescent="0.3">
      <c r="A889">
        <v>2</v>
      </c>
      <c r="B889">
        <v>0</v>
      </c>
    </row>
    <row r="890" spans="1:3" x14ac:dyDescent="0.3">
      <c r="A890">
        <v>2</v>
      </c>
      <c r="B890">
        <v>0</v>
      </c>
    </row>
    <row r="891" spans="1:3" x14ac:dyDescent="0.3">
      <c r="A891">
        <v>11</v>
      </c>
      <c r="B891">
        <v>9</v>
      </c>
      <c r="C891" s="5">
        <v>1500</v>
      </c>
    </row>
    <row r="892" spans="1:3" x14ac:dyDescent="0.3">
      <c r="A892">
        <v>12</v>
      </c>
      <c r="B892">
        <v>10</v>
      </c>
      <c r="C892" s="5">
        <v>2500</v>
      </c>
    </row>
    <row r="893" spans="1:3" x14ac:dyDescent="0.3">
      <c r="A893">
        <v>12</v>
      </c>
      <c r="B893">
        <v>1</v>
      </c>
      <c r="C893" s="5">
        <v>1500</v>
      </c>
    </row>
    <row r="894" spans="1:3" x14ac:dyDescent="0.3">
      <c r="A894">
        <v>12</v>
      </c>
      <c r="B894">
        <v>1</v>
      </c>
      <c r="C894" s="5">
        <v>1500</v>
      </c>
    </row>
    <row r="895" spans="1:3" x14ac:dyDescent="0.3">
      <c r="A895">
        <v>12</v>
      </c>
      <c r="B895">
        <v>9</v>
      </c>
      <c r="C895" s="5">
        <v>1500</v>
      </c>
    </row>
    <row r="896" spans="1:3" x14ac:dyDescent="0.3">
      <c r="A896">
        <v>12</v>
      </c>
      <c r="B896">
        <v>3</v>
      </c>
      <c r="C896" s="5">
        <v>1500</v>
      </c>
    </row>
    <row r="897" spans="1:3" x14ac:dyDescent="0.3">
      <c r="A897">
        <v>13</v>
      </c>
      <c r="B897">
        <v>8</v>
      </c>
      <c r="C897" s="5">
        <v>2500</v>
      </c>
    </row>
    <row r="898" spans="1:3" x14ac:dyDescent="0.3">
      <c r="A898">
        <v>12</v>
      </c>
      <c r="B898">
        <v>4</v>
      </c>
    </row>
    <row r="899" spans="1:3" x14ac:dyDescent="0.3">
      <c r="A899">
        <v>13</v>
      </c>
      <c r="B899">
        <v>6</v>
      </c>
      <c r="C899" s="5">
        <v>2500</v>
      </c>
    </row>
    <row r="900" spans="1:3" x14ac:dyDescent="0.3">
      <c r="A900">
        <v>13</v>
      </c>
      <c r="B900">
        <v>2</v>
      </c>
      <c r="C900" s="5">
        <v>2500</v>
      </c>
    </row>
    <row r="901" spans="1:3" x14ac:dyDescent="0.3">
      <c r="A901">
        <v>11</v>
      </c>
      <c r="B901">
        <v>2</v>
      </c>
      <c r="C901" s="5">
        <v>2500</v>
      </c>
    </row>
    <row r="902" spans="1:3" x14ac:dyDescent="0.3">
      <c r="A902">
        <v>6</v>
      </c>
      <c r="B902">
        <v>10</v>
      </c>
      <c r="C902" s="5">
        <v>1500</v>
      </c>
    </row>
    <row r="903" spans="1:3" x14ac:dyDescent="0.3">
      <c r="A903">
        <v>11</v>
      </c>
      <c r="B903">
        <v>1</v>
      </c>
      <c r="C903" s="5">
        <v>1500</v>
      </c>
    </row>
    <row r="904" spans="1:3" x14ac:dyDescent="0.3">
      <c r="A904">
        <v>12</v>
      </c>
      <c r="B904">
        <v>5</v>
      </c>
      <c r="C904" s="5">
        <v>2500</v>
      </c>
    </row>
    <row r="905" spans="1:3" x14ac:dyDescent="0.3">
      <c r="A905">
        <v>11</v>
      </c>
      <c r="B905">
        <v>4</v>
      </c>
      <c r="C905" s="5">
        <v>1500</v>
      </c>
    </row>
    <row r="906" spans="1:3" x14ac:dyDescent="0.3">
      <c r="A906">
        <v>12</v>
      </c>
      <c r="B906">
        <v>3</v>
      </c>
      <c r="C906" s="5">
        <v>1500</v>
      </c>
    </row>
    <row r="907" spans="1:3" x14ac:dyDescent="0.3">
      <c r="A907">
        <v>11</v>
      </c>
      <c r="B907">
        <v>2</v>
      </c>
      <c r="C907" s="5">
        <v>2500</v>
      </c>
    </row>
    <row r="908" spans="1:3" x14ac:dyDescent="0.3">
      <c r="A908">
        <v>12</v>
      </c>
      <c r="B908">
        <v>1</v>
      </c>
      <c r="C908" s="5">
        <v>2500</v>
      </c>
    </row>
    <row r="909" spans="1:3" x14ac:dyDescent="0.3">
      <c r="A909">
        <v>11</v>
      </c>
      <c r="B909">
        <v>3</v>
      </c>
      <c r="C909" s="5">
        <v>1500</v>
      </c>
    </row>
    <row r="910" spans="1:3" x14ac:dyDescent="0.3">
      <c r="A910">
        <v>11</v>
      </c>
      <c r="B910">
        <v>3</v>
      </c>
      <c r="C910" s="5">
        <v>2500</v>
      </c>
    </row>
    <row r="911" spans="1:3" x14ac:dyDescent="0.3">
      <c r="A911">
        <v>11</v>
      </c>
      <c r="B911">
        <v>6</v>
      </c>
      <c r="C911" s="5">
        <v>2500</v>
      </c>
    </row>
    <row r="912" spans="1:3" x14ac:dyDescent="0.3">
      <c r="A912">
        <v>11</v>
      </c>
      <c r="B912">
        <v>8</v>
      </c>
      <c r="C912" s="5">
        <v>1500</v>
      </c>
    </row>
    <row r="913" spans="1:3" x14ac:dyDescent="0.3">
      <c r="A913">
        <v>12</v>
      </c>
      <c r="B913">
        <v>4</v>
      </c>
    </row>
    <row r="914" spans="1:3" x14ac:dyDescent="0.3">
      <c r="A914">
        <v>13</v>
      </c>
      <c r="B914">
        <v>2</v>
      </c>
    </row>
    <row r="915" spans="1:3" x14ac:dyDescent="0.3">
      <c r="A915">
        <v>11</v>
      </c>
      <c r="B915">
        <v>4</v>
      </c>
      <c r="C915" s="5">
        <v>2500</v>
      </c>
    </row>
    <row r="916" spans="1:3" x14ac:dyDescent="0.3">
      <c r="A916">
        <v>11</v>
      </c>
      <c r="B916">
        <v>7</v>
      </c>
      <c r="C916" s="5">
        <v>2500</v>
      </c>
    </row>
    <row r="917" spans="1:3" x14ac:dyDescent="0.3">
      <c r="A917">
        <v>11</v>
      </c>
      <c r="B917">
        <v>10</v>
      </c>
      <c r="C917" s="5">
        <v>2500</v>
      </c>
    </row>
    <row r="918" spans="1:3" x14ac:dyDescent="0.3">
      <c r="A918">
        <v>11</v>
      </c>
      <c r="B918">
        <v>5</v>
      </c>
      <c r="C918" s="5">
        <v>2500</v>
      </c>
    </row>
    <row r="919" spans="1:3" x14ac:dyDescent="0.3">
      <c r="A919">
        <v>14</v>
      </c>
      <c r="B919">
        <v>7</v>
      </c>
      <c r="C919" s="5"/>
    </row>
    <row r="920" spans="1:3" x14ac:dyDescent="0.3">
      <c r="A920">
        <v>12</v>
      </c>
      <c r="B920">
        <v>5</v>
      </c>
      <c r="C920" s="5">
        <v>2500</v>
      </c>
    </row>
    <row r="921" spans="1:3" x14ac:dyDescent="0.3">
      <c r="A921">
        <v>11</v>
      </c>
      <c r="B921">
        <v>5</v>
      </c>
      <c r="C921" s="5">
        <v>2500</v>
      </c>
    </row>
    <row r="922" spans="1:3" x14ac:dyDescent="0.3">
      <c r="A922">
        <v>12</v>
      </c>
      <c r="B922">
        <v>4</v>
      </c>
      <c r="C922" s="5">
        <v>2500</v>
      </c>
    </row>
    <row r="923" spans="1:3" x14ac:dyDescent="0.3">
      <c r="A923">
        <v>11</v>
      </c>
      <c r="B923">
        <v>4</v>
      </c>
      <c r="C923" s="5">
        <v>2500</v>
      </c>
    </row>
    <row r="924" spans="1:3" x14ac:dyDescent="0.3">
      <c r="A924">
        <v>11</v>
      </c>
      <c r="B924">
        <v>4</v>
      </c>
      <c r="C924" s="5">
        <v>2500</v>
      </c>
    </row>
    <row r="925" spans="1:3" x14ac:dyDescent="0.3">
      <c r="A925">
        <v>11</v>
      </c>
      <c r="B925">
        <v>7</v>
      </c>
      <c r="C925" s="5">
        <v>1500</v>
      </c>
    </row>
    <row r="926" spans="1:3" x14ac:dyDescent="0.3">
      <c r="A926">
        <v>13</v>
      </c>
      <c r="B926">
        <v>5</v>
      </c>
      <c r="C926" s="5">
        <v>2500</v>
      </c>
    </row>
    <row r="927" spans="1:3" x14ac:dyDescent="0.3">
      <c r="A927">
        <v>12</v>
      </c>
      <c r="B927">
        <v>7</v>
      </c>
      <c r="C927" s="5">
        <v>1500</v>
      </c>
    </row>
    <row r="928" spans="1:3" x14ac:dyDescent="0.3">
      <c r="A928">
        <v>14</v>
      </c>
      <c r="B928">
        <v>5</v>
      </c>
      <c r="C928" s="5">
        <v>2500</v>
      </c>
    </row>
    <row r="929" spans="1:3" x14ac:dyDescent="0.3">
      <c r="A929">
        <v>12</v>
      </c>
      <c r="B929">
        <v>4</v>
      </c>
      <c r="C929" s="5">
        <v>2500</v>
      </c>
    </row>
    <row r="930" spans="1:3" x14ac:dyDescent="0.3">
      <c r="A930">
        <v>8</v>
      </c>
      <c r="B930">
        <v>8</v>
      </c>
      <c r="C930" s="5">
        <v>1500</v>
      </c>
    </row>
    <row r="931" spans="1:3" x14ac:dyDescent="0.3">
      <c r="A931">
        <v>15</v>
      </c>
      <c r="B931">
        <v>4</v>
      </c>
    </row>
    <row r="932" spans="1:3" x14ac:dyDescent="0.3">
      <c r="A932">
        <v>15</v>
      </c>
      <c r="B932">
        <v>10</v>
      </c>
    </row>
    <row r="933" spans="1:3" x14ac:dyDescent="0.3">
      <c r="A933">
        <v>15</v>
      </c>
      <c r="B933">
        <v>5</v>
      </c>
      <c r="C933" s="5">
        <v>2500</v>
      </c>
    </row>
    <row r="934" spans="1:3" x14ac:dyDescent="0.3">
      <c r="A934">
        <v>9</v>
      </c>
      <c r="B934">
        <v>1</v>
      </c>
    </row>
    <row r="935" spans="1:3" x14ac:dyDescent="0.3">
      <c r="A935">
        <v>13</v>
      </c>
      <c r="B935">
        <v>7</v>
      </c>
      <c r="C935" s="5"/>
    </row>
    <row r="936" spans="1:3" x14ac:dyDescent="0.3">
      <c r="A936">
        <v>14</v>
      </c>
      <c r="B936">
        <v>5</v>
      </c>
      <c r="C936" s="5">
        <v>2500</v>
      </c>
    </row>
    <row r="937" spans="1:3" x14ac:dyDescent="0.3">
      <c r="A937">
        <v>11</v>
      </c>
      <c r="B937">
        <v>4</v>
      </c>
    </row>
    <row r="938" spans="1:3" x14ac:dyDescent="0.3">
      <c r="A938">
        <v>12</v>
      </c>
      <c r="B938">
        <v>2</v>
      </c>
    </row>
    <row r="939" spans="1:3" x14ac:dyDescent="0.3">
      <c r="A939">
        <v>14</v>
      </c>
      <c r="B939">
        <v>7</v>
      </c>
      <c r="C939" s="5"/>
    </row>
    <row r="940" spans="1:3" x14ac:dyDescent="0.3">
      <c r="A940">
        <v>14</v>
      </c>
      <c r="B940">
        <v>8</v>
      </c>
    </row>
    <row r="941" spans="1:3" x14ac:dyDescent="0.3">
      <c r="A941">
        <v>7</v>
      </c>
      <c r="B941">
        <v>3</v>
      </c>
      <c r="C941" s="5">
        <v>1500</v>
      </c>
    </row>
    <row r="942" spans="1:3" x14ac:dyDescent="0.3">
      <c r="A942">
        <v>12</v>
      </c>
      <c r="B942">
        <v>5</v>
      </c>
      <c r="C942" s="5">
        <v>2500</v>
      </c>
    </row>
    <row r="943" spans="1:3" x14ac:dyDescent="0.3">
      <c r="A943">
        <v>13</v>
      </c>
      <c r="B943">
        <v>10</v>
      </c>
    </row>
    <row r="944" spans="1:3" x14ac:dyDescent="0.3">
      <c r="A944">
        <v>12</v>
      </c>
      <c r="B944">
        <v>2</v>
      </c>
      <c r="C944" s="5">
        <v>2500</v>
      </c>
    </row>
    <row r="945" spans="1:3" x14ac:dyDescent="0.3">
      <c r="A945">
        <v>13</v>
      </c>
      <c r="B945">
        <v>10</v>
      </c>
      <c r="C945" s="5"/>
    </row>
    <row r="946" spans="1:3" x14ac:dyDescent="0.3">
      <c r="A946">
        <v>7</v>
      </c>
      <c r="B946">
        <v>6</v>
      </c>
      <c r="C946" s="5">
        <v>1500</v>
      </c>
    </row>
    <row r="947" spans="1:3" x14ac:dyDescent="0.3">
      <c r="A947">
        <v>13</v>
      </c>
      <c r="B947">
        <v>8</v>
      </c>
      <c r="C947" s="5"/>
    </row>
    <row r="948" spans="1:3" x14ac:dyDescent="0.3">
      <c r="A948">
        <v>13</v>
      </c>
      <c r="B948">
        <v>4</v>
      </c>
      <c r="C948" s="5">
        <v>2500</v>
      </c>
    </row>
    <row r="949" spans="1:3" x14ac:dyDescent="0.3">
      <c r="A949">
        <v>13</v>
      </c>
      <c r="B949">
        <v>3</v>
      </c>
      <c r="C949" s="5">
        <v>2500</v>
      </c>
    </row>
    <row r="950" spans="1:3" x14ac:dyDescent="0.3">
      <c r="A950">
        <v>12</v>
      </c>
      <c r="B950">
        <v>1</v>
      </c>
      <c r="C950" s="5">
        <v>1500</v>
      </c>
    </row>
    <row r="951" spans="1:3" x14ac:dyDescent="0.3">
      <c r="A951">
        <v>14</v>
      </c>
      <c r="B951">
        <v>3</v>
      </c>
      <c r="C951" s="5">
        <v>2500</v>
      </c>
    </row>
    <row r="952" spans="1:3" x14ac:dyDescent="0.3">
      <c r="A952">
        <v>14</v>
      </c>
      <c r="B952">
        <v>8</v>
      </c>
      <c r="C952" s="5"/>
    </row>
    <row r="953" spans="1:3" x14ac:dyDescent="0.3">
      <c r="A953">
        <v>9</v>
      </c>
      <c r="B953">
        <v>1</v>
      </c>
    </row>
    <row r="954" spans="1:3" x14ac:dyDescent="0.3">
      <c r="A954">
        <v>13</v>
      </c>
      <c r="B954">
        <v>10</v>
      </c>
      <c r="C954" s="5">
        <v>2500</v>
      </c>
    </row>
    <row r="955" spans="1:3" x14ac:dyDescent="0.3">
      <c r="A955">
        <v>13</v>
      </c>
      <c r="B955">
        <v>4</v>
      </c>
      <c r="C955" s="5">
        <v>1500</v>
      </c>
    </row>
    <row r="956" spans="1:3" x14ac:dyDescent="0.3">
      <c r="A956">
        <v>12</v>
      </c>
      <c r="B956">
        <v>1</v>
      </c>
      <c r="C956" s="5">
        <v>1500</v>
      </c>
    </row>
    <row r="957" spans="1:3" x14ac:dyDescent="0.3">
      <c r="A957">
        <v>14</v>
      </c>
      <c r="B957">
        <v>4</v>
      </c>
      <c r="C957" s="5">
        <v>2500</v>
      </c>
    </row>
    <row r="958" spans="1:3" x14ac:dyDescent="0.3">
      <c r="A958">
        <v>12</v>
      </c>
      <c r="B958">
        <v>1</v>
      </c>
      <c r="C958" s="5">
        <v>1500</v>
      </c>
    </row>
    <row r="959" spans="1:3" x14ac:dyDescent="0.3">
      <c r="A959">
        <v>7</v>
      </c>
      <c r="B959">
        <v>10</v>
      </c>
    </row>
    <row r="960" spans="1:3" x14ac:dyDescent="0.3">
      <c r="A960">
        <v>13</v>
      </c>
      <c r="B960">
        <v>7</v>
      </c>
      <c r="C960" s="5">
        <v>2500</v>
      </c>
    </row>
    <row r="961" spans="1:3" x14ac:dyDescent="0.3">
      <c r="A961">
        <v>12</v>
      </c>
      <c r="B961">
        <v>8</v>
      </c>
      <c r="C961" s="5">
        <v>1500</v>
      </c>
    </row>
    <row r="962" spans="1:3" x14ac:dyDescent="0.3">
      <c r="A962">
        <v>12</v>
      </c>
      <c r="B962">
        <v>7</v>
      </c>
      <c r="C962" s="5">
        <v>2500</v>
      </c>
    </row>
    <row r="963" spans="1:3" x14ac:dyDescent="0.3">
      <c r="A963">
        <v>13</v>
      </c>
      <c r="B963">
        <v>10</v>
      </c>
      <c r="C963" s="5">
        <v>2500</v>
      </c>
    </row>
    <row r="964" spans="1:3" x14ac:dyDescent="0.3">
      <c r="A964">
        <v>12</v>
      </c>
      <c r="B964">
        <v>6</v>
      </c>
      <c r="C964" s="5">
        <v>2500</v>
      </c>
    </row>
    <row r="965" spans="1:3" x14ac:dyDescent="0.3">
      <c r="A965">
        <v>9</v>
      </c>
      <c r="B965">
        <v>4</v>
      </c>
      <c r="C965" s="5">
        <v>1500</v>
      </c>
    </row>
    <row r="966" spans="1:3" x14ac:dyDescent="0.3">
      <c r="A966">
        <v>13</v>
      </c>
      <c r="B966">
        <v>7</v>
      </c>
      <c r="C966" s="5"/>
    </row>
    <row r="967" spans="1:3" x14ac:dyDescent="0.3">
      <c r="A967">
        <v>14</v>
      </c>
      <c r="B967">
        <v>8</v>
      </c>
      <c r="C967" s="5"/>
    </row>
    <row r="968" spans="1:3" x14ac:dyDescent="0.3">
      <c r="A968">
        <v>14</v>
      </c>
      <c r="B968">
        <v>10</v>
      </c>
      <c r="C968" s="5">
        <v>1500</v>
      </c>
    </row>
    <row r="969" spans="1:3" x14ac:dyDescent="0.3">
      <c r="A969">
        <v>14</v>
      </c>
      <c r="B969">
        <v>4</v>
      </c>
      <c r="C969" s="5"/>
    </row>
    <row r="970" spans="1:3" x14ac:dyDescent="0.3">
      <c r="A970">
        <v>14</v>
      </c>
      <c r="B970">
        <v>1</v>
      </c>
      <c r="C970" s="5">
        <v>2500</v>
      </c>
    </row>
    <row r="971" spans="1:3" x14ac:dyDescent="0.3">
      <c r="A971">
        <v>13</v>
      </c>
      <c r="B971">
        <v>8</v>
      </c>
      <c r="C971" s="5"/>
    </row>
    <row r="972" spans="1:3" x14ac:dyDescent="0.3">
      <c r="A972">
        <v>13</v>
      </c>
      <c r="B972">
        <v>4</v>
      </c>
      <c r="C972" s="5">
        <v>1500</v>
      </c>
    </row>
    <row r="973" spans="1:3" x14ac:dyDescent="0.3">
      <c r="A973">
        <v>13</v>
      </c>
      <c r="B973">
        <v>2</v>
      </c>
      <c r="C973" s="5">
        <v>1500</v>
      </c>
    </row>
    <row r="974" spans="1:3" x14ac:dyDescent="0.3">
      <c r="A974">
        <v>13</v>
      </c>
      <c r="B974">
        <v>4</v>
      </c>
      <c r="C974" s="5">
        <v>1500</v>
      </c>
    </row>
    <row r="975" spans="1:3" x14ac:dyDescent="0.3">
      <c r="A975">
        <v>9</v>
      </c>
      <c r="B975">
        <v>5</v>
      </c>
      <c r="C975" s="5">
        <v>1500</v>
      </c>
    </row>
    <row r="976" spans="1:3" x14ac:dyDescent="0.3">
      <c r="A976">
        <v>9</v>
      </c>
      <c r="B976">
        <v>5</v>
      </c>
      <c r="C976" s="5">
        <v>1500</v>
      </c>
    </row>
    <row r="977" spans="1:3" x14ac:dyDescent="0.3">
      <c r="A977">
        <v>13</v>
      </c>
      <c r="B977">
        <v>4</v>
      </c>
      <c r="C977" s="5">
        <v>1500</v>
      </c>
    </row>
    <row r="978" spans="1:3" x14ac:dyDescent="0.3">
      <c r="A978">
        <v>13</v>
      </c>
      <c r="B978">
        <v>8</v>
      </c>
      <c r="C978" s="5">
        <v>2500</v>
      </c>
    </row>
    <row r="979" spans="1:3" x14ac:dyDescent="0.3">
      <c r="A979">
        <v>13</v>
      </c>
      <c r="B979">
        <v>6</v>
      </c>
      <c r="C979" s="5">
        <v>1500</v>
      </c>
    </row>
    <row r="980" spans="1:3" x14ac:dyDescent="0.3">
      <c r="A980">
        <v>14</v>
      </c>
      <c r="B980">
        <v>7</v>
      </c>
      <c r="C980" s="5"/>
    </row>
    <row r="981" spans="1:3" x14ac:dyDescent="0.3">
      <c r="A981">
        <v>7</v>
      </c>
      <c r="B981">
        <v>7</v>
      </c>
      <c r="C981" s="5">
        <v>2500</v>
      </c>
    </row>
    <row r="982" spans="1:3" x14ac:dyDescent="0.3">
      <c r="A982">
        <v>13</v>
      </c>
      <c r="B982">
        <v>7</v>
      </c>
      <c r="C982" s="5">
        <v>2500</v>
      </c>
    </row>
    <row r="983" spans="1:3" x14ac:dyDescent="0.3">
      <c r="A983">
        <v>11</v>
      </c>
      <c r="B983">
        <v>1</v>
      </c>
      <c r="C983" s="5">
        <v>1500</v>
      </c>
    </row>
    <row r="984" spans="1:3" x14ac:dyDescent="0.3">
      <c r="A984">
        <v>12</v>
      </c>
      <c r="B984">
        <v>5</v>
      </c>
    </row>
    <row r="985" spans="1:3" x14ac:dyDescent="0.3">
      <c r="A985">
        <v>13</v>
      </c>
      <c r="B985">
        <v>6</v>
      </c>
      <c r="C985" s="5">
        <v>2500</v>
      </c>
    </row>
    <row r="986" spans="1:3" x14ac:dyDescent="0.3">
      <c r="A986">
        <v>14</v>
      </c>
      <c r="B986">
        <v>4</v>
      </c>
      <c r="C986" s="5">
        <v>2500</v>
      </c>
    </row>
    <row r="987" spans="1:3" x14ac:dyDescent="0.3">
      <c r="A987">
        <v>9</v>
      </c>
      <c r="B987">
        <v>10</v>
      </c>
      <c r="C987" s="5">
        <v>1500</v>
      </c>
    </row>
    <row r="988" spans="1:3" x14ac:dyDescent="0.3">
      <c r="A988">
        <v>12</v>
      </c>
      <c r="B988">
        <v>5</v>
      </c>
      <c r="C988" s="5">
        <v>1500</v>
      </c>
    </row>
    <row r="989" spans="1:3" x14ac:dyDescent="0.3">
      <c r="A989">
        <v>13</v>
      </c>
      <c r="B989">
        <v>7</v>
      </c>
      <c r="C989" s="5">
        <v>2500</v>
      </c>
    </row>
    <row r="990" spans="1:3" x14ac:dyDescent="0.3">
      <c r="A990">
        <v>12</v>
      </c>
      <c r="B990">
        <v>2</v>
      </c>
      <c r="C990" s="5">
        <v>2500</v>
      </c>
    </row>
    <row r="991" spans="1:3" x14ac:dyDescent="0.3">
      <c r="A991">
        <v>12</v>
      </c>
      <c r="B991">
        <v>3</v>
      </c>
      <c r="C991" s="5">
        <v>2500</v>
      </c>
    </row>
    <row r="992" spans="1:3" x14ac:dyDescent="0.3">
      <c r="A992">
        <v>11</v>
      </c>
      <c r="B992">
        <v>10</v>
      </c>
      <c r="C992" s="5">
        <v>2500</v>
      </c>
    </row>
    <row r="993" spans="1:3" x14ac:dyDescent="0.3">
      <c r="A993">
        <v>12</v>
      </c>
      <c r="B993">
        <v>10</v>
      </c>
      <c r="C993" s="5">
        <v>2500</v>
      </c>
    </row>
    <row r="994" spans="1:3" x14ac:dyDescent="0.3">
      <c r="A994">
        <v>13</v>
      </c>
      <c r="B994">
        <v>3</v>
      </c>
      <c r="C994" s="5">
        <v>2500</v>
      </c>
    </row>
    <row r="995" spans="1:3" x14ac:dyDescent="0.3">
      <c r="A995">
        <v>12</v>
      </c>
      <c r="B995">
        <v>4</v>
      </c>
      <c r="C995" s="5">
        <v>1500</v>
      </c>
    </row>
    <row r="996" spans="1:3" x14ac:dyDescent="0.3">
      <c r="A996">
        <v>9</v>
      </c>
      <c r="B996">
        <v>10</v>
      </c>
      <c r="C996" s="5">
        <v>2500</v>
      </c>
    </row>
    <row r="997" spans="1:3" x14ac:dyDescent="0.3">
      <c r="A997">
        <v>9</v>
      </c>
      <c r="B997">
        <v>9</v>
      </c>
      <c r="C997" s="5">
        <v>2500</v>
      </c>
    </row>
    <row r="998" spans="1:3" x14ac:dyDescent="0.3">
      <c r="A998">
        <v>11</v>
      </c>
      <c r="B998">
        <v>9</v>
      </c>
      <c r="C998" s="5">
        <v>2500</v>
      </c>
    </row>
    <row r="999" spans="1:3" x14ac:dyDescent="0.3">
      <c r="A999">
        <v>14</v>
      </c>
      <c r="B999">
        <v>2</v>
      </c>
      <c r="C999" s="5"/>
    </row>
    <row r="1000" spans="1:3" x14ac:dyDescent="0.3">
      <c r="A1000">
        <v>15</v>
      </c>
      <c r="B1000">
        <v>6</v>
      </c>
      <c r="C1000" s="5">
        <v>2500</v>
      </c>
    </row>
    <row r="1001" spans="1:3" x14ac:dyDescent="0.3">
      <c r="A1001">
        <v>15</v>
      </c>
      <c r="B1001">
        <v>2</v>
      </c>
      <c r="C1001" s="5">
        <v>2500</v>
      </c>
    </row>
    <row r="1002" spans="1:3" x14ac:dyDescent="0.3">
      <c r="A1002">
        <v>13</v>
      </c>
      <c r="B1002">
        <v>4</v>
      </c>
      <c r="C1002" s="5">
        <v>1500</v>
      </c>
    </row>
    <row r="1003" spans="1:3" x14ac:dyDescent="0.3">
      <c r="A1003">
        <v>0</v>
      </c>
      <c r="B1003">
        <v>0</v>
      </c>
      <c r="C1003" s="5">
        <v>2500</v>
      </c>
    </row>
    <row r="1004" spans="1:3" x14ac:dyDescent="0.3">
      <c r="A1004">
        <v>14</v>
      </c>
      <c r="B1004">
        <v>9</v>
      </c>
      <c r="C1004" s="5"/>
    </row>
    <row r="1005" spans="1:3" x14ac:dyDescent="0.3">
      <c r="A1005">
        <v>14</v>
      </c>
      <c r="B1005">
        <v>1</v>
      </c>
      <c r="C1005" s="5">
        <v>2500</v>
      </c>
    </row>
    <row r="1006" spans="1:3" x14ac:dyDescent="0.3">
      <c r="A1006">
        <v>14</v>
      </c>
      <c r="B1006">
        <v>6</v>
      </c>
      <c r="C1006" s="5">
        <v>2500</v>
      </c>
    </row>
    <row r="1007" spans="1:3" x14ac:dyDescent="0.3">
      <c r="A1007">
        <v>13</v>
      </c>
      <c r="B1007">
        <v>10</v>
      </c>
      <c r="C1007" s="5"/>
    </row>
    <row r="1008" spans="1:3" x14ac:dyDescent="0.3">
      <c r="A1008">
        <v>12</v>
      </c>
      <c r="B1008">
        <v>10</v>
      </c>
      <c r="C1008" s="5">
        <v>2500</v>
      </c>
    </row>
    <row r="1009" spans="1:3" x14ac:dyDescent="0.3">
      <c r="A1009">
        <v>13</v>
      </c>
      <c r="B1009">
        <v>8</v>
      </c>
      <c r="C1009" s="5">
        <v>2500</v>
      </c>
    </row>
    <row r="1010" spans="1:3" x14ac:dyDescent="0.3">
      <c r="A1010">
        <v>13</v>
      </c>
      <c r="B1010">
        <v>7</v>
      </c>
      <c r="C1010" s="5"/>
    </row>
    <row r="1011" spans="1:3" x14ac:dyDescent="0.3">
      <c r="A1011">
        <v>12</v>
      </c>
      <c r="B1011">
        <v>8</v>
      </c>
      <c r="C1011" s="5">
        <v>1500</v>
      </c>
    </row>
    <row r="1012" spans="1:3" x14ac:dyDescent="0.3">
      <c r="A1012">
        <v>12</v>
      </c>
      <c r="B1012">
        <v>6</v>
      </c>
      <c r="C1012" s="5">
        <v>2500</v>
      </c>
    </row>
    <row r="1013" spans="1:3" x14ac:dyDescent="0.3">
      <c r="A1013">
        <v>13</v>
      </c>
      <c r="B1013">
        <v>7</v>
      </c>
      <c r="C1013" s="5"/>
    </row>
    <row r="1014" spans="1:3" x14ac:dyDescent="0.3">
      <c r="A1014">
        <v>12</v>
      </c>
      <c r="B1014">
        <v>7</v>
      </c>
      <c r="C1014" s="5">
        <v>1500</v>
      </c>
    </row>
    <row r="1015" spans="1:3" x14ac:dyDescent="0.3">
      <c r="A1015">
        <v>13</v>
      </c>
      <c r="B1015">
        <v>10</v>
      </c>
      <c r="C1015" s="5"/>
    </row>
    <row r="1016" spans="1:3" x14ac:dyDescent="0.3">
      <c r="A1016">
        <v>13</v>
      </c>
      <c r="B1016">
        <v>10</v>
      </c>
      <c r="C1016" s="5"/>
    </row>
    <row r="1017" spans="1:3" x14ac:dyDescent="0.3">
      <c r="A1017">
        <v>12</v>
      </c>
      <c r="B1017">
        <v>9</v>
      </c>
      <c r="C1017" s="5">
        <v>1500</v>
      </c>
    </row>
    <row r="1018" spans="1:3" x14ac:dyDescent="0.3">
      <c r="A1018">
        <v>13</v>
      </c>
      <c r="B1018">
        <v>5</v>
      </c>
      <c r="C1018" s="5">
        <v>2500</v>
      </c>
    </row>
    <row r="1019" spans="1:3" x14ac:dyDescent="0.3">
      <c r="A1019">
        <v>15</v>
      </c>
      <c r="B1019">
        <v>6</v>
      </c>
      <c r="C1019" s="5">
        <v>2500</v>
      </c>
    </row>
    <row r="1020" spans="1:3" x14ac:dyDescent="0.3">
      <c r="A1020">
        <v>12</v>
      </c>
      <c r="B1020">
        <v>4</v>
      </c>
      <c r="C1020" s="5">
        <v>1500</v>
      </c>
    </row>
    <row r="1021" spans="1:3" x14ac:dyDescent="0.3">
      <c r="A1021">
        <v>13</v>
      </c>
      <c r="B1021">
        <v>10</v>
      </c>
      <c r="C1021" s="5">
        <v>2500</v>
      </c>
    </row>
    <row r="1022" spans="1:3" x14ac:dyDescent="0.3">
      <c r="A1022">
        <v>14</v>
      </c>
      <c r="B1022">
        <v>3</v>
      </c>
    </row>
    <row r="1023" spans="1:3" x14ac:dyDescent="0.3">
      <c r="A1023">
        <v>12</v>
      </c>
      <c r="B1023">
        <v>4</v>
      </c>
      <c r="C1023" s="5">
        <v>1500</v>
      </c>
    </row>
    <row r="1024" spans="1:3" x14ac:dyDescent="0.3">
      <c r="A1024">
        <v>13</v>
      </c>
      <c r="B1024">
        <v>2</v>
      </c>
      <c r="C1024" s="5">
        <v>2500</v>
      </c>
    </row>
    <row r="1025" spans="1:3" x14ac:dyDescent="0.3">
      <c r="A1025">
        <v>13</v>
      </c>
      <c r="B1025">
        <v>3</v>
      </c>
      <c r="C1025" s="5">
        <v>1500</v>
      </c>
    </row>
    <row r="1026" spans="1:3" x14ac:dyDescent="0.3">
      <c r="A1026">
        <v>15</v>
      </c>
      <c r="B1026">
        <v>5</v>
      </c>
      <c r="C1026" s="5">
        <v>2500</v>
      </c>
    </row>
    <row r="1027" spans="1:3" x14ac:dyDescent="0.3">
      <c r="A1027">
        <v>14</v>
      </c>
      <c r="B1027">
        <v>5</v>
      </c>
      <c r="C1027" s="5">
        <v>2500</v>
      </c>
    </row>
    <row r="1028" spans="1:3" x14ac:dyDescent="0.3">
      <c r="A1028">
        <v>14</v>
      </c>
      <c r="B1028">
        <v>8</v>
      </c>
      <c r="C1028" s="5"/>
    </row>
    <row r="1029" spans="1:3" x14ac:dyDescent="0.3">
      <c r="A1029">
        <v>14</v>
      </c>
      <c r="B1029">
        <v>5</v>
      </c>
      <c r="C1029" s="5"/>
    </row>
    <row r="1030" spans="1:3" x14ac:dyDescent="0.3">
      <c r="A1030">
        <v>15</v>
      </c>
      <c r="B1030">
        <v>5</v>
      </c>
      <c r="C1030" s="5"/>
    </row>
    <row r="1031" spans="1:3" x14ac:dyDescent="0.3">
      <c r="A1031">
        <v>13</v>
      </c>
      <c r="B1031">
        <v>7</v>
      </c>
      <c r="C1031" s="5">
        <v>2500</v>
      </c>
    </row>
    <row r="1032" spans="1:3" x14ac:dyDescent="0.3">
      <c r="A1032">
        <v>14</v>
      </c>
      <c r="B1032">
        <v>8</v>
      </c>
      <c r="C1032" s="5"/>
    </row>
    <row r="1033" spans="1:3" x14ac:dyDescent="0.3">
      <c r="A1033">
        <v>13</v>
      </c>
      <c r="B1033">
        <v>8</v>
      </c>
      <c r="C1033" s="5"/>
    </row>
    <row r="1034" spans="1:3" x14ac:dyDescent="0.3">
      <c r="A1034">
        <v>14</v>
      </c>
      <c r="B1034">
        <v>6</v>
      </c>
      <c r="C1034" s="5"/>
    </row>
    <row r="1035" spans="1:3" x14ac:dyDescent="0.3">
      <c r="A1035">
        <v>13</v>
      </c>
      <c r="B1035">
        <v>8</v>
      </c>
      <c r="C1035" s="5"/>
    </row>
    <row r="1036" spans="1:3" x14ac:dyDescent="0.3">
      <c r="A1036">
        <v>13</v>
      </c>
      <c r="B1036">
        <v>9</v>
      </c>
      <c r="C1036" s="5"/>
    </row>
    <row r="1037" spans="1:3" x14ac:dyDescent="0.3">
      <c r="A1037">
        <v>13</v>
      </c>
      <c r="B1037">
        <v>9</v>
      </c>
      <c r="C1037" s="5"/>
    </row>
    <row r="1038" spans="1:3" x14ac:dyDescent="0.3">
      <c r="A1038">
        <v>13</v>
      </c>
      <c r="B1038">
        <v>6</v>
      </c>
      <c r="C1038" s="5"/>
    </row>
    <row r="1039" spans="1:3" x14ac:dyDescent="0.3">
      <c r="A1039">
        <v>13</v>
      </c>
      <c r="B1039">
        <v>7</v>
      </c>
      <c r="C1039" s="5"/>
    </row>
    <row r="1040" spans="1:3" x14ac:dyDescent="0.3">
      <c r="A1040">
        <v>13</v>
      </c>
      <c r="B1040">
        <v>6</v>
      </c>
    </row>
    <row r="1041" spans="1:3" x14ac:dyDescent="0.3">
      <c r="A1041">
        <v>14</v>
      </c>
      <c r="B1041">
        <v>6</v>
      </c>
      <c r="C1041" s="5"/>
    </row>
    <row r="1042" spans="1:3" x14ac:dyDescent="0.3">
      <c r="A1042">
        <v>13</v>
      </c>
      <c r="B1042">
        <v>5</v>
      </c>
      <c r="C1042" s="5">
        <v>2500</v>
      </c>
    </row>
    <row r="1043" spans="1:3" x14ac:dyDescent="0.3">
      <c r="A1043">
        <v>13</v>
      </c>
      <c r="B1043">
        <v>4</v>
      </c>
      <c r="C1043" s="5">
        <v>1500</v>
      </c>
    </row>
    <row r="1044" spans="1:3" x14ac:dyDescent="0.3">
      <c r="A1044">
        <v>13</v>
      </c>
      <c r="B1044">
        <v>5</v>
      </c>
      <c r="C1044" s="5">
        <v>2500</v>
      </c>
    </row>
    <row r="1045" spans="1:3" x14ac:dyDescent="0.3">
      <c r="A1045">
        <v>14</v>
      </c>
      <c r="B1045">
        <v>9</v>
      </c>
      <c r="C1045" s="5"/>
    </row>
    <row r="1046" spans="1:3" x14ac:dyDescent="0.3">
      <c r="A1046">
        <v>13</v>
      </c>
      <c r="B1046">
        <v>5</v>
      </c>
      <c r="C1046" s="5">
        <v>2500</v>
      </c>
    </row>
    <row r="1047" spans="1:3" x14ac:dyDescent="0.3">
      <c r="A1047">
        <v>11</v>
      </c>
      <c r="B1047">
        <v>7</v>
      </c>
    </row>
    <row r="1048" spans="1:3" x14ac:dyDescent="0.3">
      <c r="A1048">
        <v>14</v>
      </c>
      <c r="B1048">
        <v>10</v>
      </c>
    </row>
    <row r="1049" spans="1:3" x14ac:dyDescent="0.3">
      <c r="A1049">
        <v>15</v>
      </c>
      <c r="B1049">
        <v>7</v>
      </c>
      <c r="C1049" s="5">
        <v>2500</v>
      </c>
    </row>
    <row r="1050" spans="1:3" x14ac:dyDescent="0.3">
      <c r="A1050">
        <v>15</v>
      </c>
      <c r="B1050">
        <v>6</v>
      </c>
      <c r="C1050" s="5"/>
    </row>
    <row r="1051" spans="1:3" x14ac:dyDescent="0.3">
      <c r="A1051">
        <v>15</v>
      </c>
      <c r="B1051">
        <v>10</v>
      </c>
      <c r="C1051" s="5">
        <v>2500</v>
      </c>
    </row>
    <row r="1052" spans="1:3" x14ac:dyDescent="0.3">
      <c r="A1052">
        <v>14</v>
      </c>
      <c r="B1052">
        <v>1</v>
      </c>
      <c r="C1052" s="5"/>
    </row>
    <row r="1053" spans="1:3" x14ac:dyDescent="0.3">
      <c r="A1053">
        <v>12</v>
      </c>
      <c r="B1053">
        <v>10</v>
      </c>
      <c r="C1053" s="5">
        <v>1500</v>
      </c>
    </row>
    <row r="1054" spans="1:3" x14ac:dyDescent="0.3">
      <c r="A1054">
        <v>14</v>
      </c>
      <c r="B1054">
        <v>2</v>
      </c>
      <c r="C1054" s="5">
        <v>2500</v>
      </c>
    </row>
    <row r="1055" spans="1:3" x14ac:dyDescent="0.3">
      <c r="A1055">
        <v>11</v>
      </c>
      <c r="B1055">
        <v>3</v>
      </c>
    </row>
    <row r="1056" spans="1:3" x14ac:dyDescent="0.3">
      <c r="A1056">
        <v>11</v>
      </c>
      <c r="B1056">
        <v>6</v>
      </c>
    </row>
    <row r="1057" spans="1:3" x14ac:dyDescent="0.3">
      <c r="A1057">
        <v>13</v>
      </c>
      <c r="B1057">
        <v>1</v>
      </c>
      <c r="C1057" s="5">
        <v>1500</v>
      </c>
    </row>
    <row r="1058" spans="1:3" x14ac:dyDescent="0.3">
      <c r="A1058">
        <v>15</v>
      </c>
      <c r="B1058">
        <v>7</v>
      </c>
      <c r="C1058" s="5">
        <v>2500</v>
      </c>
    </row>
    <row r="1059" spans="1:3" x14ac:dyDescent="0.3">
      <c r="A1059">
        <v>14</v>
      </c>
      <c r="B1059">
        <v>7</v>
      </c>
      <c r="C1059" s="5">
        <v>2500</v>
      </c>
    </row>
    <row r="1060" spans="1:3" x14ac:dyDescent="0.3">
      <c r="A1060">
        <v>13</v>
      </c>
      <c r="B1060">
        <v>8</v>
      </c>
      <c r="C1060" s="5">
        <v>2500</v>
      </c>
    </row>
    <row r="1061" spans="1:3" x14ac:dyDescent="0.3">
      <c r="A1061">
        <v>13</v>
      </c>
      <c r="B1061">
        <v>7</v>
      </c>
      <c r="C1061" s="5">
        <v>2500</v>
      </c>
    </row>
    <row r="1062" spans="1:3" x14ac:dyDescent="0.3">
      <c r="A1062">
        <v>13</v>
      </c>
      <c r="B1062">
        <v>8</v>
      </c>
      <c r="C1062" s="5"/>
    </row>
    <row r="1063" spans="1:3" x14ac:dyDescent="0.3">
      <c r="A1063">
        <v>12</v>
      </c>
      <c r="B1063">
        <v>4</v>
      </c>
      <c r="C1063" s="5">
        <v>2500</v>
      </c>
    </row>
    <row r="1064" spans="1:3" x14ac:dyDescent="0.3">
      <c r="A1064">
        <v>11</v>
      </c>
      <c r="B1064">
        <v>2</v>
      </c>
      <c r="C1064" s="5">
        <v>1500</v>
      </c>
    </row>
    <row r="1065" spans="1:3" x14ac:dyDescent="0.3">
      <c r="A1065">
        <v>12</v>
      </c>
      <c r="B1065">
        <v>1</v>
      </c>
      <c r="C1065" s="5">
        <v>2500</v>
      </c>
    </row>
    <row r="1066" spans="1:3" x14ac:dyDescent="0.3">
      <c r="A1066">
        <v>14</v>
      </c>
      <c r="B1066">
        <v>9</v>
      </c>
      <c r="C1066" s="5">
        <v>2500</v>
      </c>
    </row>
    <row r="1067" spans="1:3" x14ac:dyDescent="0.3">
      <c r="A1067">
        <v>14</v>
      </c>
      <c r="B1067">
        <v>8</v>
      </c>
      <c r="C1067" s="5">
        <v>2500</v>
      </c>
    </row>
    <row r="1068" spans="1:3" x14ac:dyDescent="0.3">
      <c r="A1068">
        <v>13</v>
      </c>
      <c r="B1068">
        <v>8</v>
      </c>
      <c r="C1068" s="5">
        <v>2500</v>
      </c>
    </row>
    <row r="1069" spans="1:3" x14ac:dyDescent="0.3">
      <c r="A1069">
        <v>15</v>
      </c>
      <c r="B1069">
        <v>8</v>
      </c>
      <c r="C1069" s="5">
        <v>2500</v>
      </c>
    </row>
    <row r="1070" spans="1:3" x14ac:dyDescent="0.3">
      <c r="A1070">
        <v>14</v>
      </c>
      <c r="B1070">
        <v>9</v>
      </c>
      <c r="C1070" s="5">
        <v>2500</v>
      </c>
    </row>
    <row r="1071" spans="1:3" x14ac:dyDescent="0.3">
      <c r="A1071">
        <v>13</v>
      </c>
      <c r="B1071">
        <v>8</v>
      </c>
      <c r="C1071" s="5"/>
    </row>
    <row r="1072" spans="1:3" x14ac:dyDescent="0.3">
      <c r="A1072">
        <v>11</v>
      </c>
      <c r="B1072">
        <v>4</v>
      </c>
      <c r="C1072" s="5">
        <v>2500</v>
      </c>
    </row>
    <row r="1073" spans="1:3" x14ac:dyDescent="0.3">
      <c r="A1073">
        <v>15</v>
      </c>
      <c r="B1073">
        <v>4</v>
      </c>
      <c r="C1073" s="5">
        <v>2500</v>
      </c>
    </row>
    <row r="1074" spans="1:3" x14ac:dyDescent="0.3">
      <c r="A1074">
        <v>12</v>
      </c>
      <c r="B1074">
        <v>4</v>
      </c>
      <c r="C1074" s="5">
        <v>2500</v>
      </c>
    </row>
    <row r="1075" spans="1:3" x14ac:dyDescent="0.3">
      <c r="A1075">
        <v>12</v>
      </c>
      <c r="B1075">
        <v>1</v>
      </c>
      <c r="C1075" s="5">
        <v>2500</v>
      </c>
    </row>
    <row r="1076" spans="1:3" x14ac:dyDescent="0.3">
      <c r="A1076">
        <v>12</v>
      </c>
      <c r="B1076">
        <v>1</v>
      </c>
      <c r="C1076" s="5">
        <v>2500</v>
      </c>
    </row>
    <row r="1077" spans="1:3" x14ac:dyDescent="0.3">
      <c r="A1077">
        <v>11</v>
      </c>
      <c r="B1077">
        <v>1</v>
      </c>
    </row>
    <row r="1078" spans="1:3" x14ac:dyDescent="0.3">
      <c r="A1078">
        <v>14</v>
      </c>
      <c r="B1078">
        <v>8</v>
      </c>
      <c r="C1078" s="5">
        <v>2500</v>
      </c>
    </row>
    <row r="1079" spans="1:3" x14ac:dyDescent="0.3">
      <c r="A1079">
        <v>12</v>
      </c>
      <c r="B1079">
        <v>1</v>
      </c>
      <c r="C1079" s="5">
        <v>2500</v>
      </c>
    </row>
    <row r="1080" spans="1:3" x14ac:dyDescent="0.3">
      <c r="A1080">
        <v>12</v>
      </c>
      <c r="B1080">
        <v>10</v>
      </c>
    </row>
    <row r="1081" spans="1:3" x14ac:dyDescent="0.3">
      <c r="A1081">
        <v>12</v>
      </c>
      <c r="B1081">
        <v>1</v>
      </c>
      <c r="C1081" s="5">
        <v>1500</v>
      </c>
    </row>
    <row r="1082" spans="1:3" x14ac:dyDescent="0.3">
      <c r="A1082">
        <v>12</v>
      </c>
      <c r="B1082">
        <v>3</v>
      </c>
      <c r="C1082" s="5">
        <v>2500</v>
      </c>
    </row>
    <row r="1083" spans="1:3" x14ac:dyDescent="0.3">
      <c r="A1083">
        <v>12</v>
      </c>
      <c r="B1083">
        <v>5</v>
      </c>
      <c r="C1083" s="5">
        <v>2500</v>
      </c>
    </row>
    <row r="1084" spans="1:3" x14ac:dyDescent="0.3">
      <c r="A1084">
        <v>13</v>
      </c>
      <c r="B1084">
        <v>5</v>
      </c>
      <c r="C1084" s="5">
        <v>2500</v>
      </c>
    </row>
    <row r="1085" spans="1:3" x14ac:dyDescent="0.3">
      <c r="A1085">
        <v>13</v>
      </c>
      <c r="B1085">
        <v>8</v>
      </c>
      <c r="C1085" s="5">
        <v>2500</v>
      </c>
    </row>
    <row r="1086" spans="1:3" x14ac:dyDescent="0.3">
      <c r="A1086">
        <v>12</v>
      </c>
      <c r="B1086">
        <v>3</v>
      </c>
      <c r="C1086" s="5">
        <v>2500</v>
      </c>
    </row>
    <row r="1087" spans="1:3" x14ac:dyDescent="0.3">
      <c r="A1087">
        <v>14</v>
      </c>
      <c r="B1087">
        <v>2</v>
      </c>
      <c r="C1087" s="5">
        <v>2500</v>
      </c>
    </row>
    <row r="1088" spans="1:3" x14ac:dyDescent="0.3">
      <c r="A1088">
        <v>14</v>
      </c>
      <c r="B1088">
        <v>4</v>
      </c>
      <c r="C1088" s="5">
        <v>2500</v>
      </c>
    </row>
    <row r="1089" spans="1:3" x14ac:dyDescent="0.3">
      <c r="A1089">
        <v>14</v>
      </c>
      <c r="B1089">
        <v>4</v>
      </c>
    </row>
    <row r="1090" spans="1:3" x14ac:dyDescent="0.3">
      <c r="A1090">
        <v>13</v>
      </c>
      <c r="B1090">
        <v>1</v>
      </c>
      <c r="C1090" s="5">
        <v>1500</v>
      </c>
    </row>
    <row r="1091" spans="1:3" x14ac:dyDescent="0.3">
      <c r="A1091">
        <v>9</v>
      </c>
      <c r="B1091">
        <v>1</v>
      </c>
    </row>
    <row r="1092" spans="1:3" x14ac:dyDescent="0.3">
      <c r="A1092">
        <v>15</v>
      </c>
      <c r="B1092">
        <v>7</v>
      </c>
      <c r="C1092" s="5">
        <v>2500</v>
      </c>
    </row>
    <row r="1093" spans="1:3" x14ac:dyDescent="0.3">
      <c r="A1093">
        <v>15</v>
      </c>
      <c r="B1093">
        <v>5</v>
      </c>
      <c r="C1093" s="5">
        <v>2500</v>
      </c>
    </row>
    <row r="1094" spans="1:3" x14ac:dyDescent="0.3">
      <c r="A1094">
        <v>15</v>
      </c>
      <c r="B1094">
        <v>9</v>
      </c>
      <c r="C1094" s="5"/>
    </row>
    <row r="1095" spans="1:3" x14ac:dyDescent="0.3">
      <c r="A1095">
        <v>11</v>
      </c>
      <c r="B1095">
        <v>3</v>
      </c>
    </row>
    <row r="1096" spans="1:3" x14ac:dyDescent="0.3">
      <c r="A1096">
        <v>13</v>
      </c>
      <c r="B1096">
        <v>1</v>
      </c>
      <c r="C1096" s="5">
        <v>2500</v>
      </c>
    </row>
    <row r="1097" spans="1:3" x14ac:dyDescent="0.3">
      <c r="A1097">
        <v>13</v>
      </c>
      <c r="B1097">
        <v>3</v>
      </c>
      <c r="C1097" s="5">
        <v>2500</v>
      </c>
    </row>
    <row r="1098" spans="1:3" x14ac:dyDescent="0.3">
      <c r="A1098">
        <v>13</v>
      </c>
      <c r="B1098">
        <v>4</v>
      </c>
      <c r="C1098" s="5">
        <v>2500</v>
      </c>
    </row>
    <row r="1099" spans="1:3" x14ac:dyDescent="0.3">
      <c r="A1099">
        <v>13</v>
      </c>
      <c r="B1099">
        <v>7</v>
      </c>
      <c r="C1099" s="5"/>
    </row>
    <row r="1100" spans="1:3" x14ac:dyDescent="0.3">
      <c r="A1100">
        <v>12</v>
      </c>
      <c r="B1100">
        <v>8</v>
      </c>
      <c r="C1100" s="5">
        <v>2500</v>
      </c>
    </row>
    <row r="1101" spans="1:3" x14ac:dyDescent="0.3">
      <c r="A1101">
        <v>11</v>
      </c>
      <c r="B1101">
        <v>2</v>
      </c>
      <c r="C1101" s="5">
        <v>2500</v>
      </c>
    </row>
    <row r="1102" spans="1:3" x14ac:dyDescent="0.3">
      <c r="A1102">
        <v>13</v>
      </c>
      <c r="B1102">
        <v>8</v>
      </c>
      <c r="C1102" s="5"/>
    </row>
    <row r="1103" spans="1:3" x14ac:dyDescent="0.3">
      <c r="A1103">
        <v>12</v>
      </c>
      <c r="B1103">
        <v>2</v>
      </c>
      <c r="C1103" s="5">
        <v>1500</v>
      </c>
    </row>
    <row r="1104" spans="1:3" x14ac:dyDescent="0.3">
      <c r="A1104">
        <v>13</v>
      </c>
      <c r="B1104">
        <v>6</v>
      </c>
      <c r="C1104" s="5"/>
    </row>
    <row r="1105" spans="1:3" x14ac:dyDescent="0.3">
      <c r="A1105">
        <v>9</v>
      </c>
      <c r="B1105">
        <v>4</v>
      </c>
      <c r="C1105" s="5">
        <v>1500</v>
      </c>
    </row>
    <row r="1106" spans="1:3" x14ac:dyDescent="0.3">
      <c r="A1106">
        <v>13</v>
      </c>
      <c r="B1106">
        <v>5</v>
      </c>
      <c r="C1106" s="5">
        <v>1500</v>
      </c>
    </row>
    <row r="1107" spans="1:3" x14ac:dyDescent="0.3">
      <c r="A1107">
        <v>13</v>
      </c>
      <c r="B1107">
        <v>6</v>
      </c>
      <c r="C1107" s="5">
        <v>2500</v>
      </c>
    </row>
    <row r="1108" spans="1:3" x14ac:dyDescent="0.3">
      <c r="A1108">
        <v>13</v>
      </c>
      <c r="B1108">
        <v>9</v>
      </c>
      <c r="C1108" s="5"/>
    </row>
    <row r="1109" spans="1:3" x14ac:dyDescent="0.3">
      <c r="A1109">
        <v>11</v>
      </c>
      <c r="B1109">
        <v>2</v>
      </c>
      <c r="C1109" s="5">
        <v>1500</v>
      </c>
    </row>
    <row r="1110" spans="1:3" x14ac:dyDescent="0.3">
      <c r="A1110">
        <v>13</v>
      </c>
      <c r="B1110">
        <v>7</v>
      </c>
    </row>
    <row r="1111" spans="1:3" x14ac:dyDescent="0.3">
      <c r="A1111">
        <v>13</v>
      </c>
      <c r="B1111">
        <v>9</v>
      </c>
    </row>
    <row r="1112" spans="1:3" x14ac:dyDescent="0.3">
      <c r="A1112">
        <v>11</v>
      </c>
      <c r="B1112">
        <v>1</v>
      </c>
    </row>
    <row r="1113" spans="1:3" x14ac:dyDescent="0.3">
      <c r="A1113">
        <v>13</v>
      </c>
      <c r="B1113">
        <v>7</v>
      </c>
      <c r="C1113" s="5"/>
    </row>
    <row r="1114" spans="1:3" x14ac:dyDescent="0.3">
      <c r="A1114">
        <v>13</v>
      </c>
      <c r="B1114">
        <v>9</v>
      </c>
      <c r="C1114" s="5"/>
    </row>
    <row r="1115" spans="1:3" x14ac:dyDescent="0.3">
      <c r="A1115">
        <v>11</v>
      </c>
      <c r="B1115">
        <v>1</v>
      </c>
      <c r="C1115" s="5">
        <v>1500</v>
      </c>
    </row>
    <row r="1116" spans="1:3" x14ac:dyDescent="0.3">
      <c r="A1116">
        <v>15</v>
      </c>
      <c r="B1116">
        <v>8</v>
      </c>
      <c r="C1116" s="5">
        <v>2500</v>
      </c>
    </row>
    <row r="1117" spans="1:3" x14ac:dyDescent="0.3">
      <c r="A1117">
        <v>11</v>
      </c>
      <c r="B1117">
        <v>3</v>
      </c>
    </row>
    <row r="1118" spans="1:3" x14ac:dyDescent="0.3">
      <c r="A1118">
        <v>14</v>
      </c>
      <c r="B1118">
        <v>8</v>
      </c>
      <c r="C1118" s="5">
        <v>2500</v>
      </c>
    </row>
    <row r="1119" spans="1:3" x14ac:dyDescent="0.3">
      <c r="A1119">
        <v>13</v>
      </c>
      <c r="B1119">
        <v>8</v>
      </c>
      <c r="C1119" s="5">
        <v>2500</v>
      </c>
    </row>
    <row r="1120" spans="1:3" x14ac:dyDescent="0.3">
      <c r="A1120">
        <v>13</v>
      </c>
      <c r="B1120">
        <v>8</v>
      </c>
      <c r="C1120" s="5">
        <v>2500</v>
      </c>
    </row>
    <row r="1121" spans="1:3" x14ac:dyDescent="0.3">
      <c r="A1121">
        <v>13</v>
      </c>
      <c r="B1121">
        <v>10</v>
      </c>
      <c r="C1121" s="5">
        <v>2500</v>
      </c>
    </row>
    <row r="1122" spans="1:3" x14ac:dyDescent="0.3">
      <c r="A1122">
        <v>9</v>
      </c>
      <c r="B1122">
        <v>1</v>
      </c>
    </row>
    <row r="1123" spans="1:3" x14ac:dyDescent="0.3">
      <c r="A1123">
        <v>12</v>
      </c>
      <c r="B1123">
        <v>6</v>
      </c>
      <c r="C1123" s="5">
        <v>2500</v>
      </c>
    </row>
    <row r="1124" spans="1:3" x14ac:dyDescent="0.3">
      <c r="A1124">
        <v>15</v>
      </c>
      <c r="B1124">
        <v>9</v>
      </c>
      <c r="C1124" s="5">
        <v>1500</v>
      </c>
    </row>
    <row r="1125" spans="1:3" x14ac:dyDescent="0.3">
      <c r="A1125">
        <v>14</v>
      </c>
      <c r="B1125">
        <v>9</v>
      </c>
      <c r="C1125" s="5">
        <v>2500</v>
      </c>
    </row>
    <row r="1126" spans="1:3" x14ac:dyDescent="0.3">
      <c r="A1126">
        <v>12</v>
      </c>
      <c r="B1126">
        <v>1</v>
      </c>
      <c r="C1126" s="5">
        <v>1500</v>
      </c>
    </row>
    <row r="1127" spans="1:3" x14ac:dyDescent="0.3">
      <c r="A1127">
        <v>13</v>
      </c>
      <c r="B1127">
        <v>9</v>
      </c>
      <c r="C1127" s="5">
        <v>2500</v>
      </c>
    </row>
    <row r="1128" spans="1:3" x14ac:dyDescent="0.3">
      <c r="A1128">
        <v>14</v>
      </c>
      <c r="B1128">
        <v>4</v>
      </c>
      <c r="C1128" s="5">
        <v>2500</v>
      </c>
    </row>
    <row r="1129" spans="1:3" x14ac:dyDescent="0.3">
      <c r="A1129">
        <v>14</v>
      </c>
      <c r="B1129">
        <v>6</v>
      </c>
      <c r="C1129" s="5"/>
    </row>
    <row r="1130" spans="1:3" x14ac:dyDescent="0.3">
      <c r="A1130">
        <v>13</v>
      </c>
      <c r="B1130">
        <v>4</v>
      </c>
      <c r="C1130" s="5">
        <v>1500</v>
      </c>
    </row>
    <row r="1131" spans="1:3" x14ac:dyDescent="0.3">
      <c r="A1131">
        <v>13</v>
      </c>
      <c r="B1131">
        <v>7</v>
      </c>
    </row>
    <row r="1132" spans="1:3" x14ac:dyDescent="0.3">
      <c r="A1132">
        <v>13</v>
      </c>
      <c r="B1132">
        <v>1</v>
      </c>
      <c r="C1132" s="5">
        <v>1500</v>
      </c>
    </row>
    <row r="1133" spans="1:3" x14ac:dyDescent="0.3">
      <c r="A1133">
        <v>13</v>
      </c>
      <c r="B1133">
        <v>4</v>
      </c>
      <c r="C1133" s="5">
        <v>1500</v>
      </c>
    </row>
    <row r="1134" spans="1:3" x14ac:dyDescent="0.3">
      <c r="A1134">
        <v>12</v>
      </c>
      <c r="B1134">
        <v>4</v>
      </c>
      <c r="C1134" s="5">
        <v>1500</v>
      </c>
    </row>
    <row r="1135" spans="1:3" x14ac:dyDescent="0.3">
      <c r="A1135">
        <v>11</v>
      </c>
      <c r="B1135">
        <v>2</v>
      </c>
      <c r="C1135" s="5">
        <v>1500</v>
      </c>
    </row>
    <row r="1136" spans="1:3" x14ac:dyDescent="0.3">
      <c r="A1136">
        <v>11</v>
      </c>
      <c r="B1136">
        <v>1</v>
      </c>
      <c r="C1136" s="5">
        <v>1500</v>
      </c>
    </row>
    <row r="1137" spans="1:3" x14ac:dyDescent="0.3">
      <c r="A1137">
        <v>12</v>
      </c>
      <c r="B1137">
        <v>1</v>
      </c>
      <c r="C1137" s="5">
        <v>1500</v>
      </c>
    </row>
    <row r="1138" spans="1:3" x14ac:dyDescent="0.3">
      <c r="A1138">
        <v>13</v>
      </c>
      <c r="B1138">
        <v>2</v>
      </c>
      <c r="C1138" s="5">
        <v>1500</v>
      </c>
    </row>
    <row r="1139" spans="1:3" x14ac:dyDescent="0.3">
      <c r="A1139">
        <v>12</v>
      </c>
      <c r="B1139">
        <v>4</v>
      </c>
    </row>
    <row r="1140" spans="1:3" x14ac:dyDescent="0.3">
      <c r="A1140">
        <v>7</v>
      </c>
      <c r="B1140">
        <v>1</v>
      </c>
    </row>
    <row r="1141" spans="1:3" x14ac:dyDescent="0.3">
      <c r="A1141">
        <v>11</v>
      </c>
      <c r="B1141">
        <v>1</v>
      </c>
      <c r="C1141" s="5">
        <v>1500</v>
      </c>
    </row>
    <row r="1142" spans="1:3" x14ac:dyDescent="0.3">
      <c r="A1142">
        <v>7</v>
      </c>
      <c r="B1142">
        <v>1</v>
      </c>
      <c r="C1142" s="5">
        <v>1500</v>
      </c>
    </row>
    <row r="1143" spans="1:3" x14ac:dyDescent="0.3">
      <c r="A1143">
        <v>12</v>
      </c>
      <c r="B1143">
        <v>1</v>
      </c>
    </row>
    <row r="1144" spans="1:3" x14ac:dyDescent="0.3">
      <c r="A1144">
        <v>14</v>
      </c>
      <c r="B1144">
        <v>1</v>
      </c>
      <c r="C1144" s="5"/>
    </row>
    <row r="1145" spans="1:3" x14ac:dyDescent="0.3">
      <c r="A1145">
        <v>12</v>
      </c>
      <c r="B1145">
        <v>1</v>
      </c>
      <c r="C1145" s="5">
        <v>2500</v>
      </c>
    </row>
    <row r="1146" spans="1:3" x14ac:dyDescent="0.3">
      <c r="A1146">
        <v>14</v>
      </c>
      <c r="B1146">
        <v>9</v>
      </c>
      <c r="C1146" s="5"/>
    </row>
    <row r="1147" spans="1:3" x14ac:dyDescent="0.3">
      <c r="A1147">
        <v>15</v>
      </c>
      <c r="B1147">
        <v>5</v>
      </c>
      <c r="C1147" s="5"/>
    </row>
    <row r="1148" spans="1:3" x14ac:dyDescent="0.3">
      <c r="A1148">
        <v>15</v>
      </c>
      <c r="B1148">
        <v>1</v>
      </c>
      <c r="C1148" s="5">
        <v>2500</v>
      </c>
    </row>
    <row r="1149" spans="1:3" x14ac:dyDescent="0.3">
      <c r="A1149">
        <v>13</v>
      </c>
      <c r="B1149">
        <v>1</v>
      </c>
      <c r="C1149" s="5">
        <v>2500</v>
      </c>
    </row>
    <row r="1150" spans="1:3" x14ac:dyDescent="0.3">
      <c r="A1150">
        <v>15</v>
      </c>
      <c r="B1150">
        <v>5</v>
      </c>
    </row>
    <row r="1151" spans="1:3" x14ac:dyDescent="0.3">
      <c r="A1151">
        <v>12</v>
      </c>
      <c r="B1151">
        <v>2</v>
      </c>
      <c r="C1151" s="5">
        <v>1500</v>
      </c>
    </row>
    <row r="1152" spans="1:3" x14ac:dyDescent="0.3">
      <c r="A1152">
        <v>12</v>
      </c>
      <c r="B1152">
        <v>10</v>
      </c>
      <c r="C1152" s="5">
        <v>1500</v>
      </c>
    </row>
    <row r="1153" spans="1:3" x14ac:dyDescent="0.3">
      <c r="A1153">
        <v>13</v>
      </c>
      <c r="B1153">
        <v>9</v>
      </c>
      <c r="C1153" s="5">
        <v>2500</v>
      </c>
    </row>
    <row r="1154" spans="1:3" x14ac:dyDescent="0.3">
      <c r="A1154">
        <v>13</v>
      </c>
      <c r="B1154">
        <v>2</v>
      </c>
      <c r="C1154" s="5">
        <v>1500</v>
      </c>
    </row>
    <row r="1155" spans="1:3" x14ac:dyDescent="0.3">
      <c r="A1155">
        <v>12</v>
      </c>
      <c r="B1155">
        <v>4</v>
      </c>
      <c r="C1155" s="5">
        <v>1500</v>
      </c>
    </row>
    <row r="1156" spans="1:3" x14ac:dyDescent="0.3">
      <c r="A1156">
        <v>15</v>
      </c>
      <c r="B1156">
        <v>9</v>
      </c>
      <c r="C1156" s="5">
        <v>2500</v>
      </c>
    </row>
    <row r="1157" spans="1:3" x14ac:dyDescent="0.3">
      <c r="A1157">
        <v>12</v>
      </c>
      <c r="B1157">
        <v>6</v>
      </c>
      <c r="C1157" s="5">
        <v>2500</v>
      </c>
    </row>
    <row r="1158" spans="1:3" x14ac:dyDescent="0.3">
      <c r="A1158">
        <v>12</v>
      </c>
      <c r="B1158">
        <v>3</v>
      </c>
    </row>
    <row r="1159" spans="1:3" x14ac:dyDescent="0.3">
      <c r="A1159">
        <v>12</v>
      </c>
      <c r="B1159">
        <v>2</v>
      </c>
    </row>
    <row r="1160" spans="1:3" x14ac:dyDescent="0.3">
      <c r="A1160">
        <v>12</v>
      </c>
      <c r="B1160">
        <v>1</v>
      </c>
      <c r="C1160" s="5">
        <v>1500</v>
      </c>
    </row>
    <row r="1161" spans="1:3" x14ac:dyDescent="0.3">
      <c r="A1161">
        <v>11</v>
      </c>
      <c r="B1161">
        <v>1</v>
      </c>
    </row>
    <row r="1162" spans="1:3" x14ac:dyDescent="0.3">
      <c r="A1162">
        <v>13</v>
      </c>
      <c r="B1162">
        <v>8</v>
      </c>
      <c r="C1162" s="5">
        <v>2500</v>
      </c>
    </row>
    <row r="1163" spans="1:3" x14ac:dyDescent="0.3">
      <c r="A1163">
        <v>13</v>
      </c>
      <c r="B1163">
        <v>3</v>
      </c>
      <c r="C1163" s="5">
        <v>2500</v>
      </c>
    </row>
    <row r="1164" spans="1:3" x14ac:dyDescent="0.3">
      <c r="A1164">
        <v>13</v>
      </c>
      <c r="B1164">
        <v>4</v>
      </c>
      <c r="C1164" s="5">
        <v>1500</v>
      </c>
    </row>
    <row r="1165" spans="1:3" x14ac:dyDescent="0.3">
      <c r="A1165">
        <v>12</v>
      </c>
      <c r="B1165">
        <v>6</v>
      </c>
      <c r="C1165" s="5">
        <v>2500</v>
      </c>
    </row>
    <row r="1166" spans="1:3" x14ac:dyDescent="0.3">
      <c r="A1166">
        <v>12</v>
      </c>
      <c r="B1166">
        <v>4</v>
      </c>
      <c r="C1166" s="5">
        <v>1500</v>
      </c>
    </row>
    <row r="1167" spans="1:3" x14ac:dyDescent="0.3">
      <c r="A1167">
        <v>12</v>
      </c>
      <c r="B1167">
        <v>10</v>
      </c>
      <c r="C1167" s="5">
        <v>1500</v>
      </c>
    </row>
    <row r="1168" spans="1:3" x14ac:dyDescent="0.3">
      <c r="A1168">
        <v>13</v>
      </c>
      <c r="B1168">
        <v>5</v>
      </c>
      <c r="C1168" s="5">
        <v>2500</v>
      </c>
    </row>
    <row r="1169" spans="1:3" x14ac:dyDescent="0.3">
      <c r="A1169">
        <v>11</v>
      </c>
      <c r="B1169">
        <v>1</v>
      </c>
      <c r="C1169" s="5">
        <v>2500</v>
      </c>
    </row>
    <row r="1170" spans="1:3" x14ac:dyDescent="0.3">
      <c r="A1170">
        <v>15</v>
      </c>
      <c r="B1170">
        <v>5</v>
      </c>
      <c r="C1170" s="5">
        <v>2500</v>
      </c>
    </row>
    <row r="1171" spans="1:3" x14ac:dyDescent="0.3">
      <c r="A1171">
        <v>15</v>
      </c>
      <c r="B1171">
        <v>10</v>
      </c>
      <c r="C1171" s="5"/>
    </row>
    <row r="1172" spans="1:3" x14ac:dyDescent="0.3">
      <c r="A1172">
        <v>12</v>
      </c>
      <c r="B1172">
        <v>3</v>
      </c>
      <c r="C1172" s="5">
        <v>2500</v>
      </c>
    </row>
    <row r="1173" spans="1:3" x14ac:dyDescent="0.3">
      <c r="A1173">
        <v>11</v>
      </c>
      <c r="B1173">
        <v>1</v>
      </c>
      <c r="C1173" s="5">
        <v>2500</v>
      </c>
    </row>
    <row r="1174" spans="1:3" x14ac:dyDescent="0.3">
      <c r="A1174">
        <v>12</v>
      </c>
      <c r="B1174">
        <v>7</v>
      </c>
    </row>
    <row r="1175" spans="1:3" x14ac:dyDescent="0.3">
      <c r="A1175">
        <v>11</v>
      </c>
      <c r="B1175">
        <v>7</v>
      </c>
      <c r="C1175" s="5">
        <v>1500</v>
      </c>
    </row>
    <row r="1176" spans="1:3" x14ac:dyDescent="0.3">
      <c r="A1176">
        <v>11</v>
      </c>
      <c r="B1176">
        <v>4</v>
      </c>
    </row>
    <row r="1177" spans="1:3" x14ac:dyDescent="0.3">
      <c r="A1177">
        <v>13</v>
      </c>
      <c r="B1177">
        <v>4</v>
      </c>
      <c r="C1177" s="5">
        <v>1500</v>
      </c>
    </row>
    <row r="1178" spans="1:3" x14ac:dyDescent="0.3">
      <c r="A1178">
        <v>14</v>
      </c>
      <c r="B1178">
        <v>8</v>
      </c>
      <c r="C1178" s="5">
        <v>2500</v>
      </c>
    </row>
    <row r="1179" spans="1:3" x14ac:dyDescent="0.3">
      <c r="A1179">
        <v>14</v>
      </c>
      <c r="B1179">
        <v>5</v>
      </c>
      <c r="C1179" s="5">
        <v>2500</v>
      </c>
    </row>
    <row r="1180" spans="1:3" x14ac:dyDescent="0.3">
      <c r="A1180">
        <v>14</v>
      </c>
      <c r="B1180">
        <v>4</v>
      </c>
      <c r="C1180" s="5">
        <v>2500</v>
      </c>
    </row>
    <row r="1181" spans="1:3" x14ac:dyDescent="0.3">
      <c r="A1181">
        <v>11</v>
      </c>
      <c r="B1181">
        <v>1</v>
      </c>
      <c r="C1181" s="5">
        <v>1500</v>
      </c>
    </row>
    <row r="1182" spans="1:3" x14ac:dyDescent="0.3">
      <c r="A1182">
        <v>13</v>
      </c>
      <c r="B1182">
        <v>8</v>
      </c>
      <c r="C1182" s="5"/>
    </row>
    <row r="1183" spans="1:3" x14ac:dyDescent="0.3">
      <c r="A1183">
        <v>15</v>
      </c>
      <c r="B1183">
        <v>10</v>
      </c>
      <c r="C1183" s="5"/>
    </row>
    <row r="1184" spans="1:3" x14ac:dyDescent="0.3">
      <c r="A1184">
        <v>12</v>
      </c>
      <c r="B1184">
        <v>3</v>
      </c>
      <c r="C1184" s="5">
        <v>1500</v>
      </c>
    </row>
    <row r="1185" spans="1:3" x14ac:dyDescent="0.3">
      <c r="A1185">
        <v>9</v>
      </c>
      <c r="B1185">
        <v>1</v>
      </c>
    </row>
    <row r="1186" spans="1:3" x14ac:dyDescent="0.3">
      <c r="A1186">
        <v>13</v>
      </c>
      <c r="B1186">
        <v>10</v>
      </c>
      <c r="C1186" s="5">
        <v>2500</v>
      </c>
    </row>
    <row r="1187" spans="1:3" x14ac:dyDescent="0.3">
      <c r="A1187">
        <v>13</v>
      </c>
      <c r="B1187">
        <v>1</v>
      </c>
      <c r="C1187" s="5">
        <v>2500</v>
      </c>
    </row>
    <row r="1188" spans="1:3" x14ac:dyDescent="0.3">
      <c r="A1188">
        <v>11</v>
      </c>
      <c r="B1188">
        <v>2</v>
      </c>
    </row>
    <row r="1189" spans="1:3" x14ac:dyDescent="0.3">
      <c r="A1189">
        <v>14</v>
      </c>
      <c r="B1189">
        <v>2</v>
      </c>
      <c r="C1189" s="5">
        <v>2500</v>
      </c>
    </row>
    <row r="1190" spans="1:3" x14ac:dyDescent="0.3">
      <c r="A1190">
        <v>14</v>
      </c>
      <c r="B1190">
        <v>2</v>
      </c>
      <c r="C1190" s="5"/>
    </row>
    <row r="1191" spans="1:3" x14ac:dyDescent="0.3">
      <c r="A1191">
        <v>14</v>
      </c>
      <c r="B1191">
        <v>4</v>
      </c>
      <c r="C1191" s="5">
        <v>2500</v>
      </c>
    </row>
    <row r="1192" spans="1:3" x14ac:dyDescent="0.3">
      <c r="A1192">
        <v>13</v>
      </c>
      <c r="B1192">
        <v>2</v>
      </c>
      <c r="C1192" s="5">
        <v>1500</v>
      </c>
    </row>
    <row r="1193" spans="1:3" x14ac:dyDescent="0.3">
      <c r="A1193">
        <v>14</v>
      </c>
      <c r="B1193">
        <v>1</v>
      </c>
      <c r="C1193" s="5">
        <v>2500</v>
      </c>
    </row>
    <row r="1194" spans="1:3" x14ac:dyDescent="0.3">
      <c r="A1194">
        <v>12</v>
      </c>
      <c r="B1194">
        <v>3</v>
      </c>
      <c r="C1194" s="5">
        <v>1500</v>
      </c>
    </row>
    <row r="1195" spans="1:3" x14ac:dyDescent="0.3">
      <c r="A1195">
        <v>13</v>
      </c>
      <c r="B1195">
        <v>8</v>
      </c>
      <c r="C1195" s="5">
        <v>2500</v>
      </c>
    </row>
    <row r="1196" spans="1:3" x14ac:dyDescent="0.3">
      <c r="A1196">
        <v>13</v>
      </c>
      <c r="B1196">
        <v>9</v>
      </c>
      <c r="C1196" s="5">
        <v>2500</v>
      </c>
    </row>
    <row r="1197" spans="1:3" x14ac:dyDescent="0.3">
      <c r="A1197">
        <v>13</v>
      </c>
      <c r="B1197">
        <v>8</v>
      </c>
      <c r="C1197" s="5">
        <v>2500</v>
      </c>
    </row>
    <row r="1198" spans="1:3" x14ac:dyDescent="0.3">
      <c r="A1198">
        <v>12</v>
      </c>
      <c r="B1198">
        <v>1</v>
      </c>
      <c r="C1198" s="5">
        <v>1500</v>
      </c>
    </row>
    <row r="1199" spans="1:3" x14ac:dyDescent="0.3">
      <c r="A1199">
        <v>13</v>
      </c>
      <c r="B1199">
        <v>8</v>
      </c>
      <c r="C1199" s="5">
        <v>2500</v>
      </c>
    </row>
    <row r="1200" spans="1:3" x14ac:dyDescent="0.3">
      <c r="A1200">
        <v>12</v>
      </c>
      <c r="B1200">
        <v>7</v>
      </c>
      <c r="C1200" s="5">
        <v>1500</v>
      </c>
    </row>
    <row r="1201" spans="1:3" x14ac:dyDescent="0.3">
      <c r="A1201">
        <v>9</v>
      </c>
      <c r="B1201">
        <v>2</v>
      </c>
      <c r="C1201" s="5">
        <v>1500</v>
      </c>
    </row>
    <row r="1202" spans="1:3" x14ac:dyDescent="0.3">
      <c r="A1202">
        <v>12</v>
      </c>
      <c r="B1202">
        <v>2</v>
      </c>
      <c r="C1202" s="5">
        <v>1500</v>
      </c>
    </row>
    <row r="1203" spans="1:3" x14ac:dyDescent="0.3">
      <c r="A1203">
        <v>13</v>
      </c>
      <c r="B1203">
        <v>9</v>
      </c>
      <c r="C1203" s="5"/>
    </row>
    <row r="1204" spans="1:3" x14ac:dyDescent="0.3">
      <c r="A1204">
        <v>11</v>
      </c>
      <c r="B1204">
        <v>5</v>
      </c>
      <c r="C1204" s="5">
        <v>1500</v>
      </c>
    </row>
    <row r="1205" spans="1:3" x14ac:dyDescent="0.3">
      <c r="A1205">
        <v>11</v>
      </c>
      <c r="B1205">
        <v>1</v>
      </c>
      <c r="C1205" s="5">
        <v>1500</v>
      </c>
    </row>
    <row r="1206" spans="1:3" x14ac:dyDescent="0.3">
      <c r="A1206">
        <v>12</v>
      </c>
      <c r="B1206">
        <v>1</v>
      </c>
      <c r="C1206" s="5">
        <v>1500</v>
      </c>
    </row>
    <row r="1207" spans="1:3" x14ac:dyDescent="0.3">
      <c r="A1207">
        <v>11</v>
      </c>
      <c r="B1207">
        <v>1</v>
      </c>
    </row>
    <row r="1208" spans="1:3" x14ac:dyDescent="0.3">
      <c r="A1208">
        <v>13</v>
      </c>
      <c r="B1208">
        <v>7</v>
      </c>
      <c r="C1208" s="5">
        <v>2500</v>
      </c>
    </row>
    <row r="1209" spans="1:3" x14ac:dyDescent="0.3">
      <c r="A1209">
        <v>13</v>
      </c>
      <c r="B1209">
        <v>8</v>
      </c>
      <c r="C1209" s="5">
        <v>2500</v>
      </c>
    </row>
    <row r="1210" spans="1:3" x14ac:dyDescent="0.3">
      <c r="A1210">
        <v>13</v>
      </c>
      <c r="B1210">
        <v>7</v>
      </c>
      <c r="C1210" s="5"/>
    </row>
    <row r="1211" spans="1:3" x14ac:dyDescent="0.3">
      <c r="A1211">
        <v>15</v>
      </c>
      <c r="B1211">
        <v>9</v>
      </c>
      <c r="C1211" s="5">
        <v>2500</v>
      </c>
    </row>
    <row r="1212" spans="1:3" x14ac:dyDescent="0.3">
      <c r="A1212">
        <v>15</v>
      </c>
      <c r="B1212">
        <v>8</v>
      </c>
      <c r="C1212" s="5">
        <v>2500</v>
      </c>
    </row>
    <row r="1213" spans="1:3" x14ac:dyDescent="0.3">
      <c r="A1213">
        <v>12</v>
      </c>
      <c r="B1213">
        <v>9</v>
      </c>
      <c r="C1213" s="5">
        <v>1500</v>
      </c>
    </row>
    <row r="1214" spans="1:3" x14ac:dyDescent="0.3">
      <c r="A1214">
        <v>11</v>
      </c>
      <c r="B1214">
        <v>5</v>
      </c>
      <c r="C1214" s="5">
        <v>1500</v>
      </c>
    </row>
    <row r="1215" spans="1:3" x14ac:dyDescent="0.3">
      <c r="A1215">
        <v>12</v>
      </c>
      <c r="B1215">
        <v>1</v>
      </c>
      <c r="C1215" s="5">
        <v>2500</v>
      </c>
    </row>
    <row r="1216" spans="1:3" x14ac:dyDescent="0.3">
      <c r="A1216">
        <v>12</v>
      </c>
      <c r="B1216">
        <v>2</v>
      </c>
      <c r="C1216" s="5">
        <v>1500</v>
      </c>
    </row>
    <row r="1217" spans="1:3" x14ac:dyDescent="0.3">
      <c r="A1217">
        <v>13</v>
      </c>
      <c r="B1217">
        <v>4</v>
      </c>
      <c r="C1217" s="5">
        <v>2500</v>
      </c>
    </row>
    <row r="1218" spans="1:3" x14ac:dyDescent="0.3">
      <c r="A1218">
        <v>14</v>
      </c>
      <c r="B1218">
        <v>4</v>
      </c>
      <c r="C1218" s="5"/>
    </row>
    <row r="1219" spans="1:3" x14ac:dyDescent="0.3">
      <c r="A1219">
        <v>13</v>
      </c>
      <c r="B1219">
        <v>2</v>
      </c>
      <c r="C1219" s="5">
        <v>2500</v>
      </c>
    </row>
    <row r="1220" spans="1:3" x14ac:dyDescent="0.3">
      <c r="A1220">
        <v>13</v>
      </c>
      <c r="B1220">
        <v>4</v>
      </c>
      <c r="C1220" s="5">
        <v>2500</v>
      </c>
    </row>
    <row r="1221" spans="1:3" x14ac:dyDescent="0.3">
      <c r="A1221">
        <v>12</v>
      </c>
      <c r="B1221">
        <v>2</v>
      </c>
      <c r="C1221" s="5">
        <v>2500</v>
      </c>
    </row>
    <row r="1222" spans="1:3" x14ac:dyDescent="0.3">
      <c r="A1222">
        <v>12</v>
      </c>
      <c r="B1222">
        <v>7</v>
      </c>
      <c r="C1222" s="5">
        <v>1500</v>
      </c>
    </row>
    <row r="1223" spans="1:3" x14ac:dyDescent="0.3">
      <c r="A1223">
        <v>9</v>
      </c>
      <c r="B1223">
        <v>1</v>
      </c>
    </row>
    <row r="1224" spans="1:3" x14ac:dyDescent="0.3">
      <c r="A1224">
        <v>12</v>
      </c>
      <c r="B1224">
        <v>3</v>
      </c>
      <c r="C1224" s="5">
        <v>1500</v>
      </c>
    </row>
    <row r="1225" spans="1:3" x14ac:dyDescent="0.3">
      <c r="A1225">
        <v>12</v>
      </c>
      <c r="B1225">
        <v>2</v>
      </c>
      <c r="C1225" s="5">
        <v>2500</v>
      </c>
    </row>
    <row r="1226" spans="1:3" x14ac:dyDescent="0.3">
      <c r="A1226">
        <v>11</v>
      </c>
      <c r="B1226">
        <v>1</v>
      </c>
      <c r="C1226" s="5">
        <v>1500</v>
      </c>
    </row>
    <row r="1227" spans="1:3" x14ac:dyDescent="0.3">
      <c r="A1227">
        <v>12</v>
      </c>
      <c r="B1227">
        <v>2</v>
      </c>
      <c r="C1227" s="5">
        <v>2500</v>
      </c>
    </row>
    <row r="1228" spans="1:3" x14ac:dyDescent="0.3">
      <c r="A1228">
        <v>12</v>
      </c>
      <c r="B1228">
        <v>1</v>
      </c>
    </row>
    <row r="1229" spans="1:3" x14ac:dyDescent="0.3">
      <c r="A1229">
        <v>11</v>
      </c>
      <c r="B1229">
        <v>1</v>
      </c>
      <c r="C1229" s="5">
        <v>1500</v>
      </c>
    </row>
    <row r="1230" spans="1:3" x14ac:dyDescent="0.3">
      <c r="A1230">
        <v>12</v>
      </c>
      <c r="B1230">
        <v>6</v>
      </c>
      <c r="C1230" s="5">
        <v>2500</v>
      </c>
    </row>
    <row r="1231" spans="1:3" x14ac:dyDescent="0.3">
      <c r="A1231">
        <v>12</v>
      </c>
      <c r="B1231">
        <v>3</v>
      </c>
      <c r="C1231" s="5">
        <v>2500</v>
      </c>
    </row>
    <row r="1232" spans="1:3" x14ac:dyDescent="0.3">
      <c r="A1232">
        <v>12</v>
      </c>
      <c r="B1232">
        <v>2</v>
      </c>
      <c r="C1232" s="5">
        <v>2500</v>
      </c>
    </row>
    <row r="1233" spans="1:3" x14ac:dyDescent="0.3">
      <c r="A1233">
        <v>12</v>
      </c>
      <c r="B1233">
        <v>2</v>
      </c>
    </row>
    <row r="1234" spans="1:3" x14ac:dyDescent="0.3">
      <c r="A1234">
        <v>12</v>
      </c>
      <c r="B1234">
        <v>3</v>
      </c>
    </row>
    <row r="1235" spans="1:3" x14ac:dyDescent="0.3">
      <c r="A1235">
        <v>11</v>
      </c>
      <c r="B1235">
        <v>2</v>
      </c>
      <c r="C1235" s="5">
        <v>1500</v>
      </c>
    </row>
    <row r="1236" spans="1:3" x14ac:dyDescent="0.3">
      <c r="A1236">
        <v>11</v>
      </c>
      <c r="B1236">
        <v>4</v>
      </c>
    </row>
    <row r="1237" spans="1:3" x14ac:dyDescent="0.3">
      <c r="A1237">
        <v>13</v>
      </c>
      <c r="B1237">
        <v>8</v>
      </c>
      <c r="C1237" s="5">
        <v>2500</v>
      </c>
    </row>
    <row r="1238" spans="1:3" x14ac:dyDescent="0.3">
      <c r="A1238">
        <v>12</v>
      </c>
      <c r="B1238">
        <v>10</v>
      </c>
    </row>
    <row r="1239" spans="1:3" x14ac:dyDescent="0.3">
      <c r="A1239">
        <v>12</v>
      </c>
      <c r="B1239">
        <v>2</v>
      </c>
      <c r="C1239" s="5">
        <v>2500</v>
      </c>
    </row>
    <row r="1240" spans="1:3" x14ac:dyDescent="0.3">
      <c r="A1240">
        <v>12</v>
      </c>
      <c r="B1240">
        <v>4</v>
      </c>
      <c r="C1240" s="5">
        <v>1500</v>
      </c>
    </row>
    <row r="1241" spans="1:3" x14ac:dyDescent="0.3">
      <c r="A1241">
        <v>12</v>
      </c>
      <c r="B1241">
        <v>7</v>
      </c>
      <c r="C1241" s="5">
        <v>2500</v>
      </c>
    </row>
    <row r="1242" spans="1:3" x14ac:dyDescent="0.3">
      <c r="A1242">
        <v>13</v>
      </c>
      <c r="B1242">
        <v>10</v>
      </c>
      <c r="C1242" s="5">
        <v>2500</v>
      </c>
    </row>
    <row r="1243" spans="1:3" x14ac:dyDescent="0.3">
      <c r="A1243">
        <v>13</v>
      </c>
      <c r="B1243">
        <v>7</v>
      </c>
      <c r="C1243" s="5"/>
    </row>
    <row r="1244" spans="1:3" x14ac:dyDescent="0.3">
      <c r="A1244">
        <v>13</v>
      </c>
      <c r="B1244">
        <v>7</v>
      </c>
      <c r="C1244" s="5">
        <v>2500</v>
      </c>
    </row>
    <row r="1245" spans="1:3" x14ac:dyDescent="0.3">
      <c r="A1245">
        <v>14</v>
      </c>
      <c r="B1245">
        <v>8</v>
      </c>
      <c r="C1245" s="5">
        <v>2500</v>
      </c>
    </row>
    <row r="1246" spans="1:3" x14ac:dyDescent="0.3">
      <c r="A1246">
        <v>13</v>
      </c>
      <c r="B1246">
        <v>8</v>
      </c>
      <c r="C1246" s="5">
        <v>2500</v>
      </c>
    </row>
    <row r="1247" spans="1:3" x14ac:dyDescent="0.3">
      <c r="A1247">
        <v>13</v>
      </c>
      <c r="B1247">
        <v>9</v>
      </c>
      <c r="C1247" s="5">
        <v>2500</v>
      </c>
    </row>
    <row r="1248" spans="1:3" x14ac:dyDescent="0.3">
      <c r="A1248">
        <v>13</v>
      </c>
      <c r="B1248">
        <v>9</v>
      </c>
      <c r="C1248" s="5">
        <v>2500</v>
      </c>
    </row>
    <row r="1249" spans="1:3" x14ac:dyDescent="0.3">
      <c r="A1249">
        <v>13</v>
      </c>
      <c r="B1249">
        <v>9</v>
      </c>
      <c r="C1249" s="5">
        <v>2500</v>
      </c>
    </row>
    <row r="1250" spans="1:3" x14ac:dyDescent="0.3">
      <c r="A1250">
        <v>13</v>
      </c>
      <c r="B1250">
        <v>8</v>
      </c>
      <c r="C1250" s="5">
        <v>2500</v>
      </c>
    </row>
    <row r="1251" spans="1:3" x14ac:dyDescent="0.3">
      <c r="A1251">
        <v>13</v>
      </c>
      <c r="B1251">
        <v>8</v>
      </c>
      <c r="C1251" s="5">
        <v>2500</v>
      </c>
    </row>
    <row r="1252" spans="1:3" x14ac:dyDescent="0.3">
      <c r="A1252">
        <v>13</v>
      </c>
      <c r="B1252">
        <v>10</v>
      </c>
      <c r="C1252" s="5">
        <v>2500</v>
      </c>
    </row>
    <row r="1253" spans="1:3" x14ac:dyDescent="0.3">
      <c r="A1253">
        <v>13</v>
      </c>
      <c r="B1253">
        <v>9</v>
      </c>
      <c r="C1253" s="5">
        <v>2500</v>
      </c>
    </row>
    <row r="1254" spans="1:3" x14ac:dyDescent="0.3">
      <c r="A1254">
        <v>13</v>
      </c>
      <c r="B1254">
        <v>7</v>
      </c>
      <c r="C1254" s="5">
        <v>2500</v>
      </c>
    </row>
    <row r="1255" spans="1:3" x14ac:dyDescent="0.3">
      <c r="A1255">
        <v>15</v>
      </c>
      <c r="B1255">
        <v>6</v>
      </c>
      <c r="C1255" s="5">
        <v>2500</v>
      </c>
    </row>
    <row r="1256" spans="1:3" x14ac:dyDescent="0.3">
      <c r="A1256">
        <v>13</v>
      </c>
      <c r="B1256">
        <v>8</v>
      </c>
      <c r="C1256" s="5">
        <v>2500</v>
      </c>
    </row>
    <row r="1257" spans="1:3" x14ac:dyDescent="0.3">
      <c r="A1257">
        <v>9</v>
      </c>
      <c r="B1257">
        <v>8</v>
      </c>
    </row>
    <row r="1258" spans="1:3" x14ac:dyDescent="0.3">
      <c r="A1258">
        <v>12</v>
      </c>
      <c r="B1258">
        <v>6</v>
      </c>
      <c r="C1258" s="5">
        <v>2500</v>
      </c>
    </row>
    <row r="1259" spans="1:3" x14ac:dyDescent="0.3">
      <c r="A1259">
        <v>13</v>
      </c>
      <c r="B1259">
        <v>8</v>
      </c>
      <c r="C1259" s="5">
        <v>2500</v>
      </c>
    </row>
    <row r="1260" spans="1:3" x14ac:dyDescent="0.3">
      <c r="A1260">
        <v>14</v>
      </c>
      <c r="B1260">
        <v>1</v>
      </c>
      <c r="C1260" s="5">
        <v>2500</v>
      </c>
    </row>
    <row r="1261" spans="1:3" x14ac:dyDescent="0.3">
      <c r="A1261">
        <v>13</v>
      </c>
      <c r="B1261">
        <v>10</v>
      </c>
      <c r="C1261" s="5">
        <v>1500</v>
      </c>
    </row>
    <row r="1262" spans="1:3" x14ac:dyDescent="0.3">
      <c r="A1262">
        <v>14</v>
      </c>
      <c r="B1262">
        <v>4</v>
      </c>
      <c r="C1262" s="5">
        <v>2500</v>
      </c>
    </row>
    <row r="1263" spans="1:3" x14ac:dyDescent="0.3">
      <c r="A1263">
        <v>11</v>
      </c>
      <c r="B1263">
        <v>7</v>
      </c>
    </row>
    <row r="1264" spans="1:3" x14ac:dyDescent="0.3">
      <c r="A1264">
        <v>12</v>
      </c>
      <c r="B1264">
        <v>2</v>
      </c>
      <c r="C1264" s="5">
        <v>2500</v>
      </c>
    </row>
    <row r="1265" spans="1:3" x14ac:dyDescent="0.3">
      <c r="A1265">
        <v>14</v>
      </c>
      <c r="B1265">
        <v>5</v>
      </c>
      <c r="C1265" s="5">
        <v>2500</v>
      </c>
    </row>
    <row r="1266" spans="1:3" x14ac:dyDescent="0.3">
      <c r="A1266">
        <v>14</v>
      </c>
      <c r="B1266">
        <v>10</v>
      </c>
      <c r="C1266" s="5"/>
    </row>
    <row r="1267" spans="1:3" x14ac:dyDescent="0.3">
      <c r="A1267">
        <v>13</v>
      </c>
      <c r="B1267">
        <v>1</v>
      </c>
      <c r="C1267" s="5">
        <v>2500</v>
      </c>
    </row>
    <row r="1268" spans="1:3" x14ac:dyDescent="0.3">
      <c r="A1268">
        <v>11</v>
      </c>
      <c r="B1268">
        <v>1</v>
      </c>
      <c r="C1268" s="5">
        <v>2500</v>
      </c>
    </row>
    <row r="1269" spans="1:3" x14ac:dyDescent="0.3">
      <c r="A1269">
        <v>13</v>
      </c>
      <c r="B1269">
        <v>9</v>
      </c>
      <c r="C1269" s="5">
        <v>2500</v>
      </c>
    </row>
    <row r="1270" spans="1:3" x14ac:dyDescent="0.3">
      <c r="A1270">
        <v>14</v>
      </c>
      <c r="B1270">
        <v>4</v>
      </c>
      <c r="C1270" s="5">
        <v>2500</v>
      </c>
    </row>
    <row r="1271" spans="1:3" x14ac:dyDescent="0.3">
      <c r="A1271">
        <v>13</v>
      </c>
      <c r="B1271">
        <v>5</v>
      </c>
      <c r="C1271" s="5">
        <v>2500</v>
      </c>
    </row>
    <row r="1272" spans="1:3" x14ac:dyDescent="0.3">
      <c r="A1272">
        <v>13</v>
      </c>
      <c r="B1272">
        <v>7</v>
      </c>
      <c r="C1272" s="5">
        <v>2500</v>
      </c>
    </row>
    <row r="1273" spans="1:3" x14ac:dyDescent="0.3">
      <c r="A1273">
        <v>12</v>
      </c>
      <c r="B1273">
        <v>1</v>
      </c>
    </row>
    <row r="1274" spans="1:3" x14ac:dyDescent="0.3">
      <c r="A1274">
        <v>14</v>
      </c>
      <c r="B1274">
        <v>7</v>
      </c>
      <c r="C1274" s="5">
        <v>2500</v>
      </c>
    </row>
    <row r="1275" spans="1:3" x14ac:dyDescent="0.3">
      <c r="A1275">
        <v>13</v>
      </c>
      <c r="B1275">
        <v>10</v>
      </c>
      <c r="C1275" s="5">
        <v>2500</v>
      </c>
    </row>
    <row r="1276" spans="1:3" x14ac:dyDescent="0.3">
      <c r="A1276">
        <v>14</v>
      </c>
      <c r="B1276">
        <v>6</v>
      </c>
      <c r="C1276" s="5">
        <v>2500</v>
      </c>
    </row>
    <row r="1277" spans="1:3" x14ac:dyDescent="0.3">
      <c r="A1277">
        <v>13</v>
      </c>
      <c r="B1277">
        <v>4</v>
      </c>
      <c r="C1277" s="5">
        <v>2500</v>
      </c>
    </row>
    <row r="1278" spans="1:3" x14ac:dyDescent="0.3">
      <c r="A1278">
        <v>13</v>
      </c>
      <c r="B1278">
        <v>4</v>
      </c>
      <c r="C1278" s="5">
        <v>2500</v>
      </c>
    </row>
    <row r="1279" spans="1:3" x14ac:dyDescent="0.3">
      <c r="A1279">
        <v>14</v>
      </c>
      <c r="B1279">
        <v>4</v>
      </c>
      <c r="C1279" s="5">
        <v>2500</v>
      </c>
    </row>
    <row r="1280" spans="1:3" x14ac:dyDescent="0.3">
      <c r="A1280">
        <v>13</v>
      </c>
      <c r="B1280">
        <v>10</v>
      </c>
      <c r="C1280" s="5">
        <v>2500</v>
      </c>
    </row>
    <row r="1281" spans="1:3" x14ac:dyDescent="0.3">
      <c r="A1281">
        <v>14</v>
      </c>
      <c r="B1281">
        <v>10</v>
      </c>
      <c r="C1281" s="5">
        <v>2500</v>
      </c>
    </row>
    <row r="1282" spans="1:3" x14ac:dyDescent="0.3">
      <c r="A1282">
        <v>14</v>
      </c>
      <c r="B1282">
        <v>2</v>
      </c>
      <c r="C1282" s="5">
        <v>2500</v>
      </c>
    </row>
    <row r="1283" spans="1:3" x14ac:dyDescent="0.3">
      <c r="A1283">
        <v>13</v>
      </c>
      <c r="B1283">
        <v>4</v>
      </c>
      <c r="C1283" s="5">
        <v>2500</v>
      </c>
    </row>
    <row r="1284" spans="1:3" x14ac:dyDescent="0.3">
      <c r="A1284">
        <v>13</v>
      </c>
      <c r="B1284">
        <v>2</v>
      </c>
      <c r="C1284" s="5">
        <v>2500</v>
      </c>
    </row>
    <row r="1285" spans="1:3" x14ac:dyDescent="0.3">
      <c r="A1285">
        <v>13</v>
      </c>
      <c r="B1285">
        <v>4</v>
      </c>
      <c r="C1285" s="5">
        <v>2500</v>
      </c>
    </row>
    <row r="1286" spans="1:3" x14ac:dyDescent="0.3">
      <c r="A1286">
        <v>14</v>
      </c>
      <c r="B1286">
        <v>5</v>
      </c>
      <c r="C1286" s="5">
        <v>2500</v>
      </c>
    </row>
    <row r="1287" spans="1:3" x14ac:dyDescent="0.3">
      <c r="A1287">
        <v>13</v>
      </c>
      <c r="B1287">
        <v>7</v>
      </c>
      <c r="C1287" s="5">
        <v>2500</v>
      </c>
    </row>
    <row r="1288" spans="1:3" x14ac:dyDescent="0.3">
      <c r="A1288">
        <v>14</v>
      </c>
      <c r="B1288">
        <v>4</v>
      </c>
      <c r="C1288" s="5">
        <v>2500</v>
      </c>
    </row>
    <row r="1289" spans="1:3" x14ac:dyDescent="0.3">
      <c r="A1289">
        <v>13</v>
      </c>
      <c r="B1289">
        <v>6</v>
      </c>
      <c r="C1289" s="5">
        <v>2500</v>
      </c>
    </row>
    <row r="1290" spans="1:3" x14ac:dyDescent="0.3">
      <c r="A1290">
        <v>11</v>
      </c>
      <c r="B1290">
        <v>4</v>
      </c>
      <c r="C1290" s="5">
        <v>2500</v>
      </c>
    </row>
    <row r="1291" spans="1:3" x14ac:dyDescent="0.3">
      <c r="A1291">
        <v>11</v>
      </c>
      <c r="B1291">
        <v>4</v>
      </c>
      <c r="C1291" s="5">
        <v>2500</v>
      </c>
    </row>
    <row r="1292" spans="1:3" x14ac:dyDescent="0.3">
      <c r="A1292">
        <v>13</v>
      </c>
      <c r="B1292">
        <v>2</v>
      </c>
      <c r="C1292" s="5">
        <v>2500</v>
      </c>
    </row>
    <row r="1293" spans="1:3" x14ac:dyDescent="0.3">
      <c r="A1293">
        <v>14</v>
      </c>
      <c r="B1293">
        <v>4</v>
      </c>
      <c r="C1293" s="5">
        <v>2500</v>
      </c>
    </row>
    <row r="1294" spans="1:3" x14ac:dyDescent="0.3">
      <c r="A1294">
        <v>15</v>
      </c>
      <c r="B1294">
        <v>7</v>
      </c>
      <c r="C1294" s="5">
        <v>2500</v>
      </c>
    </row>
    <row r="1295" spans="1:3" x14ac:dyDescent="0.3">
      <c r="A1295">
        <v>14</v>
      </c>
      <c r="B1295">
        <v>4</v>
      </c>
      <c r="C1295" s="5">
        <v>2500</v>
      </c>
    </row>
    <row r="1296" spans="1:3" x14ac:dyDescent="0.3">
      <c r="A1296">
        <v>14</v>
      </c>
      <c r="B1296">
        <v>4</v>
      </c>
      <c r="C1296" s="5">
        <v>2500</v>
      </c>
    </row>
    <row r="1297" spans="1:3" x14ac:dyDescent="0.3">
      <c r="A1297">
        <v>14</v>
      </c>
      <c r="B1297">
        <v>10</v>
      </c>
      <c r="C1297" s="5">
        <v>2500</v>
      </c>
    </row>
    <row r="1298" spans="1:3" x14ac:dyDescent="0.3">
      <c r="A1298">
        <v>13</v>
      </c>
      <c r="B1298">
        <v>5</v>
      </c>
      <c r="C1298" s="5">
        <v>2500</v>
      </c>
    </row>
    <row r="1299" spans="1:3" x14ac:dyDescent="0.3">
      <c r="A1299">
        <v>14</v>
      </c>
      <c r="B1299">
        <v>6</v>
      </c>
      <c r="C1299" s="5">
        <v>2500</v>
      </c>
    </row>
    <row r="1300" spans="1:3" x14ac:dyDescent="0.3">
      <c r="A1300">
        <v>12</v>
      </c>
      <c r="B1300">
        <v>1</v>
      </c>
      <c r="C1300" s="5">
        <v>2500</v>
      </c>
    </row>
    <row r="1301" spans="1:3" x14ac:dyDescent="0.3">
      <c r="A1301">
        <v>13</v>
      </c>
      <c r="B1301">
        <v>4</v>
      </c>
    </row>
    <row r="1302" spans="1:3" x14ac:dyDescent="0.3">
      <c r="A1302">
        <v>13</v>
      </c>
      <c r="B1302">
        <v>3</v>
      </c>
      <c r="C1302" s="5">
        <v>2500</v>
      </c>
    </row>
    <row r="1303" spans="1:3" x14ac:dyDescent="0.3">
      <c r="A1303">
        <v>14</v>
      </c>
      <c r="B1303">
        <v>2</v>
      </c>
      <c r="C1303" s="5">
        <v>2500</v>
      </c>
    </row>
    <row r="1304" spans="1:3" x14ac:dyDescent="0.3">
      <c r="A1304">
        <v>14</v>
      </c>
      <c r="B1304">
        <v>3</v>
      </c>
    </row>
    <row r="1305" spans="1:3" x14ac:dyDescent="0.3">
      <c r="A1305">
        <v>13</v>
      </c>
      <c r="B1305">
        <v>4</v>
      </c>
      <c r="C1305" s="5">
        <v>2500</v>
      </c>
    </row>
    <row r="1306" spans="1:3" x14ac:dyDescent="0.3">
      <c r="A1306">
        <v>14</v>
      </c>
      <c r="B1306">
        <v>2</v>
      </c>
      <c r="C1306" s="5">
        <v>2500</v>
      </c>
    </row>
    <row r="1307" spans="1:3" x14ac:dyDescent="0.3">
      <c r="A1307">
        <v>13</v>
      </c>
      <c r="B1307">
        <v>1</v>
      </c>
      <c r="C1307" s="5">
        <v>1500</v>
      </c>
    </row>
    <row r="1308" spans="1:3" x14ac:dyDescent="0.3">
      <c r="A1308">
        <v>13</v>
      </c>
      <c r="B1308">
        <v>2</v>
      </c>
      <c r="C1308" s="5">
        <v>1500</v>
      </c>
    </row>
    <row r="1309" spans="1:3" x14ac:dyDescent="0.3">
      <c r="A1309">
        <v>13</v>
      </c>
      <c r="B1309">
        <v>5</v>
      </c>
      <c r="C1309" s="5">
        <v>2500</v>
      </c>
    </row>
    <row r="1310" spans="1:3" x14ac:dyDescent="0.3">
      <c r="A1310">
        <v>13</v>
      </c>
      <c r="B1310">
        <v>1</v>
      </c>
    </row>
    <row r="1311" spans="1:3" x14ac:dyDescent="0.3">
      <c r="A1311">
        <v>13</v>
      </c>
      <c r="B1311">
        <v>4</v>
      </c>
      <c r="C1311" s="5">
        <v>2500</v>
      </c>
    </row>
    <row r="1312" spans="1:3" x14ac:dyDescent="0.3">
      <c r="A1312">
        <v>15</v>
      </c>
      <c r="B1312">
        <v>6</v>
      </c>
      <c r="C1312" s="5"/>
    </row>
    <row r="1313" spans="1:3" x14ac:dyDescent="0.3">
      <c r="A1313">
        <v>12</v>
      </c>
      <c r="B1313">
        <v>3</v>
      </c>
      <c r="C1313" s="5">
        <v>1500</v>
      </c>
    </row>
    <row r="1314" spans="1:3" x14ac:dyDescent="0.3">
      <c r="A1314">
        <v>14</v>
      </c>
      <c r="B1314">
        <v>2</v>
      </c>
      <c r="C1314" s="5">
        <v>1500</v>
      </c>
    </row>
    <row r="1315" spans="1:3" x14ac:dyDescent="0.3">
      <c r="A1315">
        <v>14</v>
      </c>
      <c r="B1315">
        <v>2</v>
      </c>
      <c r="C1315" s="5">
        <v>2500</v>
      </c>
    </row>
    <row r="1316" spans="1:3" x14ac:dyDescent="0.3">
      <c r="A1316">
        <v>14</v>
      </c>
      <c r="B1316">
        <v>6</v>
      </c>
      <c r="C1316" s="5">
        <v>2500</v>
      </c>
    </row>
    <row r="1317" spans="1:3" x14ac:dyDescent="0.3">
      <c r="A1317">
        <v>13</v>
      </c>
      <c r="B1317">
        <v>2</v>
      </c>
      <c r="C1317" s="5">
        <v>1500</v>
      </c>
    </row>
    <row r="1318" spans="1:3" x14ac:dyDescent="0.3">
      <c r="A1318">
        <v>13</v>
      </c>
      <c r="B1318">
        <v>6</v>
      </c>
      <c r="C1318" s="5">
        <v>1500</v>
      </c>
    </row>
    <row r="1319" spans="1:3" x14ac:dyDescent="0.3">
      <c r="A1319">
        <v>12</v>
      </c>
      <c r="B1319">
        <v>1</v>
      </c>
      <c r="C1319" s="5">
        <v>1500</v>
      </c>
    </row>
    <row r="1320" spans="1:3" x14ac:dyDescent="0.3">
      <c r="A1320">
        <v>13</v>
      </c>
      <c r="B1320">
        <v>1</v>
      </c>
      <c r="C1320" s="5">
        <v>1500</v>
      </c>
    </row>
    <row r="1321" spans="1:3" x14ac:dyDescent="0.3">
      <c r="A1321">
        <v>13</v>
      </c>
      <c r="B1321">
        <v>1</v>
      </c>
      <c r="C1321" s="5">
        <v>1500</v>
      </c>
    </row>
    <row r="1322" spans="1:3" x14ac:dyDescent="0.3">
      <c r="A1322">
        <v>13</v>
      </c>
      <c r="B1322">
        <v>1</v>
      </c>
      <c r="C1322" s="5">
        <v>1500</v>
      </c>
    </row>
    <row r="1323" spans="1:3" x14ac:dyDescent="0.3">
      <c r="A1323">
        <v>14</v>
      </c>
      <c r="B1323">
        <v>7</v>
      </c>
      <c r="C1323" s="5">
        <v>2500</v>
      </c>
    </row>
    <row r="1324" spans="1:3" x14ac:dyDescent="0.3">
      <c r="A1324">
        <v>14</v>
      </c>
      <c r="B1324">
        <v>5</v>
      </c>
      <c r="C1324" s="5"/>
    </row>
    <row r="1325" spans="1:3" x14ac:dyDescent="0.3">
      <c r="A1325">
        <v>14</v>
      </c>
      <c r="B1325">
        <v>4</v>
      </c>
      <c r="C1325" s="5"/>
    </row>
    <row r="1326" spans="1:3" x14ac:dyDescent="0.3">
      <c r="A1326">
        <v>11</v>
      </c>
      <c r="B1326">
        <v>4</v>
      </c>
      <c r="C1326" s="5">
        <v>1500</v>
      </c>
    </row>
    <row r="1327" spans="1:3" x14ac:dyDescent="0.3">
      <c r="A1327">
        <v>11</v>
      </c>
      <c r="B1327">
        <v>3</v>
      </c>
    </row>
    <row r="1328" spans="1:3" x14ac:dyDescent="0.3">
      <c r="A1328">
        <v>11</v>
      </c>
      <c r="B1328">
        <v>1</v>
      </c>
      <c r="C1328" s="5">
        <v>1500</v>
      </c>
    </row>
    <row r="1329" spans="1:3" x14ac:dyDescent="0.3">
      <c r="A1329">
        <v>11</v>
      </c>
      <c r="B1329">
        <v>1</v>
      </c>
      <c r="C1329" s="5">
        <v>1500</v>
      </c>
    </row>
    <row r="1330" spans="1:3" x14ac:dyDescent="0.3">
      <c r="A1330">
        <v>11</v>
      </c>
      <c r="B1330">
        <v>3</v>
      </c>
      <c r="C1330" s="5">
        <v>1500</v>
      </c>
    </row>
    <row r="1331" spans="1:3" x14ac:dyDescent="0.3">
      <c r="A1331">
        <v>11</v>
      </c>
      <c r="B1331">
        <v>3</v>
      </c>
      <c r="C1331" s="5">
        <v>1500</v>
      </c>
    </row>
    <row r="1332" spans="1:3" x14ac:dyDescent="0.3">
      <c r="A1332">
        <v>11</v>
      </c>
      <c r="B1332">
        <v>2</v>
      </c>
      <c r="C1332" s="5">
        <v>1500</v>
      </c>
    </row>
    <row r="1333" spans="1:3" x14ac:dyDescent="0.3">
      <c r="A1333">
        <v>11</v>
      </c>
      <c r="B1333">
        <v>1</v>
      </c>
      <c r="C1333" s="5">
        <v>1500</v>
      </c>
    </row>
    <row r="1334" spans="1:3" x14ac:dyDescent="0.3">
      <c r="A1334">
        <v>9</v>
      </c>
      <c r="B1334">
        <v>3</v>
      </c>
      <c r="C1334" s="5">
        <v>1500</v>
      </c>
    </row>
    <row r="1335" spans="1:3" x14ac:dyDescent="0.3">
      <c r="A1335">
        <v>11</v>
      </c>
      <c r="B1335">
        <v>3</v>
      </c>
      <c r="C1335" s="5">
        <v>1500</v>
      </c>
    </row>
    <row r="1336" spans="1:3" x14ac:dyDescent="0.3">
      <c r="A1336">
        <v>11</v>
      </c>
      <c r="B1336">
        <v>3</v>
      </c>
      <c r="C1336" s="5">
        <v>1500</v>
      </c>
    </row>
    <row r="1337" spans="1:3" x14ac:dyDescent="0.3">
      <c r="A1337">
        <v>11</v>
      </c>
      <c r="B1337">
        <v>2</v>
      </c>
      <c r="C1337" s="5">
        <v>1500</v>
      </c>
    </row>
    <row r="1338" spans="1:3" x14ac:dyDescent="0.3">
      <c r="A1338">
        <v>11</v>
      </c>
      <c r="B1338">
        <v>3</v>
      </c>
      <c r="C1338" s="5">
        <v>1500</v>
      </c>
    </row>
    <row r="1339" spans="1:3" x14ac:dyDescent="0.3">
      <c r="A1339">
        <v>11</v>
      </c>
      <c r="B1339">
        <v>4</v>
      </c>
      <c r="C1339" s="5">
        <v>1500</v>
      </c>
    </row>
    <row r="1340" spans="1:3" x14ac:dyDescent="0.3">
      <c r="A1340">
        <v>12</v>
      </c>
      <c r="B1340">
        <v>1</v>
      </c>
      <c r="C1340" s="5">
        <v>1500</v>
      </c>
    </row>
    <row r="1341" spans="1:3" x14ac:dyDescent="0.3">
      <c r="A1341">
        <v>13</v>
      </c>
      <c r="B1341">
        <v>1</v>
      </c>
      <c r="C1341" s="5">
        <v>1500</v>
      </c>
    </row>
    <row r="1342" spans="1:3" x14ac:dyDescent="0.3">
      <c r="A1342">
        <v>13</v>
      </c>
      <c r="B1342">
        <v>5</v>
      </c>
      <c r="C1342" s="5">
        <v>1500</v>
      </c>
    </row>
    <row r="1343" spans="1:3" x14ac:dyDescent="0.3">
      <c r="A1343">
        <v>13</v>
      </c>
      <c r="B1343">
        <v>1</v>
      </c>
      <c r="C1343" s="5">
        <v>1500</v>
      </c>
    </row>
    <row r="1344" spans="1:3" x14ac:dyDescent="0.3">
      <c r="A1344">
        <v>12</v>
      </c>
      <c r="B1344">
        <v>3</v>
      </c>
      <c r="C1344" s="5">
        <v>1500</v>
      </c>
    </row>
    <row r="1345" spans="1:3" x14ac:dyDescent="0.3">
      <c r="A1345">
        <v>13</v>
      </c>
      <c r="B1345">
        <v>3</v>
      </c>
      <c r="C1345" s="5">
        <v>1500</v>
      </c>
    </row>
    <row r="1346" spans="1:3" x14ac:dyDescent="0.3">
      <c r="A1346">
        <v>11</v>
      </c>
      <c r="B1346">
        <v>1</v>
      </c>
      <c r="C1346" s="5">
        <v>1500</v>
      </c>
    </row>
    <row r="1347" spans="1:3" x14ac:dyDescent="0.3">
      <c r="A1347">
        <v>13</v>
      </c>
      <c r="B1347">
        <v>2</v>
      </c>
      <c r="C1347" s="5">
        <v>2500</v>
      </c>
    </row>
    <row r="1348" spans="1:3" x14ac:dyDescent="0.3">
      <c r="A1348">
        <v>13</v>
      </c>
      <c r="B1348">
        <v>2</v>
      </c>
      <c r="C1348" s="5">
        <v>1500</v>
      </c>
    </row>
    <row r="1349" spans="1:3" x14ac:dyDescent="0.3">
      <c r="A1349">
        <v>13</v>
      </c>
      <c r="B1349">
        <v>7</v>
      </c>
      <c r="C1349" s="5">
        <v>1500</v>
      </c>
    </row>
    <row r="1350" spans="1:3" x14ac:dyDescent="0.3">
      <c r="A1350">
        <v>13</v>
      </c>
      <c r="B1350">
        <v>1</v>
      </c>
      <c r="C1350" s="5">
        <v>1500</v>
      </c>
    </row>
    <row r="1351" spans="1:3" x14ac:dyDescent="0.3">
      <c r="A1351">
        <v>13</v>
      </c>
      <c r="B1351">
        <v>10</v>
      </c>
    </row>
    <row r="1352" spans="1:3" x14ac:dyDescent="0.3">
      <c r="A1352">
        <v>13</v>
      </c>
      <c r="B1352">
        <v>10</v>
      </c>
      <c r="C1352" s="5">
        <v>1500</v>
      </c>
    </row>
    <row r="1353" spans="1:3" x14ac:dyDescent="0.3">
      <c r="A1353">
        <v>13</v>
      </c>
      <c r="B1353">
        <v>4</v>
      </c>
      <c r="C1353" s="5">
        <v>1500</v>
      </c>
    </row>
    <row r="1354" spans="1:3" x14ac:dyDescent="0.3">
      <c r="A1354">
        <v>13</v>
      </c>
      <c r="B1354">
        <v>5</v>
      </c>
      <c r="C1354" s="5">
        <v>1500</v>
      </c>
    </row>
    <row r="1355" spans="1:3" x14ac:dyDescent="0.3">
      <c r="A1355">
        <v>13</v>
      </c>
      <c r="B1355">
        <v>2</v>
      </c>
      <c r="C1355" s="5">
        <v>2500</v>
      </c>
    </row>
    <row r="1356" spans="1:3" x14ac:dyDescent="0.3">
      <c r="A1356">
        <v>13</v>
      </c>
      <c r="B1356">
        <v>2</v>
      </c>
      <c r="C1356" s="5">
        <v>1500</v>
      </c>
    </row>
    <row r="1357" spans="1:3" x14ac:dyDescent="0.3">
      <c r="A1357">
        <v>13</v>
      </c>
      <c r="B1357">
        <v>1</v>
      </c>
      <c r="C1357" s="5">
        <v>1500</v>
      </c>
    </row>
    <row r="1358" spans="1:3" x14ac:dyDescent="0.3">
      <c r="A1358">
        <v>13</v>
      </c>
      <c r="B1358">
        <v>3</v>
      </c>
      <c r="C1358" s="5">
        <v>1500</v>
      </c>
    </row>
    <row r="1359" spans="1:3" x14ac:dyDescent="0.3">
      <c r="A1359">
        <v>13</v>
      </c>
      <c r="B1359">
        <v>2</v>
      </c>
      <c r="C1359" s="5">
        <v>1500</v>
      </c>
    </row>
    <row r="1360" spans="1:3" x14ac:dyDescent="0.3">
      <c r="A1360">
        <v>13</v>
      </c>
      <c r="B1360">
        <v>1</v>
      </c>
      <c r="C1360" s="5">
        <v>1500</v>
      </c>
    </row>
    <row r="1361" spans="1:3" x14ac:dyDescent="0.3">
      <c r="A1361">
        <v>13</v>
      </c>
      <c r="B1361">
        <v>3</v>
      </c>
      <c r="C1361" s="5">
        <v>1500</v>
      </c>
    </row>
    <row r="1362" spans="1:3" x14ac:dyDescent="0.3">
      <c r="A1362">
        <v>11</v>
      </c>
      <c r="B1362">
        <v>3</v>
      </c>
      <c r="C1362" s="5">
        <v>1500</v>
      </c>
    </row>
    <row r="1363" spans="1:3" x14ac:dyDescent="0.3">
      <c r="A1363">
        <v>11</v>
      </c>
      <c r="B1363">
        <v>2</v>
      </c>
    </row>
    <row r="1364" spans="1:3" x14ac:dyDescent="0.3">
      <c r="A1364">
        <v>11</v>
      </c>
      <c r="B1364">
        <v>5</v>
      </c>
    </row>
    <row r="1365" spans="1:3" x14ac:dyDescent="0.3">
      <c r="A1365">
        <v>11</v>
      </c>
      <c r="B1365">
        <v>5</v>
      </c>
      <c r="C1365" s="5">
        <v>1500</v>
      </c>
    </row>
    <row r="1366" spans="1:3" x14ac:dyDescent="0.3">
      <c r="A1366">
        <v>11</v>
      </c>
      <c r="B1366">
        <v>3</v>
      </c>
      <c r="C1366" s="5">
        <v>1500</v>
      </c>
    </row>
    <row r="1367" spans="1:3" x14ac:dyDescent="0.3">
      <c r="A1367">
        <v>11</v>
      </c>
      <c r="B1367">
        <v>2</v>
      </c>
      <c r="C1367" s="5">
        <v>1500</v>
      </c>
    </row>
    <row r="1368" spans="1:3" x14ac:dyDescent="0.3">
      <c r="A1368">
        <v>11</v>
      </c>
      <c r="B1368">
        <v>2</v>
      </c>
      <c r="C1368" s="5">
        <v>1500</v>
      </c>
    </row>
    <row r="1369" spans="1:3" x14ac:dyDescent="0.3">
      <c r="A1369">
        <v>11</v>
      </c>
      <c r="B1369">
        <v>2</v>
      </c>
      <c r="C1369" s="5">
        <v>1500</v>
      </c>
    </row>
    <row r="1370" spans="1:3" x14ac:dyDescent="0.3">
      <c r="A1370">
        <v>11</v>
      </c>
      <c r="B1370">
        <v>5</v>
      </c>
      <c r="C1370" s="5">
        <v>1500</v>
      </c>
    </row>
    <row r="1371" spans="1:3" x14ac:dyDescent="0.3">
      <c r="A1371">
        <v>11</v>
      </c>
      <c r="B1371">
        <v>3</v>
      </c>
    </row>
    <row r="1372" spans="1:3" x14ac:dyDescent="0.3">
      <c r="A1372">
        <v>11</v>
      </c>
      <c r="B1372">
        <v>10</v>
      </c>
      <c r="C1372" s="5">
        <v>1500</v>
      </c>
    </row>
    <row r="1373" spans="1:3" x14ac:dyDescent="0.3">
      <c r="A1373">
        <v>11</v>
      </c>
      <c r="B1373">
        <v>1</v>
      </c>
      <c r="C1373" s="5">
        <v>1500</v>
      </c>
    </row>
    <row r="1374" spans="1:3" x14ac:dyDescent="0.3">
      <c r="A1374">
        <v>11</v>
      </c>
      <c r="B1374">
        <v>3</v>
      </c>
      <c r="C1374" s="5">
        <v>1500</v>
      </c>
    </row>
    <row r="1375" spans="1:3" x14ac:dyDescent="0.3">
      <c r="A1375">
        <v>11</v>
      </c>
      <c r="B1375">
        <v>4</v>
      </c>
      <c r="C1375" s="5">
        <v>1500</v>
      </c>
    </row>
    <row r="1376" spans="1:3" x14ac:dyDescent="0.3">
      <c r="A1376">
        <v>11</v>
      </c>
      <c r="B1376">
        <v>4</v>
      </c>
      <c r="C1376" s="5">
        <v>1500</v>
      </c>
    </row>
    <row r="1377" spans="1:3" x14ac:dyDescent="0.3">
      <c r="A1377">
        <v>11</v>
      </c>
      <c r="B1377">
        <v>3</v>
      </c>
      <c r="C1377" s="5">
        <v>1500</v>
      </c>
    </row>
    <row r="1378" spans="1:3" x14ac:dyDescent="0.3">
      <c r="A1378">
        <v>11</v>
      </c>
      <c r="B1378">
        <v>3</v>
      </c>
      <c r="C1378" s="5">
        <v>1500</v>
      </c>
    </row>
    <row r="1379" spans="1:3" x14ac:dyDescent="0.3">
      <c r="A1379">
        <v>14</v>
      </c>
      <c r="B1379">
        <v>5</v>
      </c>
      <c r="C1379" s="5">
        <v>2500</v>
      </c>
    </row>
    <row r="1380" spans="1:3" x14ac:dyDescent="0.3">
      <c r="A1380">
        <v>14</v>
      </c>
      <c r="B1380">
        <v>4</v>
      </c>
      <c r="C1380" s="5"/>
    </row>
    <row r="1381" spans="1:3" x14ac:dyDescent="0.3">
      <c r="A1381">
        <v>13</v>
      </c>
      <c r="B1381">
        <v>4</v>
      </c>
      <c r="C1381" s="5">
        <v>1500</v>
      </c>
    </row>
    <row r="1382" spans="1:3" x14ac:dyDescent="0.3">
      <c r="A1382">
        <v>14</v>
      </c>
      <c r="B1382">
        <v>4</v>
      </c>
      <c r="C1382" s="5"/>
    </row>
    <row r="1383" spans="1:3" x14ac:dyDescent="0.3">
      <c r="A1383">
        <v>13</v>
      </c>
      <c r="B1383">
        <v>5</v>
      </c>
      <c r="C1383" s="5">
        <v>1500</v>
      </c>
    </row>
    <row r="1384" spans="1:3" x14ac:dyDescent="0.3">
      <c r="A1384">
        <v>11</v>
      </c>
      <c r="B1384">
        <v>2</v>
      </c>
      <c r="C1384" s="5">
        <v>1500</v>
      </c>
    </row>
    <row r="1385" spans="1:3" x14ac:dyDescent="0.3">
      <c r="A1385">
        <v>12</v>
      </c>
      <c r="B1385">
        <v>4</v>
      </c>
      <c r="C1385" s="5">
        <v>2500</v>
      </c>
    </row>
    <row r="1386" spans="1:3" x14ac:dyDescent="0.3">
      <c r="A1386">
        <v>14</v>
      </c>
      <c r="B1386">
        <v>3</v>
      </c>
      <c r="C1386" s="5">
        <v>2500</v>
      </c>
    </row>
    <row r="1387" spans="1:3" x14ac:dyDescent="0.3">
      <c r="A1387">
        <v>13</v>
      </c>
      <c r="B1387">
        <v>6</v>
      </c>
      <c r="C1387" s="5">
        <v>2500</v>
      </c>
    </row>
    <row r="1388" spans="1:3" x14ac:dyDescent="0.3">
      <c r="A1388">
        <v>14</v>
      </c>
      <c r="B1388">
        <v>5</v>
      </c>
      <c r="C1388" s="5">
        <v>2500</v>
      </c>
    </row>
    <row r="1389" spans="1:3" x14ac:dyDescent="0.3">
      <c r="A1389">
        <v>13</v>
      </c>
      <c r="B1389">
        <v>4</v>
      </c>
      <c r="C1389" s="5">
        <v>2500</v>
      </c>
    </row>
    <row r="1390" spans="1:3" x14ac:dyDescent="0.3">
      <c r="A1390">
        <v>12</v>
      </c>
      <c r="B1390">
        <v>3</v>
      </c>
      <c r="C1390" s="5">
        <v>1500</v>
      </c>
    </row>
    <row r="1391" spans="1:3" x14ac:dyDescent="0.3">
      <c r="A1391">
        <v>12</v>
      </c>
      <c r="B1391">
        <v>4</v>
      </c>
      <c r="C1391" s="5">
        <v>1500</v>
      </c>
    </row>
    <row r="1392" spans="1:3" x14ac:dyDescent="0.3">
      <c r="A1392">
        <v>12</v>
      </c>
      <c r="B1392">
        <v>4</v>
      </c>
      <c r="C1392" s="5">
        <v>1500</v>
      </c>
    </row>
    <row r="1393" spans="1:3" x14ac:dyDescent="0.3">
      <c r="A1393">
        <v>12</v>
      </c>
      <c r="B1393">
        <v>4</v>
      </c>
      <c r="C1393" s="5">
        <v>1500</v>
      </c>
    </row>
    <row r="1394" spans="1:3" x14ac:dyDescent="0.3">
      <c r="A1394">
        <v>12</v>
      </c>
      <c r="B1394">
        <v>4</v>
      </c>
      <c r="C1394" s="5">
        <v>1500</v>
      </c>
    </row>
    <row r="1395" spans="1:3" x14ac:dyDescent="0.3">
      <c r="A1395">
        <v>12</v>
      </c>
      <c r="B1395">
        <v>10</v>
      </c>
      <c r="C1395" s="5">
        <v>1500</v>
      </c>
    </row>
    <row r="1396" spans="1:3" x14ac:dyDescent="0.3">
      <c r="A1396">
        <v>13</v>
      </c>
      <c r="B1396">
        <v>4</v>
      </c>
      <c r="C1396" s="5">
        <v>2500</v>
      </c>
    </row>
    <row r="1397" spans="1:3" x14ac:dyDescent="0.3">
      <c r="A1397">
        <v>12</v>
      </c>
      <c r="B1397">
        <v>2</v>
      </c>
      <c r="C1397" s="5">
        <v>2500</v>
      </c>
    </row>
    <row r="1398" spans="1:3" x14ac:dyDescent="0.3">
      <c r="A1398">
        <v>12</v>
      </c>
      <c r="B1398">
        <v>3</v>
      </c>
      <c r="C1398" s="5">
        <v>1500</v>
      </c>
    </row>
    <row r="1399" spans="1:3" x14ac:dyDescent="0.3">
      <c r="A1399">
        <v>12</v>
      </c>
      <c r="B1399">
        <v>2</v>
      </c>
      <c r="C1399" s="5">
        <v>1500</v>
      </c>
    </row>
    <row r="1400" spans="1:3" x14ac:dyDescent="0.3">
      <c r="A1400">
        <v>12</v>
      </c>
      <c r="B1400">
        <v>4</v>
      </c>
      <c r="C1400" s="5">
        <v>2500</v>
      </c>
    </row>
    <row r="1401" spans="1:3" x14ac:dyDescent="0.3">
      <c r="A1401">
        <v>12</v>
      </c>
      <c r="B1401">
        <v>4</v>
      </c>
    </row>
    <row r="1402" spans="1:3" x14ac:dyDescent="0.3">
      <c r="A1402">
        <v>13</v>
      </c>
      <c r="B1402">
        <v>4</v>
      </c>
    </row>
    <row r="1403" spans="1:3" x14ac:dyDescent="0.3">
      <c r="A1403">
        <v>12</v>
      </c>
      <c r="B1403">
        <v>2</v>
      </c>
      <c r="C1403" s="5">
        <v>1500</v>
      </c>
    </row>
    <row r="1404" spans="1:3" x14ac:dyDescent="0.3">
      <c r="A1404">
        <v>13</v>
      </c>
      <c r="B1404">
        <v>8</v>
      </c>
      <c r="C1404" s="5"/>
    </row>
    <row r="1405" spans="1:3" x14ac:dyDescent="0.3">
      <c r="A1405">
        <v>11</v>
      </c>
      <c r="B1405">
        <v>3</v>
      </c>
      <c r="C1405" s="5">
        <v>2500</v>
      </c>
    </row>
    <row r="1406" spans="1:3" x14ac:dyDescent="0.3">
      <c r="A1406">
        <v>12</v>
      </c>
      <c r="B1406">
        <v>3</v>
      </c>
      <c r="C1406" s="5">
        <v>2500</v>
      </c>
    </row>
    <row r="1407" spans="1:3" x14ac:dyDescent="0.3">
      <c r="A1407">
        <v>13</v>
      </c>
      <c r="B1407">
        <v>5</v>
      </c>
      <c r="C1407" s="5">
        <v>1500</v>
      </c>
    </row>
    <row r="1408" spans="1:3" x14ac:dyDescent="0.3">
      <c r="A1408">
        <v>11</v>
      </c>
      <c r="B1408">
        <v>2</v>
      </c>
      <c r="C1408" s="5">
        <v>1500</v>
      </c>
    </row>
    <row r="1409" spans="1:3" x14ac:dyDescent="0.3">
      <c r="A1409">
        <v>13</v>
      </c>
      <c r="B1409">
        <v>2</v>
      </c>
      <c r="C1409" s="5">
        <v>1500</v>
      </c>
    </row>
    <row r="1410" spans="1:3" x14ac:dyDescent="0.3">
      <c r="A1410">
        <v>13</v>
      </c>
      <c r="B1410">
        <v>7</v>
      </c>
      <c r="C1410" s="5">
        <v>2500</v>
      </c>
    </row>
    <row r="1411" spans="1:3" x14ac:dyDescent="0.3">
      <c r="A1411">
        <v>13</v>
      </c>
      <c r="B1411">
        <v>5</v>
      </c>
      <c r="C1411" s="5">
        <v>1500</v>
      </c>
    </row>
    <row r="1412" spans="1:3" x14ac:dyDescent="0.3">
      <c r="A1412">
        <v>13</v>
      </c>
      <c r="B1412">
        <v>3</v>
      </c>
      <c r="C1412" s="5">
        <v>1500</v>
      </c>
    </row>
    <row r="1413" spans="1:3" x14ac:dyDescent="0.3">
      <c r="A1413">
        <v>13</v>
      </c>
      <c r="B1413">
        <v>5</v>
      </c>
      <c r="C1413" s="5">
        <v>1500</v>
      </c>
    </row>
    <row r="1414" spans="1:3" x14ac:dyDescent="0.3">
      <c r="A1414">
        <v>11</v>
      </c>
      <c r="B1414">
        <v>1</v>
      </c>
      <c r="C1414" s="5">
        <v>1500</v>
      </c>
    </row>
    <row r="1415" spans="1:3" x14ac:dyDescent="0.3">
      <c r="A1415">
        <v>11</v>
      </c>
      <c r="B1415">
        <v>3</v>
      </c>
      <c r="C1415" s="5">
        <v>1500</v>
      </c>
    </row>
    <row r="1416" spans="1:3" x14ac:dyDescent="0.3">
      <c r="A1416">
        <v>11</v>
      </c>
      <c r="B1416">
        <v>3</v>
      </c>
      <c r="C1416" s="5">
        <v>1500</v>
      </c>
    </row>
    <row r="1417" spans="1:3" x14ac:dyDescent="0.3">
      <c r="A1417">
        <v>11</v>
      </c>
      <c r="B1417">
        <v>3</v>
      </c>
      <c r="C1417" s="5">
        <v>1500</v>
      </c>
    </row>
    <row r="1418" spans="1:3" x14ac:dyDescent="0.3">
      <c r="A1418">
        <v>11</v>
      </c>
      <c r="B1418">
        <v>2</v>
      </c>
      <c r="C1418" s="5">
        <v>1500</v>
      </c>
    </row>
    <row r="1419" spans="1:3" x14ac:dyDescent="0.3">
      <c r="A1419">
        <v>11</v>
      </c>
      <c r="B1419">
        <v>2</v>
      </c>
      <c r="C1419" s="5">
        <v>1500</v>
      </c>
    </row>
    <row r="1420" spans="1:3" x14ac:dyDescent="0.3">
      <c r="A1420">
        <v>11</v>
      </c>
      <c r="B1420">
        <v>3</v>
      </c>
      <c r="C1420" s="5">
        <v>1500</v>
      </c>
    </row>
    <row r="1421" spans="1:3" x14ac:dyDescent="0.3">
      <c r="A1421">
        <v>11</v>
      </c>
      <c r="B1421">
        <v>4</v>
      </c>
      <c r="C1421" s="5">
        <v>1500</v>
      </c>
    </row>
    <row r="1422" spans="1:3" x14ac:dyDescent="0.3">
      <c r="A1422">
        <v>11</v>
      </c>
      <c r="B1422">
        <v>3</v>
      </c>
      <c r="C1422" s="5">
        <v>2500</v>
      </c>
    </row>
    <row r="1423" spans="1:3" x14ac:dyDescent="0.3">
      <c r="A1423">
        <v>11</v>
      </c>
      <c r="B1423">
        <v>3</v>
      </c>
      <c r="C1423" s="5">
        <v>1500</v>
      </c>
    </row>
    <row r="1424" spans="1:3" x14ac:dyDescent="0.3">
      <c r="A1424">
        <v>11</v>
      </c>
      <c r="B1424">
        <v>7</v>
      </c>
    </row>
    <row r="1425" spans="1:3" x14ac:dyDescent="0.3">
      <c r="A1425">
        <v>11</v>
      </c>
      <c r="B1425">
        <v>4</v>
      </c>
      <c r="C1425" s="5">
        <v>1500</v>
      </c>
    </row>
    <row r="1426" spans="1:3" x14ac:dyDescent="0.3">
      <c r="A1426">
        <v>13</v>
      </c>
      <c r="B1426">
        <v>3</v>
      </c>
      <c r="C1426" s="5">
        <v>1500</v>
      </c>
    </row>
    <row r="1427" spans="1:3" x14ac:dyDescent="0.3">
      <c r="A1427">
        <v>9</v>
      </c>
      <c r="B1427">
        <v>1</v>
      </c>
      <c r="C1427" s="5">
        <v>1500</v>
      </c>
    </row>
    <row r="1428" spans="1:3" x14ac:dyDescent="0.3">
      <c r="A1428">
        <v>11</v>
      </c>
      <c r="B1428">
        <v>10</v>
      </c>
    </row>
    <row r="1429" spans="1:3" x14ac:dyDescent="0.3">
      <c r="A1429">
        <v>11</v>
      </c>
      <c r="B1429">
        <v>2</v>
      </c>
      <c r="C1429" s="5">
        <v>1500</v>
      </c>
    </row>
    <row r="1430" spans="1:3" x14ac:dyDescent="0.3">
      <c r="A1430">
        <v>11</v>
      </c>
      <c r="B1430">
        <v>1</v>
      </c>
      <c r="C1430" s="5">
        <v>1500</v>
      </c>
    </row>
    <row r="1431" spans="1:3" x14ac:dyDescent="0.3">
      <c r="A1431">
        <v>11</v>
      </c>
      <c r="B1431">
        <v>4</v>
      </c>
      <c r="C1431" s="5">
        <v>2500</v>
      </c>
    </row>
    <row r="1432" spans="1:3" x14ac:dyDescent="0.3">
      <c r="A1432">
        <v>11</v>
      </c>
      <c r="B1432">
        <v>1</v>
      </c>
      <c r="C1432" s="5">
        <v>1500</v>
      </c>
    </row>
    <row r="1433" spans="1:3" x14ac:dyDescent="0.3">
      <c r="A1433">
        <v>14</v>
      </c>
      <c r="B1433">
        <v>1</v>
      </c>
      <c r="C1433" s="5">
        <v>2500</v>
      </c>
    </row>
    <row r="1434" spans="1:3" x14ac:dyDescent="0.3">
      <c r="A1434">
        <v>15</v>
      </c>
      <c r="B1434">
        <v>4</v>
      </c>
    </row>
    <row r="1435" spans="1:3" x14ac:dyDescent="0.3">
      <c r="A1435">
        <v>14</v>
      </c>
      <c r="B1435">
        <v>5</v>
      </c>
    </row>
    <row r="1436" spans="1:3" x14ac:dyDescent="0.3">
      <c r="A1436">
        <v>12</v>
      </c>
      <c r="B1436">
        <v>2</v>
      </c>
      <c r="C1436" s="5">
        <v>1500</v>
      </c>
    </row>
    <row r="1437" spans="1:3" x14ac:dyDescent="0.3">
      <c r="A1437">
        <v>11</v>
      </c>
      <c r="B1437">
        <v>3</v>
      </c>
      <c r="C1437" s="5">
        <v>1500</v>
      </c>
    </row>
    <row r="1438" spans="1:3" x14ac:dyDescent="0.3">
      <c r="A1438">
        <v>11</v>
      </c>
      <c r="B1438">
        <v>1</v>
      </c>
      <c r="C1438" s="5">
        <v>1500</v>
      </c>
    </row>
    <row r="1439" spans="1:3" x14ac:dyDescent="0.3">
      <c r="A1439">
        <v>11</v>
      </c>
      <c r="B1439">
        <v>2</v>
      </c>
      <c r="C1439" s="5">
        <v>1500</v>
      </c>
    </row>
    <row r="1440" spans="1:3" x14ac:dyDescent="0.3">
      <c r="A1440">
        <v>11</v>
      </c>
      <c r="B1440">
        <v>3</v>
      </c>
      <c r="C1440" s="5">
        <v>1500</v>
      </c>
    </row>
    <row r="1441" spans="1:3" x14ac:dyDescent="0.3">
      <c r="A1441">
        <v>11</v>
      </c>
      <c r="B1441">
        <v>10</v>
      </c>
    </row>
    <row r="1442" spans="1:3" x14ac:dyDescent="0.3">
      <c r="A1442">
        <v>11</v>
      </c>
      <c r="B1442">
        <v>4</v>
      </c>
      <c r="C1442" s="5">
        <v>1500</v>
      </c>
    </row>
    <row r="1443" spans="1:3" x14ac:dyDescent="0.3">
      <c r="A1443">
        <v>11</v>
      </c>
      <c r="B1443">
        <v>2</v>
      </c>
      <c r="C1443" s="5">
        <v>1500</v>
      </c>
    </row>
    <row r="1444" spans="1:3" x14ac:dyDescent="0.3">
      <c r="A1444">
        <v>11</v>
      </c>
      <c r="B1444">
        <v>2</v>
      </c>
      <c r="C1444" s="5">
        <v>1500</v>
      </c>
    </row>
    <row r="1445" spans="1:3" x14ac:dyDescent="0.3">
      <c r="A1445">
        <v>11</v>
      </c>
      <c r="B1445">
        <v>8</v>
      </c>
      <c r="C1445" s="5">
        <v>1500</v>
      </c>
    </row>
    <row r="1446" spans="1:3" x14ac:dyDescent="0.3">
      <c r="A1446">
        <v>11</v>
      </c>
      <c r="B1446">
        <v>4</v>
      </c>
      <c r="C1446" s="5">
        <v>1500</v>
      </c>
    </row>
    <row r="1447" spans="1:3" x14ac:dyDescent="0.3">
      <c r="A1447">
        <v>13</v>
      </c>
      <c r="B1447">
        <v>5</v>
      </c>
      <c r="C1447" s="5">
        <v>2500</v>
      </c>
    </row>
    <row r="1448" spans="1:3" x14ac:dyDescent="0.3">
      <c r="A1448">
        <v>12</v>
      </c>
      <c r="B1448">
        <v>3</v>
      </c>
      <c r="C1448" s="5">
        <v>1500</v>
      </c>
    </row>
    <row r="1449" spans="1:3" x14ac:dyDescent="0.3">
      <c r="A1449">
        <v>12</v>
      </c>
      <c r="B1449">
        <v>2</v>
      </c>
      <c r="C1449" s="5">
        <v>1500</v>
      </c>
    </row>
    <row r="1450" spans="1:3" x14ac:dyDescent="0.3">
      <c r="A1450">
        <v>12</v>
      </c>
      <c r="B1450">
        <v>3</v>
      </c>
      <c r="C1450" s="5">
        <v>1500</v>
      </c>
    </row>
    <row r="1451" spans="1:3" x14ac:dyDescent="0.3">
      <c r="A1451">
        <v>12</v>
      </c>
      <c r="B1451">
        <v>3</v>
      </c>
      <c r="C1451" s="5">
        <v>1500</v>
      </c>
    </row>
    <row r="1452" spans="1:3" x14ac:dyDescent="0.3">
      <c r="A1452">
        <v>12</v>
      </c>
      <c r="B1452">
        <v>3</v>
      </c>
      <c r="C1452" s="5">
        <v>2500</v>
      </c>
    </row>
    <row r="1453" spans="1:3" x14ac:dyDescent="0.3">
      <c r="A1453">
        <v>12</v>
      </c>
      <c r="B1453">
        <v>4</v>
      </c>
      <c r="C1453" s="5">
        <v>1500</v>
      </c>
    </row>
    <row r="1454" spans="1:3" x14ac:dyDescent="0.3">
      <c r="A1454">
        <v>12</v>
      </c>
      <c r="B1454">
        <v>3</v>
      </c>
      <c r="C1454" s="5">
        <v>1500</v>
      </c>
    </row>
    <row r="1455" spans="1:3" x14ac:dyDescent="0.3">
      <c r="A1455">
        <v>12</v>
      </c>
      <c r="B1455">
        <v>1</v>
      </c>
      <c r="C1455" s="5">
        <v>1500</v>
      </c>
    </row>
    <row r="1456" spans="1:3" x14ac:dyDescent="0.3">
      <c r="A1456">
        <v>12</v>
      </c>
      <c r="B1456">
        <v>3</v>
      </c>
      <c r="C1456" s="5">
        <v>1500</v>
      </c>
    </row>
    <row r="1457" spans="1:3" x14ac:dyDescent="0.3">
      <c r="A1457">
        <v>12</v>
      </c>
      <c r="B1457">
        <v>4</v>
      </c>
      <c r="C1457" s="5">
        <v>1500</v>
      </c>
    </row>
    <row r="1458" spans="1:3" x14ac:dyDescent="0.3">
      <c r="A1458">
        <v>12</v>
      </c>
      <c r="B1458">
        <v>1</v>
      </c>
      <c r="C1458" s="5">
        <v>1500</v>
      </c>
    </row>
    <row r="1459" spans="1:3" x14ac:dyDescent="0.3">
      <c r="A1459">
        <v>12</v>
      </c>
      <c r="B1459">
        <v>1</v>
      </c>
      <c r="C1459" s="5">
        <v>1500</v>
      </c>
    </row>
    <row r="1460" spans="1:3" x14ac:dyDescent="0.3">
      <c r="A1460">
        <v>12</v>
      </c>
      <c r="B1460">
        <v>1</v>
      </c>
      <c r="C1460" s="5">
        <v>1500</v>
      </c>
    </row>
    <row r="1461" spans="1:3" x14ac:dyDescent="0.3">
      <c r="A1461">
        <v>12</v>
      </c>
      <c r="B1461">
        <v>3</v>
      </c>
      <c r="C1461" s="5">
        <v>2500</v>
      </c>
    </row>
    <row r="1462" spans="1:3" x14ac:dyDescent="0.3">
      <c r="A1462">
        <v>12</v>
      </c>
      <c r="B1462">
        <v>3</v>
      </c>
      <c r="C1462" s="5">
        <v>1500</v>
      </c>
    </row>
    <row r="1463" spans="1:3" x14ac:dyDescent="0.3">
      <c r="A1463">
        <v>12</v>
      </c>
      <c r="B1463">
        <v>1</v>
      </c>
      <c r="C1463" s="5">
        <v>2500</v>
      </c>
    </row>
    <row r="1464" spans="1:3" x14ac:dyDescent="0.3">
      <c r="A1464">
        <v>12</v>
      </c>
      <c r="B1464">
        <v>4</v>
      </c>
      <c r="C1464" s="5">
        <v>1500</v>
      </c>
    </row>
    <row r="1465" spans="1:3" x14ac:dyDescent="0.3">
      <c r="A1465">
        <v>12</v>
      </c>
      <c r="B1465">
        <v>3</v>
      </c>
      <c r="C1465" s="5">
        <v>1500</v>
      </c>
    </row>
    <row r="1466" spans="1:3" x14ac:dyDescent="0.3">
      <c r="A1466">
        <v>12</v>
      </c>
      <c r="B1466">
        <v>1</v>
      </c>
      <c r="C1466" s="5">
        <v>2500</v>
      </c>
    </row>
    <row r="1467" spans="1:3" x14ac:dyDescent="0.3">
      <c r="A1467">
        <v>12</v>
      </c>
      <c r="B1467">
        <v>3</v>
      </c>
      <c r="C1467" s="5">
        <v>1500</v>
      </c>
    </row>
    <row r="1468" spans="1:3" x14ac:dyDescent="0.3">
      <c r="A1468">
        <v>12</v>
      </c>
      <c r="B1468">
        <v>1</v>
      </c>
      <c r="C1468" s="5">
        <v>2500</v>
      </c>
    </row>
    <row r="1469" spans="1:3" x14ac:dyDescent="0.3">
      <c r="A1469">
        <v>12</v>
      </c>
      <c r="B1469">
        <v>6</v>
      </c>
      <c r="C1469" s="5">
        <v>1500</v>
      </c>
    </row>
    <row r="1470" spans="1:3" x14ac:dyDescent="0.3">
      <c r="A1470">
        <v>12</v>
      </c>
      <c r="B1470">
        <v>1</v>
      </c>
      <c r="C1470" s="5">
        <v>1500</v>
      </c>
    </row>
    <row r="1471" spans="1:3" x14ac:dyDescent="0.3">
      <c r="A1471">
        <v>12</v>
      </c>
      <c r="B1471">
        <v>1</v>
      </c>
      <c r="C1471" s="5">
        <v>1500</v>
      </c>
    </row>
    <row r="1472" spans="1:3" x14ac:dyDescent="0.3">
      <c r="A1472">
        <v>12</v>
      </c>
      <c r="B1472">
        <v>4</v>
      </c>
      <c r="C1472" s="5">
        <v>1500</v>
      </c>
    </row>
    <row r="1473" spans="1:3" x14ac:dyDescent="0.3">
      <c r="A1473">
        <v>12</v>
      </c>
      <c r="B1473">
        <v>4</v>
      </c>
      <c r="C1473" s="5">
        <v>1500</v>
      </c>
    </row>
    <row r="1474" spans="1:3" x14ac:dyDescent="0.3">
      <c r="A1474">
        <v>11</v>
      </c>
      <c r="B1474">
        <v>3</v>
      </c>
      <c r="C1474" s="5">
        <v>2500</v>
      </c>
    </row>
    <row r="1475" spans="1:3" x14ac:dyDescent="0.3">
      <c r="A1475">
        <v>11</v>
      </c>
      <c r="B1475">
        <v>3</v>
      </c>
      <c r="C1475" s="5">
        <v>1500</v>
      </c>
    </row>
    <row r="1476" spans="1:3" x14ac:dyDescent="0.3">
      <c r="A1476">
        <v>11</v>
      </c>
      <c r="B1476">
        <v>3</v>
      </c>
      <c r="C1476" s="5">
        <v>1500</v>
      </c>
    </row>
    <row r="1477" spans="1:3" x14ac:dyDescent="0.3">
      <c r="A1477">
        <v>9</v>
      </c>
      <c r="B1477">
        <v>1</v>
      </c>
      <c r="C1477" s="5">
        <v>1500</v>
      </c>
    </row>
    <row r="1478" spans="1:3" x14ac:dyDescent="0.3">
      <c r="A1478">
        <v>11</v>
      </c>
      <c r="B1478">
        <v>3</v>
      </c>
      <c r="C1478" s="5">
        <v>1500</v>
      </c>
    </row>
    <row r="1479" spans="1:3" x14ac:dyDescent="0.3">
      <c r="A1479">
        <v>11</v>
      </c>
      <c r="B1479">
        <v>3</v>
      </c>
      <c r="C1479" s="5">
        <v>2500</v>
      </c>
    </row>
    <row r="1480" spans="1:3" x14ac:dyDescent="0.3">
      <c r="A1480">
        <v>9</v>
      </c>
      <c r="B1480">
        <v>3</v>
      </c>
    </row>
    <row r="1481" spans="1:3" x14ac:dyDescent="0.3">
      <c r="A1481">
        <v>11</v>
      </c>
      <c r="B1481">
        <v>4</v>
      </c>
      <c r="C1481" s="5">
        <v>1500</v>
      </c>
    </row>
    <row r="1482" spans="1:3" x14ac:dyDescent="0.3">
      <c r="A1482">
        <v>11</v>
      </c>
      <c r="B1482">
        <v>4</v>
      </c>
      <c r="C1482" s="5">
        <v>1500</v>
      </c>
    </row>
    <row r="1483" spans="1:3" x14ac:dyDescent="0.3">
      <c r="A1483">
        <v>11</v>
      </c>
      <c r="B1483">
        <v>3</v>
      </c>
    </row>
    <row r="1484" spans="1:3" x14ac:dyDescent="0.3">
      <c r="A1484">
        <v>11</v>
      </c>
      <c r="B1484">
        <v>6</v>
      </c>
      <c r="C1484" s="5">
        <v>1500</v>
      </c>
    </row>
    <row r="1485" spans="1:3" x14ac:dyDescent="0.3">
      <c r="A1485">
        <v>11</v>
      </c>
      <c r="B1485">
        <v>8</v>
      </c>
    </row>
    <row r="1486" spans="1:3" x14ac:dyDescent="0.3">
      <c r="A1486">
        <v>11</v>
      </c>
      <c r="B1486">
        <v>3</v>
      </c>
      <c r="C1486" s="5">
        <v>1500</v>
      </c>
    </row>
    <row r="1487" spans="1:3" x14ac:dyDescent="0.3">
      <c r="A1487">
        <v>11</v>
      </c>
      <c r="B1487">
        <v>1</v>
      </c>
      <c r="C1487" s="5">
        <v>1500</v>
      </c>
    </row>
    <row r="1488" spans="1:3" x14ac:dyDescent="0.3">
      <c r="A1488">
        <v>11</v>
      </c>
      <c r="B1488">
        <v>3</v>
      </c>
      <c r="C1488" s="5">
        <v>1500</v>
      </c>
    </row>
    <row r="1489" spans="1:3" x14ac:dyDescent="0.3">
      <c r="A1489">
        <v>11</v>
      </c>
      <c r="B1489">
        <v>3</v>
      </c>
      <c r="C1489" s="5">
        <v>1500</v>
      </c>
    </row>
    <row r="1490" spans="1:3" x14ac:dyDescent="0.3">
      <c r="A1490">
        <v>9</v>
      </c>
      <c r="B1490">
        <v>3</v>
      </c>
    </row>
    <row r="1491" spans="1:3" x14ac:dyDescent="0.3">
      <c r="A1491">
        <v>11</v>
      </c>
      <c r="B1491">
        <v>5</v>
      </c>
      <c r="C1491" s="5">
        <v>1500</v>
      </c>
    </row>
    <row r="1492" spans="1:3" x14ac:dyDescent="0.3">
      <c r="A1492">
        <v>11</v>
      </c>
      <c r="B1492">
        <v>1</v>
      </c>
    </row>
    <row r="1493" spans="1:3" x14ac:dyDescent="0.3">
      <c r="A1493">
        <v>11</v>
      </c>
      <c r="B1493">
        <v>1</v>
      </c>
      <c r="C1493" s="5">
        <v>1500</v>
      </c>
    </row>
    <row r="1494" spans="1:3" x14ac:dyDescent="0.3">
      <c r="A1494">
        <v>13</v>
      </c>
      <c r="B1494">
        <v>2</v>
      </c>
    </row>
    <row r="1495" spans="1:3" x14ac:dyDescent="0.3">
      <c r="A1495">
        <v>13</v>
      </c>
      <c r="B1495">
        <v>2</v>
      </c>
    </row>
    <row r="1496" spans="1:3" x14ac:dyDescent="0.3">
      <c r="A1496">
        <v>13</v>
      </c>
      <c r="B1496">
        <v>4</v>
      </c>
      <c r="C1496" s="5">
        <v>1500</v>
      </c>
    </row>
    <row r="1497" spans="1:3" x14ac:dyDescent="0.3">
      <c r="A1497">
        <v>13</v>
      </c>
      <c r="B1497">
        <v>4</v>
      </c>
      <c r="C1497" s="5">
        <v>2500</v>
      </c>
    </row>
    <row r="1498" spans="1:3" x14ac:dyDescent="0.3">
      <c r="A1498">
        <v>13</v>
      </c>
      <c r="B1498">
        <v>6</v>
      </c>
      <c r="C1498" s="5">
        <v>2500</v>
      </c>
    </row>
    <row r="1499" spans="1:3" x14ac:dyDescent="0.3">
      <c r="A1499">
        <v>9</v>
      </c>
      <c r="B1499">
        <v>1</v>
      </c>
    </row>
    <row r="1500" spans="1:3" x14ac:dyDescent="0.3">
      <c r="A1500">
        <v>9</v>
      </c>
      <c r="B1500">
        <v>1</v>
      </c>
      <c r="C1500" s="5">
        <v>1500</v>
      </c>
    </row>
    <row r="1501" spans="1:3" x14ac:dyDescent="0.3">
      <c r="A1501">
        <v>11</v>
      </c>
      <c r="B1501">
        <v>3</v>
      </c>
      <c r="C1501" s="5">
        <v>1500</v>
      </c>
    </row>
    <row r="1502" spans="1:3" x14ac:dyDescent="0.3">
      <c r="A1502">
        <v>11</v>
      </c>
      <c r="B1502">
        <v>2</v>
      </c>
      <c r="C1502" s="5">
        <v>1500</v>
      </c>
    </row>
    <row r="1503" spans="1:3" x14ac:dyDescent="0.3">
      <c r="A1503">
        <v>11</v>
      </c>
      <c r="B1503">
        <v>3</v>
      </c>
      <c r="C1503" s="5">
        <v>1500</v>
      </c>
    </row>
    <row r="1504" spans="1:3" x14ac:dyDescent="0.3">
      <c r="A1504">
        <v>11</v>
      </c>
      <c r="B1504">
        <v>4</v>
      </c>
      <c r="C1504" s="5">
        <v>1500</v>
      </c>
    </row>
    <row r="1505" spans="1:3" x14ac:dyDescent="0.3">
      <c r="A1505">
        <v>9</v>
      </c>
      <c r="B1505">
        <v>1</v>
      </c>
      <c r="C1505" s="5">
        <v>1500</v>
      </c>
    </row>
    <row r="1506" spans="1:3" x14ac:dyDescent="0.3">
      <c r="A1506">
        <v>11</v>
      </c>
      <c r="B1506">
        <v>3</v>
      </c>
      <c r="C1506" s="5">
        <v>1500</v>
      </c>
    </row>
    <row r="1507" spans="1:3" x14ac:dyDescent="0.3">
      <c r="A1507">
        <v>11</v>
      </c>
      <c r="B1507">
        <v>3</v>
      </c>
      <c r="C1507" s="5">
        <v>1500</v>
      </c>
    </row>
    <row r="1508" spans="1:3" x14ac:dyDescent="0.3">
      <c r="A1508">
        <v>11</v>
      </c>
      <c r="B1508">
        <v>3</v>
      </c>
      <c r="C1508" s="5">
        <v>1500</v>
      </c>
    </row>
    <row r="1509" spans="1:3" x14ac:dyDescent="0.3">
      <c r="A1509">
        <v>11</v>
      </c>
      <c r="B1509">
        <v>1</v>
      </c>
      <c r="C1509" s="5">
        <v>1500</v>
      </c>
    </row>
    <row r="1510" spans="1:3" x14ac:dyDescent="0.3">
      <c r="A1510">
        <v>9</v>
      </c>
      <c r="B1510">
        <v>1</v>
      </c>
    </row>
    <row r="1511" spans="1:3" x14ac:dyDescent="0.3">
      <c r="A1511">
        <v>11</v>
      </c>
      <c r="B1511">
        <v>5</v>
      </c>
    </row>
    <row r="1512" spans="1:3" x14ac:dyDescent="0.3">
      <c r="A1512">
        <v>11</v>
      </c>
      <c r="B1512">
        <v>1</v>
      </c>
      <c r="C1512" s="5">
        <v>1500</v>
      </c>
    </row>
    <row r="1513" spans="1:3" x14ac:dyDescent="0.3">
      <c r="A1513">
        <v>11</v>
      </c>
      <c r="B1513">
        <v>3</v>
      </c>
      <c r="C1513" s="5">
        <v>1500</v>
      </c>
    </row>
    <row r="1514" spans="1:3" x14ac:dyDescent="0.3">
      <c r="A1514">
        <v>9</v>
      </c>
      <c r="B1514">
        <v>1</v>
      </c>
    </row>
    <row r="1515" spans="1:3" x14ac:dyDescent="0.3">
      <c r="A1515">
        <v>11</v>
      </c>
      <c r="B1515">
        <v>2</v>
      </c>
      <c r="C1515" s="5">
        <v>1500</v>
      </c>
    </row>
    <row r="1516" spans="1:3" x14ac:dyDescent="0.3">
      <c r="A1516">
        <v>9</v>
      </c>
      <c r="B1516">
        <v>1</v>
      </c>
      <c r="C1516" s="5">
        <v>1500</v>
      </c>
    </row>
    <row r="1517" spans="1:3" x14ac:dyDescent="0.3">
      <c r="A1517">
        <v>11</v>
      </c>
      <c r="B1517">
        <v>4</v>
      </c>
      <c r="C1517" s="5">
        <v>1500</v>
      </c>
    </row>
    <row r="1518" spans="1:3" x14ac:dyDescent="0.3">
      <c r="A1518">
        <v>9</v>
      </c>
      <c r="B1518">
        <v>3</v>
      </c>
      <c r="C1518" s="5">
        <v>1500</v>
      </c>
    </row>
    <row r="1519" spans="1:3" x14ac:dyDescent="0.3">
      <c r="A1519">
        <v>11</v>
      </c>
      <c r="B1519">
        <v>1</v>
      </c>
      <c r="C1519" s="5">
        <v>1500</v>
      </c>
    </row>
    <row r="1520" spans="1:3" x14ac:dyDescent="0.3">
      <c r="A1520">
        <v>11</v>
      </c>
      <c r="B1520">
        <v>1</v>
      </c>
      <c r="C1520" s="5">
        <v>1500</v>
      </c>
    </row>
    <row r="1521" spans="1:3" x14ac:dyDescent="0.3">
      <c r="A1521">
        <v>11</v>
      </c>
      <c r="B1521">
        <v>2</v>
      </c>
      <c r="C1521" s="5">
        <v>2500</v>
      </c>
    </row>
    <row r="1522" spans="1:3" x14ac:dyDescent="0.3">
      <c r="A1522">
        <v>13</v>
      </c>
      <c r="B1522">
        <v>4</v>
      </c>
      <c r="C1522" s="5">
        <v>1500</v>
      </c>
    </row>
    <row r="1523" spans="1:3" x14ac:dyDescent="0.3">
      <c r="A1523">
        <v>13</v>
      </c>
      <c r="B1523">
        <v>2</v>
      </c>
      <c r="C1523" s="5">
        <v>1500</v>
      </c>
    </row>
    <row r="1524" spans="1:3" x14ac:dyDescent="0.3">
      <c r="A1524">
        <v>13</v>
      </c>
      <c r="B1524">
        <v>4</v>
      </c>
      <c r="C1524" s="5">
        <v>1500</v>
      </c>
    </row>
    <row r="1525" spans="1:3" x14ac:dyDescent="0.3">
      <c r="A1525">
        <v>13</v>
      </c>
      <c r="B1525">
        <v>3</v>
      </c>
      <c r="C1525" s="5">
        <v>2500</v>
      </c>
    </row>
    <row r="1526" spans="1:3" x14ac:dyDescent="0.3">
      <c r="A1526">
        <v>13</v>
      </c>
      <c r="B1526">
        <v>4</v>
      </c>
      <c r="C1526" s="5">
        <v>1500</v>
      </c>
    </row>
    <row r="1527" spans="1:3" x14ac:dyDescent="0.3">
      <c r="A1527">
        <v>13</v>
      </c>
      <c r="B1527">
        <v>10</v>
      </c>
      <c r="C1527" s="5"/>
    </row>
    <row r="1528" spans="1:3" x14ac:dyDescent="0.3">
      <c r="A1528">
        <v>13</v>
      </c>
      <c r="B1528">
        <v>6</v>
      </c>
      <c r="C1528" s="5">
        <v>1500</v>
      </c>
    </row>
    <row r="1529" spans="1:3" x14ac:dyDescent="0.3">
      <c r="A1529">
        <v>11</v>
      </c>
      <c r="B1529">
        <v>2</v>
      </c>
      <c r="C1529" s="5">
        <v>1500</v>
      </c>
    </row>
    <row r="1530" spans="1:3" x14ac:dyDescent="0.3">
      <c r="A1530">
        <v>11</v>
      </c>
      <c r="B1530">
        <v>4</v>
      </c>
      <c r="C1530" s="5">
        <v>1500</v>
      </c>
    </row>
    <row r="1531" spans="1:3" x14ac:dyDescent="0.3">
      <c r="A1531">
        <v>11</v>
      </c>
      <c r="B1531">
        <v>2</v>
      </c>
      <c r="C1531" s="5">
        <v>1500</v>
      </c>
    </row>
    <row r="1532" spans="1:3" x14ac:dyDescent="0.3">
      <c r="A1532">
        <v>11</v>
      </c>
      <c r="B1532">
        <v>3</v>
      </c>
    </row>
    <row r="1533" spans="1:3" x14ac:dyDescent="0.3">
      <c r="A1533">
        <v>11</v>
      </c>
      <c r="B1533">
        <v>4</v>
      </c>
      <c r="C1533" s="5">
        <v>1500</v>
      </c>
    </row>
    <row r="1534" spans="1:3" x14ac:dyDescent="0.3">
      <c r="A1534">
        <v>11</v>
      </c>
      <c r="B1534">
        <v>3</v>
      </c>
      <c r="C1534" s="5">
        <v>1500</v>
      </c>
    </row>
    <row r="1535" spans="1:3" x14ac:dyDescent="0.3">
      <c r="A1535">
        <v>11</v>
      </c>
      <c r="B1535">
        <v>3</v>
      </c>
      <c r="C1535" s="5">
        <v>1500</v>
      </c>
    </row>
    <row r="1536" spans="1:3" x14ac:dyDescent="0.3">
      <c r="A1536">
        <v>11</v>
      </c>
      <c r="B1536">
        <v>10</v>
      </c>
      <c r="C1536" s="5">
        <v>1500</v>
      </c>
    </row>
    <row r="1537" spans="1:3" x14ac:dyDescent="0.3">
      <c r="A1537">
        <v>11</v>
      </c>
      <c r="B1537">
        <v>2</v>
      </c>
      <c r="C1537" s="5">
        <v>1500</v>
      </c>
    </row>
    <row r="1538" spans="1:3" x14ac:dyDescent="0.3">
      <c r="A1538">
        <v>11</v>
      </c>
      <c r="B1538">
        <v>3</v>
      </c>
      <c r="C1538" s="5">
        <v>1500</v>
      </c>
    </row>
    <row r="1539" spans="1:3" x14ac:dyDescent="0.3">
      <c r="A1539">
        <v>11</v>
      </c>
      <c r="B1539">
        <v>2</v>
      </c>
      <c r="C1539" s="5">
        <v>1500</v>
      </c>
    </row>
    <row r="1540" spans="1:3" x14ac:dyDescent="0.3">
      <c r="A1540">
        <v>11</v>
      </c>
      <c r="B1540">
        <v>4</v>
      </c>
      <c r="C1540" s="5">
        <v>1500</v>
      </c>
    </row>
    <row r="1541" spans="1:3" x14ac:dyDescent="0.3">
      <c r="A1541">
        <v>11</v>
      </c>
      <c r="B1541">
        <v>3</v>
      </c>
    </row>
    <row r="1542" spans="1:3" x14ac:dyDescent="0.3">
      <c r="A1542">
        <v>11</v>
      </c>
      <c r="B1542">
        <v>1</v>
      </c>
    </row>
    <row r="1543" spans="1:3" x14ac:dyDescent="0.3">
      <c r="A1543">
        <v>13</v>
      </c>
      <c r="B1543">
        <v>3</v>
      </c>
      <c r="C1543" s="5">
        <v>1500</v>
      </c>
    </row>
    <row r="1544" spans="1:3" x14ac:dyDescent="0.3">
      <c r="A1544">
        <v>11</v>
      </c>
      <c r="B1544">
        <v>2</v>
      </c>
      <c r="C1544" s="5">
        <v>1500</v>
      </c>
    </row>
    <row r="1545" spans="1:3" x14ac:dyDescent="0.3">
      <c r="A1545">
        <v>9</v>
      </c>
      <c r="B1545">
        <v>1</v>
      </c>
      <c r="C1545" s="5">
        <v>1500</v>
      </c>
    </row>
    <row r="1546" spans="1:3" x14ac:dyDescent="0.3">
      <c r="A1546">
        <v>9</v>
      </c>
      <c r="B1546">
        <v>2</v>
      </c>
      <c r="C1546" s="5">
        <v>1500</v>
      </c>
    </row>
    <row r="1547" spans="1:3" x14ac:dyDescent="0.3">
      <c r="A1547">
        <v>11</v>
      </c>
      <c r="B1547">
        <v>10</v>
      </c>
      <c r="C1547" s="5">
        <v>1500</v>
      </c>
    </row>
    <row r="1548" spans="1:3" x14ac:dyDescent="0.3">
      <c r="A1548">
        <v>11</v>
      </c>
      <c r="B1548">
        <v>3</v>
      </c>
      <c r="C1548" s="5">
        <v>1500</v>
      </c>
    </row>
    <row r="1549" spans="1:3" x14ac:dyDescent="0.3">
      <c r="A1549">
        <v>11</v>
      </c>
      <c r="B1549">
        <v>1</v>
      </c>
      <c r="C1549" s="5">
        <v>1500</v>
      </c>
    </row>
    <row r="1550" spans="1:3" x14ac:dyDescent="0.3">
      <c r="A1550">
        <v>9</v>
      </c>
      <c r="B1550">
        <v>1</v>
      </c>
      <c r="C1550" s="5">
        <v>1500</v>
      </c>
    </row>
    <row r="1551" spans="1:3" x14ac:dyDescent="0.3">
      <c r="A1551">
        <v>11</v>
      </c>
      <c r="B1551">
        <v>3</v>
      </c>
      <c r="C1551" s="5">
        <v>1500</v>
      </c>
    </row>
    <row r="1552" spans="1:3" x14ac:dyDescent="0.3">
      <c r="A1552">
        <v>11</v>
      </c>
      <c r="B1552">
        <v>2</v>
      </c>
      <c r="C1552" s="5">
        <v>1500</v>
      </c>
    </row>
    <row r="1553" spans="1:3" x14ac:dyDescent="0.3">
      <c r="A1553">
        <v>13</v>
      </c>
      <c r="B1553">
        <v>1</v>
      </c>
      <c r="C1553" s="5">
        <v>2500</v>
      </c>
    </row>
    <row r="1554" spans="1:3" x14ac:dyDescent="0.3">
      <c r="A1554">
        <v>11</v>
      </c>
      <c r="B1554">
        <v>2</v>
      </c>
      <c r="C1554" s="5">
        <v>1500</v>
      </c>
    </row>
    <row r="1555" spans="1:3" x14ac:dyDescent="0.3">
      <c r="A1555">
        <v>11</v>
      </c>
      <c r="B1555">
        <v>1</v>
      </c>
      <c r="C1555" s="5">
        <v>1500</v>
      </c>
    </row>
    <row r="1556" spans="1:3" x14ac:dyDescent="0.3">
      <c r="A1556">
        <v>11</v>
      </c>
      <c r="B1556">
        <v>1</v>
      </c>
      <c r="C1556" s="5">
        <v>1500</v>
      </c>
    </row>
    <row r="1557" spans="1:3" x14ac:dyDescent="0.3">
      <c r="A1557">
        <v>13</v>
      </c>
      <c r="B1557">
        <v>4</v>
      </c>
      <c r="C1557" s="5">
        <v>2500</v>
      </c>
    </row>
    <row r="1558" spans="1:3" x14ac:dyDescent="0.3">
      <c r="A1558">
        <v>14</v>
      </c>
      <c r="B1558">
        <v>3</v>
      </c>
      <c r="C1558" s="5">
        <v>1500</v>
      </c>
    </row>
    <row r="1559" spans="1:3" x14ac:dyDescent="0.3">
      <c r="A1559">
        <v>13</v>
      </c>
      <c r="B1559">
        <v>4</v>
      </c>
      <c r="C1559" s="5">
        <v>1500</v>
      </c>
    </row>
    <row r="1560" spans="1:3" x14ac:dyDescent="0.3">
      <c r="A1560">
        <v>14</v>
      </c>
      <c r="B1560">
        <v>5</v>
      </c>
      <c r="C1560" s="5">
        <v>2500</v>
      </c>
    </row>
    <row r="1561" spans="1:3" x14ac:dyDescent="0.3">
      <c r="A1561">
        <v>14</v>
      </c>
      <c r="B1561">
        <v>10</v>
      </c>
      <c r="C1561" s="5"/>
    </row>
    <row r="1562" spans="1:3" x14ac:dyDescent="0.3">
      <c r="A1562">
        <v>15</v>
      </c>
      <c r="B1562">
        <v>6</v>
      </c>
    </row>
    <row r="1563" spans="1:3" x14ac:dyDescent="0.3">
      <c r="A1563">
        <v>13</v>
      </c>
      <c r="B1563">
        <v>1</v>
      </c>
      <c r="C1563" s="5">
        <v>1500</v>
      </c>
    </row>
    <row r="1564" spans="1:3" x14ac:dyDescent="0.3">
      <c r="A1564">
        <v>11</v>
      </c>
      <c r="B1564">
        <v>3</v>
      </c>
      <c r="C1564" s="5">
        <v>1500</v>
      </c>
    </row>
    <row r="1565" spans="1:3" x14ac:dyDescent="0.3">
      <c r="A1565">
        <v>13</v>
      </c>
      <c r="B1565">
        <v>3</v>
      </c>
      <c r="C1565" s="5">
        <v>2500</v>
      </c>
    </row>
    <row r="1566" spans="1:3" x14ac:dyDescent="0.3">
      <c r="A1566">
        <v>13</v>
      </c>
      <c r="B1566">
        <v>1</v>
      </c>
      <c r="C1566" s="5">
        <v>1500</v>
      </c>
    </row>
    <row r="1567" spans="1:3" x14ac:dyDescent="0.3">
      <c r="A1567">
        <v>14</v>
      </c>
      <c r="B1567">
        <v>6</v>
      </c>
      <c r="C1567" s="5"/>
    </row>
    <row r="1568" spans="1:3" x14ac:dyDescent="0.3">
      <c r="A1568">
        <v>13</v>
      </c>
      <c r="B1568">
        <v>5</v>
      </c>
      <c r="C1568" s="5">
        <v>2500</v>
      </c>
    </row>
    <row r="1569" spans="1:3" x14ac:dyDescent="0.3">
      <c r="A1569">
        <v>14</v>
      </c>
      <c r="B1569">
        <v>3</v>
      </c>
      <c r="C1569" s="5">
        <v>2500</v>
      </c>
    </row>
    <row r="1570" spans="1:3" x14ac:dyDescent="0.3">
      <c r="A1570">
        <v>12</v>
      </c>
      <c r="B1570">
        <v>6</v>
      </c>
    </row>
    <row r="1571" spans="1:3" x14ac:dyDescent="0.3">
      <c r="A1571">
        <v>13</v>
      </c>
      <c r="B1571">
        <v>8</v>
      </c>
      <c r="C1571" s="5">
        <v>2500</v>
      </c>
    </row>
    <row r="1572" spans="1:3" x14ac:dyDescent="0.3">
      <c r="A1572">
        <v>14</v>
      </c>
      <c r="B1572">
        <v>10</v>
      </c>
    </row>
    <row r="1573" spans="1:3" x14ac:dyDescent="0.3">
      <c r="A1573">
        <v>13</v>
      </c>
      <c r="B1573">
        <v>7</v>
      </c>
      <c r="C1573" s="5">
        <v>1500</v>
      </c>
    </row>
    <row r="1574" spans="1:3" x14ac:dyDescent="0.3">
      <c r="A1574">
        <v>12</v>
      </c>
      <c r="B1574">
        <v>3</v>
      </c>
      <c r="C1574" s="5">
        <v>1500</v>
      </c>
    </row>
    <row r="1575" spans="1:3" x14ac:dyDescent="0.3">
      <c r="A1575">
        <v>11</v>
      </c>
      <c r="B1575">
        <v>1</v>
      </c>
      <c r="C1575" s="5">
        <v>1500</v>
      </c>
    </row>
    <row r="1576" spans="1:3" x14ac:dyDescent="0.3">
      <c r="A1576">
        <v>13</v>
      </c>
      <c r="B1576">
        <v>3</v>
      </c>
      <c r="C1576" s="5">
        <v>1500</v>
      </c>
    </row>
    <row r="1577" spans="1:3" x14ac:dyDescent="0.3">
      <c r="A1577">
        <v>14</v>
      </c>
      <c r="B1577">
        <v>4</v>
      </c>
    </row>
    <row r="1578" spans="1:3" x14ac:dyDescent="0.3">
      <c r="A1578">
        <v>14</v>
      </c>
      <c r="B1578">
        <v>5</v>
      </c>
      <c r="C1578" s="5">
        <v>2500</v>
      </c>
    </row>
    <row r="1579" spans="1:3" x14ac:dyDescent="0.3">
      <c r="A1579">
        <v>13</v>
      </c>
      <c r="B1579">
        <v>1</v>
      </c>
      <c r="C1579" s="5">
        <v>1500</v>
      </c>
    </row>
    <row r="1580" spans="1:3" x14ac:dyDescent="0.3">
      <c r="A1580">
        <v>13</v>
      </c>
      <c r="B1580">
        <v>7</v>
      </c>
      <c r="C1580" s="5">
        <v>1500</v>
      </c>
    </row>
    <row r="1581" spans="1:3" x14ac:dyDescent="0.3">
      <c r="A1581">
        <v>14</v>
      </c>
      <c r="B1581">
        <v>1</v>
      </c>
    </row>
    <row r="1582" spans="1:3" x14ac:dyDescent="0.3">
      <c r="A1582">
        <v>13</v>
      </c>
      <c r="B1582">
        <v>4</v>
      </c>
      <c r="C1582" s="5">
        <v>1500</v>
      </c>
    </row>
    <row r="1583" spans="1:3" x14ac:dyDescent="0.3">
      <c r="A1583">
        <v>13</v>
      </c>
      <c r="B1583">
        <v>4</v>
      </c>
      <c r="C1583" s="5">
        <v>1500</v>
      </c>
    </row>
    <row r="1584" spans="1:3" x14ac:dyDescent="0.3">
      <c r="A1584">
        <v>13</v>
      </c>
      <c r="B1584">
        <v>3</v>
      </c>
    </row>
    <row r="1585" spans="1:3" x14ac:dyDescent="0.3">
      <c r="A1585">
        <v>12</v>
      </c>
      <c r="B1585">
        <v>3</v>
      </c>
      <c r="C1585" s="5">
        <v>1500</v>
      </c>
    </row>
    <row r="1586" spans="1:3" x14ac:dyDescent="0.3">
      <c r="A1586">
        <v>13</v>
      </c>
      <c r="B1586">
        <v>3</v>
      </c>
      <c r="C1586" s="5">
        <v>1500</v>
      </c>
    </row>
    <row r="1587" spans="1:3" x14ac:dyDescent="0.3">
      <c r="A1587">
        <v>13</v>
      </c>
      <c r="B1587">
        <v>1</v>
      </c>
      <c r="C1587" s="5">
        <v>2500</v>
      </c>
    </row>
    <row r="1588" spans="1:3" x14ac:dyDescent="0.3">
      <c r="A1588">
        <v>13</v>
      </c>
      <c r="B1588">
        <v>6</v>
      </c>
      <c r="C1588" s="5">
        <v>2500</v>
      </c>
    </row>
    <row r="1589" spans="1:3" x14ac:dyDescent="0.3">
      <c r="A1589">
        <v>13</v>
      </c>
      <c r="B1589">
        <v>1</v>
      </c>
      <c r="C1589" s="5">
        <v>2500</v>
      </c>
    </row>
    <row r="1590" spans="1:3" x14ac:dyDescent="0.3">
      <c r="A1590">
        <v>12</v>
      </c>
      <c r="B1590">
        <v>1</v>
      </c>
      <c r="C1590" s="5">
        <v>1500</v>
      </c>
    </row>
    <row r="1591" spans="1:3" x14ac:dyDescent="0.3">
      <c r="A1591">
        <v>13</v>
      </c>
      <c r="B1591">
        <v>4</v>
      </c>
      <c r="C1591" s="5">
        <v>2500</v>
      </c>
    </row>
    <row r="1592" spans="1:3" x14ac:dyDescent="0.3">
      <c r="A1592">
        <v>13</v>
      </c>
      <c r="B1592">
        <v>1</v>
      </c>
      <c r="C1592" s="5">
        <v>1500</v>
      </c>
    </row>
    <row r="1593" spans="1:3" x14ac:dyDescent="0.3">
      <c r="A1593">
        <v>13</v>
      </c>
      <c r="B1593">
        <v>5</v>
      </c>
      <c r="C1593" s="5">
        <v>2500</v>
      </c>
    </row>
    <row r="1594" spans="1:3" x14ac:dyDescent="0.3">
      <c r="A1594">
        <v>14</v>
      </c>
      <c r="B1594">
        <v>2</v>
      </c>
      <c r="C1594" s="5">
        <v>2500</v>
      </c>
    </row>
    <row r="1595" spans="1:3" x14ac:dyDescent="0.3">
      <c r="A1595">
        <v>14</v>
      </c>
      <c r="B1595">
        <v>8</v>
      </c>
      <c r="C1595" s="5"/>
    </row>
    <row r="1596" spans="1:3" x14ac:dyDescent="0.3">
      <c r="A1596">
        <v>13</v>
      </c>
      <c r="B1596">
        <v>3</v>
      </c>
      <c r="C1596" s="5">
        <v>2500</v>
      </c>
    </row>
    <row r="1597" spans="1:3" x14ac:dyDescent="0.3">
      <c r="A1597">
        <v>13</v>
      </c>
      <c r="B1597">
        <v>4</v>
      </c>
      <c r="C1597" s="5">
        <v>1500</v>
      </c>
    </row>
    <row r="1598" spans="1:3" x14ac:dyDescent="0.3">
      <c r="A1598">
        <v>14</v>
      </c>
      <c r="B1598">
        <v>10</v>
      </c>
      <c r="C1598" s="5"/>
    </row>
    <row r="1599" spans="1:3" x14ac:dyDescent="0.3">
      <c r="A1599">
        <v>13</v>
      </c>
      <c r="B1599">
        <v>5</v>
      </c>
      <c r="C1599" s="5">
        <v>2500</v>
      </c>
    </row>
  </sheetData>
  <autoFilter ref="A1:C1599" xr:uid="{3B88EB34-185A-454E-87BB-CD09C53AD15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04C8-EEAF-4E17-B500-7833090D77D4}">
  <dimension ref="A1:L18"/>
  <sheetViews>
    <sheetView topLeftCell="B1" workbookViewId="0">
      <selection activeCell="P21" sqref="P21"/>
    </sheetView>
  </sheetViews>
  <sheetFormatPr defaultRowHeight="14.4" x14ac:dyDescent="0.3"/>
  <cols>
    <col min="1" max="1" width="0" hidden="1" customWidth="1"/>
    <col min="3" max="3" width="11.33203125" customWidth="1"/>
    <col min="4" max="6" width="12.33203125" customWidth="1"/>
    <col min="7" max="7" width="12.33203125" bestFit="1" customWidth="1"/>
    <col min="8" max="9" width="12.33203125" customWidth="1"/>
    <col min="10" max="10" width="10.33203125" customWidth="1"/>
    <col min="11" max="11" width="10.6640625" customWidth="1"/>
    <col min="12" max="12" width="10.33203125" customWidth="1"/>
  </cols>
  <sheetData>
    <row r="1" spans="1:12" x14ac:dyDescent="0.3">
      <c r="A1" t="s">
        <v>41</v>
      </c>
      <c r="B1" t="s">
        <v>33</v>
      </c>
      <c r="C1" t="s">
        <v>35</v>
      </c>
      <c r="D1" t="s">
        <v>36</v>
      </c>
      <c r="E1" t="s">
        <v>20</v>
      </c>
      <c r="F1" t="s">
        <v>21</v>
      </c>
      <c r="G1" t="s">
        <v>37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3">
      <c r="A2" t="s">
        <v>5</v>
      </c>
      <c r="B2" s="2">
        <v>1</v>
      </c>
      <c r="C2" s="8">
        <v>29949</v>
      </c>
      <c r="D2" s="8">
        <v>30954</v>
      </c>
      <c r="E2" s="8">
        <v>31949</v>
      </c>
      <c r="F2" s="8">
        <v>32941</v>
      </c>
      <c r="G2" s="8">
        <v>33935</v>
      </c>
      <c r="H2" s="8">
        <v>34516</v>
      </c>
      <c r="I2" s="8">
        <v>35502</v>
      </c>
      <c r="J2" s="8">
        <v>36495</v>
      </c>
      <c r="K2" s="8">
        <v>36535</v>
      </c>
      <c r="L2" s="8">
        <v>37463</v>
      </c>
    </row>
    <row r="3" spans="1:12" x14ac:dyDescent="0.3">
      <c r="A3" t="s">
        <v>6</v>
      </c>
      <c r="B3" s="2">
        <v>2</v>
      </c>
      <c r="C3" s="8">
        <v>33675</v>
      </c>
      <c r="D3" s="8">
        <v>34476</v>
      </c>
      <c r="E3" s="8">
        <v>35592</v>
      </c>
      <c r="F3" s="8">
        <v>36535</v>
      </c>
      <c r="G3" s="8">
        <v>36945</v>
      </c>
      <c r="H3" s="8">
        <v>38031</v>
      </c>
      <c r="I3" s="8">
        <v>39117</v>
      </c>
      <c r="J3" s="8">
        <v>40203</v>
      </c>
      <c r="K3" s="8">
        <v>41290</v>
      </c>
      <c r="L3" s="8">
        <v>42376</v>
      </c>
    </row>
    <row r="4" spans="1:12" x14ac:dyDescent="0.3">
      <c r="A4" t="s">
        <v>7</v>
      </c>
      <c r="B4" s="2">
        <v>3</v>
      </c>
      <c r="C4" s="8">
        <v>36745</v>
      </c>
      <c r="D4" s="8">
        <v>37969</v>
      </c>
      <c r="E4" s="8">
        <v>39194</v>
      </c>
      <c r="F4" s="8">
        <v>40418</v>
      </c>
      <c r="G4" s="8">
        <v>41642</v>
      </c>
      <c r="H4" s="8">
        <v>42866</v>
      </c>
      <c r="I4" s="8">
        <v>44090</v>
      </c>
      <c r="J4" s="8">
        <v>45315</v>
      </c>
      <c r="K4" s="8">
        <v>46539</v>
      </c>
      <c r="L4" s="8">
        <v>47763</v>
      </c>
    </row>
    <row r="5" spans="1:12" x14ac:dyDescent="0.3">
      <c r="A5" t="s">
        <v>8</v>
      </c>
      <c r="B5" s="2">
        <v>4</v>
      </c>
      <c r="C5" s="8">
        <v>41247</v>
      </c>
      <c r="D5" s="8">
        <v>42622</v>
      </c>
      <c r="E5" s="8">
        <v>43998</v>
      </c>
      <c r="F5" s="8">
        <v>45374</v>
      </c>
      <c r="G5" s="8">
        <v>46749</v>
      </c>
      <c r="H5" s="8">
        <v>48125</v>
      </c>
      <c r="I5" s="8">
        <v>49500</v>
      </c>
      <c r="J5" s="8">
        <v>50876</v>
      </c>
      <c r="K5" s="8">
        <v>52251</v>
      </c>
      <c r="L5" s="8">
        <v>53627</v>
      </c>
    </row>
    <row r="6" spans="1:12" x14ac:dyDescent="0.3">
      <c r="A6" t="s">
        <v>9</v>
      </c>
      <c r="B6" s="2">
        <v>5</v>
      </c>
      <c r="C6" s="8">
        <v>46148</v>
      </c>
      <c r="D6" s="8">
        <v>47685</v>
      </c>
      <c r="E6" s="8">
        <v>49223</v>
      </c>
      <c r="F6" s="8">
        <v>50761</v>
      </c>
      <c r="G6" s="8">
        <v>52298</v>
      </c>
      <c r="H6" s="8">
        <v>53836</v>
      </c>
      <c r="I6" s="8">
        <v>55373</v>
      </c>
      <c r="J6" s="8">
        <v>56911</v>
      </c>
      <c r="K6" s="8">
        <v>58449</v>
      </c>
      <c r="L6" s="8">
        <v>59986</v>
      </c>
    </row>
    <row r="7" spans="1:12" x14ac:dyDescent="0.3">
      <c r="A7" t="s">
        <v>10</v>
      </c>
      <c r="B7" s="2">
        <v>6</v>
      </c>
      <c r="C7" s="8">
        <v>51442</v>
      </c>
      <c r="D7" s="8">
        <v>53157</v>
      </c>
      <c r="E7" s="8">
        <v>54871</v>
      </c>
      <c r="F7" s="8">
        <v>56586</v>
      </c>
      <c r="G7" s="8">
        <v>58300</v>
      </c>
      <c r="H7" s="8">
        <v>60015</v>
      </c>
      <c r="I7" s="8">
        <v>61729</v>
      </c>
      <c r="J7" s="8">
        <v>63443</v>
      </c>
      <c r="K7" s="8">
        <v>65158</v>
      </c>
      <c r="L7" s="8">
        <v>66872</v>
      </c>
    </row>
    <row r="8" spans="1:12" x14ac:dyDescent="0.3">
      <c r="A8" t="s">
        <v>11</v>
      </c>
      <c r="B8" s="2">
        <v>7</v>
      </c>
      <c r="C8" s="8">
        <v>57164</v>
      </c>
      <c r="D8" s="8">
        <v>59070</v>
      </c>
      <c r="E8" s="8">
        <v>60976</v>
      </c>
      <c r="F8" s="8">
        <v>62882</v>
      </c>
      <c r="G8" s="8">
        <v>64788</v>
      </c>
      <c r="H8" s="8">
        <v>66694</v>
      </c>
      <c r="I8" s="8">
        <v>68600</v>
      </c>
      <c r="J8" s="8">
        <v>70506</v>
      </c>
      <c r="K8" s="8">
        <v>72412</v>
      </c>
      <c r="L8" s="8">
        <v>74318</v>
      </c>
    </row>
    <row r="9" spans="1:12" x14ac:dyDescent="0.3">
      <c r="A9" t="s">
        <v>12</v>
      </c>
      <c r="B9" s="2">
        <v>8</v>
      </c>
      <c r="C9" s="8">
        <v>63307</v>
      </c>
      <c r="D9" s="8">
        <v>65418</v>
      </c>
      <c r="E9" s="8">
        <v>67529</v>
      </c>
      <c r="F9" s="8">
        <v>69639</v>
      </c>
      <c r="G9" s="8">
        <v>71750</v>
      </c>
      <c r="H9" s="8">
        <v>73861</v>
      </c>
      <c r="I9" s="8">
        <v>75972</v>
      </c>
      <c r="J9" s="8">
        <v>78083</v>
      </c>
      <c r="K9" s="8">
        <v>80194</v>
      </c>
      <c r="L9" s="8">
        <v>82305</v>
      </c>
    </row>
    <row r="10" spans="1:12" x14ac:dyDescent="0.3">
      <c r="A10" t="s">
        <v>13</v>
      </c>
      <c r="B10" s="2">
        <v>9</v>
      </c>
      <c r="C10" s="8">
        <v>69923</v>
      </c>
      <c r="D10" s="8">
        <v>72254</v>
      </c>
      <c r="E10" s="8">
        <v>74584</v>
      </c>
      <c r="F10" s="8">
        <v>76915</v>
      </c>
      <c r="G10" s="8">
        <v>79246</v>
      </c>
      <c r="H10" s="8">
        <v>81576</v>
      </c>
      <c r="I10" s="8">
        <v>83907</v>
      </c>
      <c r="J10" s="8">
        <v>86237</v>
      </c>
      <c r="K10" s="8">
        <v>88568</v>
      </c>
      <c r="L10" s="8">
        <v>90898</v>
      </c>
    </row>
    <row r="11" spans="1:12" x14ac:dyDescent="0.3">
      <c r="A11" t="s">
        <v>14</v>
      </c>
      <c r="B11" s="2">
        <v>10</v>
      </c>
      <c r="C11" s="8">
        <v>77001</v>
      </c>
      <c r="D11" s="8">
        <v>79567</v>
      </c>
      <c r="E11" s="8">
        <v>82133</v>
      </c>
      <c r="F11" s="8">
        <v>84700</v>
      </c>
      <c r="G11" s="8">
        <v>87266</v>
      </c>
      <c r="H11" s="8">
        <v>89832</v>
      </c>
      <c r="I11" s="8">
        <v>92399</v>
      </c>
      <c r="J11" s="8">
        <v>94965</v>
      </c>
      <c r="K11" s="8">
        <v>97531</v>
      </c>
      <c r="L11" s="8">
        <v>100097</v>
      </c>
    </row>
    <row r="12" spans="1:12" x14ac:dyDescent="0.3">
      <c r="A12" t="s">
        <v>15</v>
      </c>
      <c r="B12" s="2">
        <v>11</v>
      </c>
      <c r="C12" s="8">
        <v>84601</v>
      </c>
      <c r="D12" s="8">
        <v>87420</v>
      </c>
      <c r="E12" s="8">
        <v>90239</v>
      </c>
      <c r="F12" s="8">
        <v>93059</v>
      </c>
      <c r="G12" s="8">
        <v>95878</v>
      </c>
      <c r="H12" s="8">
        <v>98698</v>
      </c>
      <c r="I12" s="8">
        <v>101517</v>
      </c>
      <c r="J12" s="8">
        <v>104337</v>
      </c>
      <c r="K12" s="8">
        <v>107156</v>
      </c>
      <c r="L12" s="8">
        <v>109975</v>
      </c>
    </row>
    <row r="13" spans="1:12" x14ac:dyDescent="0.3">
      <c r="A13" t="s">
        <v>16</v>
      </c>
      <c r="B13" s="2">
        <v>12</v>
      </c>
      <c r="C13" s="8">
        <v>101401</v>
      </c>
      <c r="D13" s="8">
        <v>104781</v>
      </c>
      <c r="E13" s="8">
        <v>108162</v>
      </c>
      <c r="F13" s="8">
        <v>111543</v>
      </c>
      <c r="G13" s="8">
        <v>114923</v>
      </c>
      <c r="H13" s="8">
        <v>118304</v>
      </c>
      <c r="I13" s="8">
        <v>121684</v>
      </c>
      <c r="J13" s="8">
        <v>125065</v>
      </c>
      <c r="K13" s="8">
        <v>128446</v>
      </c>
      <c r="L13" s="8">
        <v>131826</v>
      </c>
    </row>
    <row r="14" spans="1:12" x14ac:dyDescent="0.3">
      <c r="A14" t="s">
        <v>17</v>
      </c>
      <c r="B14" s="2">
        <v>13</v>
      </c>
      <c r="C14" s="8">
        <v>120579</v>
      </c>
      <c r="D14" s="8">
        <v>124599</v>
      </c>
      <c r="E14" s="8">
        <v>128619</v>
      </c>
      <c r="F14" s="8">
        <v>132638</v>
      </c>
      <c r="G14" s="8">
        <v>136658</v>
      </c>
      <c r="H14" s="8">
        <v>140677</v>
      </c>
      <c r="I14" s="8">
        <v>144697</v>
      </c>
      <c r="J14" s="8">
        <v>148716</v>
      </c>
      <c r="K14" s="8">
        <v>152736</v>
      </c>
      <c r="L14" s="8">
        <v>156755</v>
      </c>
    </row>
    <row r="15" spans="1:12" x14ac:dyDescent="0.3">
      <c r="A15" t="s">
        <v>18</v>
      </c>
      <c r="B15" s="2">
        <v>14</v>
      </c>
      <c r="C15" s="8">
        <v>142488</v>
      </c>
      <c r="D15" s="8">
        <v>147238</v>
      </c>
      <c r="E15" s="8">
        <v>151987</v>
      </c>
      <c r="F15" s="8">
        <v>156737</v>
      </c>
      <c r="G15" s="8">
        <v>161486</v>
      </c>
      <c r="H15" s="8">
        <v>166236</v>
      </c>
      <c r="I15" s="8">
        <v>170985</v>
      </c>
      <c r="J15" s="8">
        <v>175735</v>
      </c>
      <c r="K15" s="8">
        <v>180484</v>
      </c>
      <c r="L15" s="8">
        <v>185234</v>
      </c>
    </row>
    <row r="16" spans="1:12" x14ac:dyDescent="0.3">
      <c r="A16" t="s">
        <v>19</v>
      </c>
      <c r="B16" s="2">
        <v>15</v>
      </c>
      <c r="C16" s="8">
        <v>167603</v>
      </c>
      <c r="D16" s="8">
        <v>173190</v>
      </c>
      <c r="E16" s="8">
        <v>178776</v>
      </c>
      <c r="F16" s="8">
        <v>184363</v>
      </c>
      <c r="G16" s="8">
        <v>189950</v>
      </c>
      <c r="H16" s="8">
        <v>195200</v>
      </c>
      <c r="I16" s="8">
        <v>195200</v>
      </c>
      <c r="J16" s="8">
        <v>195200</v>
      </c>
      <c r="K16" s="8">
        <v>195200</v>
      </c>
      <c r="L16" s="8">
        <v>195200</v>
      </c>
    </row>
    <row r="18" spans="2:2" x14ac:dyDescent="0.3">
      <c r="B18" t="s">
        <v>1113</v>
      </c>
    </row>
  </sheetData>
  <phoneticPr fontId="5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863bcaf-4433-4a95-89dd-302e4b0159a1}" enabled="0" method="" siteId="{2863bcaf-4433-4a95-89dd-302e4b0159a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 &amp; Chart</vt:lpstr>
      <vt:lpstr>Parameters</vt:lpstr>
      <vt:lpstr>Data</vt:lpstr>
      <vt:lpstr>Setup</vt:lpstr>
      <vt:lpstr>Sheet1</vt:lpstr>
      <vt:lpstr>EE Profile Summary Awardee Only</vt:lpstr>
      <vt:lpstr>Pay Table DC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Camacho, Holley</dc:creator>
  <cp:lastModifiedBy>Holley Michelle Camacho</cp:lastModifiedBy>
  <dcterms:created xsi:type="dcterms:W3CDTF">2024-03-20T14:18:03Z</dcterms:created>
  <dcterms:modified xsi:type="dcterms:W3CDTF">2025-05-20T01:45:59Z</dcterms:modified>
</cp:coreProperties>
</file>