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<sst xmlns="http://schemas.openxmlformats.org/spreadsheetml/2006/main" count="37" uniqueCount="34">
  <si>
    <t xml:space="preserve">Вариант 17</t>
  </si>
  <si>
    <t xml:space="preserve">Исходные данные</t>
  </si>
  <si>
    <t xml:space="preserve">Объем выборки n</t>
  </si>
  <si>
    <t xml:space="preserve">Кол-во интервалов по формуле Стерджесса k</t>
  </si>
  <si>
    <t xml:space="preserve">Кол-во интервалов k</t>
  </si>
  <si>
    <t xml:space="preserve">Размах выборки W</t>
  </si>
  <si>
    <t xml:space="preserve">Длина интервалов</t>
  </si>
  <si>
    <t xml:space="preserve">Округляем</t>
  </si>
  <si>
    <t xml:space="preserve">Выборочное среднее</t>
  </si>
  <si>
    <t xml:space="preserve">x-cp=</t>
  </si>
  <si>
    <t xml:space="preserve">min = </t>
  </si>
  <si>
    <t xml:space="preserve">max = </t>
  </si>
  <si>
    <t xml:space="preserve">Выборочная дисперсия</t>
  </si>
  <si>
    <t xml:space="preserve">Dв=</t>
  </si>
  <si>
    <t xml:space="preserve">Интервальный статистический ряд</t>
  </si>
  <si>
    <t xml:space="preserve">s2=</t>
  </si>
  <si>
    <t xml:space="preserve">[xi;</t>
  </si>
  <si>
    <t xml:space="preserve">xi+1)</t>
  </si>
  <si>
    <t xml:space="preserve">xi*</t>
  </si>
  <si>
    <t xml:space="preserve">ni</t>
  </si>
  <si>
    <t xml:space="preserve">ni/n</t>
  </si>
  <si>
    <t xml:space="preserve">ni/n/h</t>
  </si>
  <si>
    <t xml:space="preserve">s=</t>
  </si>
  <si>
    <t xml:space="preserve">Проверка гипотезы о законе распределения по критерию Пирсона</t>
  </si>
  <si>
    <t xml:space="preserve">pi</t>
  </si>
  <si>
    <t xml:space="preserve">n*pi</t>
  </si>
  <si>
    <t xml:space="preserve">ni-n*pi</t>
  </si>
  <si>
    <t xml:space="preserve">(ni-npi)^2</t>
  </si>
  <si>
    <t xml:space="preserve">(ninpi)^2/npi</t>
  </si>
  <si>
    <t xml:space="preserve">ni^2/npi</t>
  </si>
  <si>
    <t xml:space="preserve">Суммы</t>
  </si>
  <si>
    <t xml:space="preserve">X2Расч = </t>
  </si>
  <si>
    <t xml:space="preserve">k-r-1 = </t>
  </si>
  <si>
    <t xml:space="preserve">X2Крит =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</si>
</sst>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General"/>
    <numFmt numFmtId="167" formatCode="0.0"/>
    <numFmt numFmtId="168" formatCode="0.000"/>
    <numFmt numFmtId="169" formatCode="0.00E+00"/>
  </numFmts>
  <fonts count="17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u val="single"/>
      <sz val="14"/>
      <color rgb="FF000000"/>
      <name val="Times New Roman"/>
      <family val="1"/>
      <charset val="204"/>
    </font>
    <font>
      <sz val="12"/>
      <color rgb="FF000000"/>
      <name val="Calibri"/>
      <family val="2"/>
      <charset val="1"/>
    </font>
    <font>
      <sz val="12"/>
      <color rgb="FF000000"/>
      <name val="Arial"/>
      <family val="2"/>
      <charset val="204"/>
    </font>
    <font>
      <sz val="14"/>
      <color rgb="FF000000"/>
      <name val="Calibri"/>
      <family val="2"/>
      <charset val="1"/>
    </font>
    <font>
      <sz val="8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1"/>
      <color rgb="FF000000"/>
      <name val="Cambria Math"/>
      <family val="1"/>
      <charset val="204"/>
    </font>
    <font>
      <sz val="11"/>
      <color rgb="FF000000"/>
      <name val="Segoe UI"/>
      <family val="2"/>
      <charset val="204"/>
    </font>
    <font>
      <sz val="11"/>
      <color rgb="FF000000"/>
      <name val="Calibri"/>
      <family val="0"/>
      <charset val="204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B4C7E7"/>
        <bgColor rgb="FF9DC3E6"/>
      </patternFill>
    </fill>
    <fill>
      <patternFill patternType="solid">
        <fgColor rgb="FF92D050"/>
        <bgColor rgb="FFB3B3B3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4B183"/>
        <bgColor rgb="FFFF99CC"/>
      </patternFill>
    </fill>
    <fill>
      <patternFill patternType="solid">
        <fgColor rgb="FFFFE699"/>
        <bgColor rgb="FFD9D9D9"/>
      </patternFill>
    </fill>
    <fill>
      <patternFill patternType="solid">
        <fgColor rgb="FF00B050"/>
        <bgColor rgb="FF008080"/>
      </patternFill>
    </fill>
    <fill>
      <patternFill patternType="solid">
        <fgColor rgb="FF9DC3E6"/>
        <bgColor rgb="FFB4C7E7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B050"/>
      <rgbColor rgb="FFB3B3B3"/>
      <rgbColor rgb="FF808080"/>
      <rgbColor rgb="FF5B9BD5"/>
      <rgbColor rgb="FF993366"/>
      <rgbColor rgb="FFF2F2F2"/>
      <rgbColor rgb="FFCCFFFF"/>
      <rgbColor rgb="FF660066"/>
      <rgbColor rgb="FFFF8080"/>
      <rgbColor rgb="FF0084D1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DC3E6"/>
      <rgbColor rgb="FFFF99CC"/>
      <rgbColor rgb="FFCC99FF"/>
      <rgbColor rgb="FFF4B183"/>
      <rgbColor rgb="FF3366FF"/>
      <rgbColor rgb="FF33CCCC"/>
      <rgbColor rgb="FF92D050"/>
      <rgbColor rgb="FFFFD320"/>
      <rgbColor rgb="FFFF950E"/>
      <rgbColor rgb="FFFF420E"/>
      <rgbColor rgb="FF59595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Гистограмма относительных частот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Лист1!$C$16:$C$23</c:f>
              <c:strCache>
                <c:ptCount val="8"/>
                <c:pt idx="0">
                  <c:v>24,0</c:v>
                </c:pt>
                <c:pt idx="1">
                  <c:v>26,0</c:v>
                </c:pt>
                <c:pt idx="2">
                  <c:v>28,0</c:v>
                </c:pt>
                <c:pt idx="3">
                  <c:v>30,0</c:v>
                </c:pt>
                <c:pt idx="4">
                  <c:v>32,0</c:v>
                </c:pt>
                <c:pt idx="5">
                  <c:v>34,0</c:v>
                </c:pt>
                <c:pt idx="6">
                  <c:v>36,0</c:v>
                </c:pt>
                <c:pt idx="7">
                  <c:v>38,0</c:v>
                </c:pt>
              </c:strCache>
            </c:strRef>
          </c:cat>
          <c:val>
            <c:numRef>
              <c:f>Лист1!$F$16:$F$23</c:f>
              <c:numCache>
                <c:formatCode>General</c:formatCode>
                <c:ptCount val="8"/>
                <c:pt idx="0">
                  <c:v>0.02</c:v>
                </c:pt>
                <c:pt idx="1">
                  <c:v>0.06</c:v>
                </c:pt>
                <c:pt idx="2">
                  <c:v>0.075</c:v>
                </c:pt>
                <c:pt idx="3">
                  <c:v>0.145</c:v>
                </c:pt>
                <c:pt idx="4">
                  <c:v>0.1</c:v>
                </c:pt>
                <c:pt idx="5">
                  <c:v>0.075</c:v>
                </c:pt>
                <c:pt idx="6">
                  <c:v>0.02</c:v>
                </c:pt>
                <c:pt idx="7">
                  <c:v>0.005</c:v>
                </c:pt>
              </c:numCache>
            </c:numRef>
          </c:val>
        </c:ser>
        <c:gapWidth val="5"/>
        <c:overlap val="-27"/>
        <c:axId val="61219052"/>
        <c:axId val="42171604"/>
      </c:barChart>
      <c:catAx>
        <c:axId val="612190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 Середины интервалов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171604"/>
        <c:crosses val="autoZero"/>
        <c:auto val="1"/>
        <c:lblAlgn val="ctr"/>
        <c:lblOffset val="100"/>
        <c:noMultiLvlLbl val="0"/>
      </c:catAx>
      <c:valAx>
        <c:axId val="421716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ni/n/h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21905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0875"/>
          <c:y val="0.0683333333333333"/>
          <c:w val="0.90275"/>
          <c:h val="0.865777777777778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Лист1!$J$17:$K$17</c:f>
              <c:numCache>
                <c:formatCode>General</c:formatCode>
                <c:ptCount val="2"/>
                <c:pt idx="0">
                  <c:v>24</c:v>
                </c:pt>
                <c:pt idx="1">
                  <c:v>26</c:v>
                </c:pt>
              </c:numCache>
            </c:numRef>
          </c:xVal>
          <c:yVal>
            <c:numRef>
              <c:f>Лист1!$J$18:$K$18</c:f>
              <c:numCache>
                <c:formatCode>General</c:formatCode>
                <c:ptCount val="2"/>
                <c:pt idx="0">
                  <c:v>0.04</c:v>
                </c:pt>
                <c:pt idx="1">
                  <c:v>0.04</c:v>
                </c:pt>
              </c:numCache>
            </c:numRef>
          </c:yVal>
          <c:smooth val="0"/>
        </c:ser>
        <c:ser>
          <c:idx val="1"/>
          <c:order val="1"/>
          <c:spPr>
            <a:noFill/>
            <a:ln w="0">
              <a:solidFill>
                <a:srgbClr val="000000">
                  <a:alpha val="0"/>
                </a:srgbClr>
              </a:solidFill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Лист1!$N$36:$U$36</c:f>
              <c:numCache>
                <c:formatCode>General</c:formatCode>
                <c:ptCount val="8"/>
                <c:pt idx="0">
                  <c:v>24</c:v>
                </c:pt>
                <c:pt idx="1">
                  <c:v>26</c:v>
                </c:pt>
                <c:pt idx="2">
                  <c:v>28</c:v>
                </c:pt>
                <c:pt idx="3">
                  <c:v>30</c:v>
                </c:pt>
                <c:pt idx="4">
                  <c:v>32</c:v>
                </c:pt>
                <c:pt idx="5">
                  <c:v>34</c:v>
                </c:pt>
                <c:pt idx="6">
                  <c:v>36</c:v>
                </c:pt>
                <c:pt idx="7">
                  <c:v>38</c:v>
                </c:pt>
              </c:numCache>
            </c:numRef>
          </c:xVal>
          <c:yVal>
            <c:numRef>
              <c:f>Лист1!$N$37:$U$37</c:f>
              <c:numCache>
                <c:formatCode>General</c:formatCode>
                <c:ptCount val="8"/>
                <c:pt idx="0">
                  <c:v>0.04</c:v>
                </c:pt>
                <c:pt idx="1">
                  <c:v>0.16</c:v>
                </c:pt>
                <c:pt idx="2">
                  <c:v>0.31</c:v>
                </c:pt>
                <c:pt idx="3">
                  <c:v>0.6</c:v>
                </c:pt>
                <c:pt idx="4">
                  <c:v>0.8</c:v>
                </c:pt>
                <c:pt idx="5">
                  <c:v>0.95</c:v>
                </c:pt>
                <c:pt idx="6">
                  <c:v>0.99</c:v>
                </c:pt>
                <c:pt idx="7">
                  <c:v>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Лист1!$K$15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xVal>
          <c:yVal>
            <c:numRef>
              <c:f>Лист1!$J$18</c:f>
              <c:numCache>
                <c:formatCode>General</c:formatCode>
                <c:ptCount val="1"/>
                <c:pt idx="0">
                  <c:v>0.04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Лист1!$J$19</c:f>
              <c:numCache>
                <c:formatCode>General</c:formatCode>
                <c:ptCount val="1"/>
                <c:pt idx="0">
                  <c:v>26</c:v>
                </c:pt>
              </c:numCache>
            </c:numRef>
          </c:xVal>
          <c:yVal>
            <c:numRef>
              <c:f>Лист1!$J$20</c:f>
              <c:numCache>
                <c:formatCode>General</c:formatCode>
                <c:ptCount val="1"/>
                <c:pt idx="0">
                  <c:v>0.16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Лист1!$J$21</c:f>
              <c:numCache>
                <c:formatCode>General</c:formatCode>
                <c:ptCount val="1"/>
                <c:pt idx="0">
                  <c:v>28</c:v>
                </c:pt>
              </c:numCache>
            </c:numRef>
          </c:xVal>
          <c:yVal>
            <c:numRef>
              <c:f>Лист1!$J$22</c:f>
              <c:numCache>
                <c:formatCode>General</c:formatCode>
                <c:ptCount val="1"/>
                <c:pt idx="0">
                  <c:v>0.31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Лист1!$J$23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Лист1!$J$24</c:f>
              <c:numCache>
                <c:formatCode>General</c:formatCode>
                <c:ptCount val="1"/>
                <c:pt idx="0">
                  <c:v>0.6</c:v>
                </c:pt>
              </c:numCache>
            </c:numRef>
          </c:yVal>
          <c:smooth val="0"/>
        </c:ser>
        <c:ser>
          <c:idx val="6"/>
          <c:order val="6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Лист1!$J$25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Лист1!$J$26</c:f>
              <c:numCache>
                <c:formatCode>General</c:formatCode>
                <c:ptCount val="1"/>
                <c:pt idx="0">
                  <c:v>0.8</c:v>
                </c:pt>
              </c:numCache>
            </c:numRef>
          </c:yVal>
          <c:smooth val="0"/>
        </c:ser>
        <c:ser>
          <c:idx val="7"/>
          <c:order val="7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Лист1!$J$27</c:f>
              <c:numCache>
                <c:formatCode>General</c:formatCode>
                <c:ptCount val="1"/>
                <c:pt idx="0">
                  <c:v>34</c:v>
                </c:pt>
              </c:numCache>
            </c:numRef>
          </c:xVal>
          <c:yVal>
            <c:numRef>
              <c:f>Лист1!$J$28</c:f>
              <c:numCache>
                <c:formatCode>General</c:formatCode>
                <c:ptCount val="1"/>
                <c:pt idx="0">
                  <c:v>0.95</c:v>
                </c:pt>
              </c:numCache>
            </c:numRef>
          </c:yVal>
          <c:smooth val="0"/>
        </c:ser>
        <c:ser>
          <c:idx val="8"/>
          <c:order val="8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Лист1!$J$29</c:f>
              <c:numCache>
                <c:formatCode>General</c:formatCode>
                <c:ptCount val="1"/>
                <c:pt idx="0">
                  <c:v>36</c:v>
                </c:pt>
              </c:numCache>
            </c:numRef>
          </c:xVal>
          <c:yVal>
            <c:numRef>
              <c:f>Лист1!$J$30</c:f>
              <c:numCache>
                <c:formatCode>General</c:formatCode>
                <c:ptCount val="1"/>
                <c:pt idx="0">
                  <c:v>0.99</c:v>
                </c:pt>
              </c:numCache>
            </c:numRef>
          </c:yVal>
          <c:smooth val="0"/>
        </c:ser>
        <c:ser>
          <c:idx val="9"/>
          <c:order val="9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Лист1!$J$31</c:f>
              <c:numCache>
                <c:formatCode>General</c:formatCode>
                <c:ptCount val="1"/>
                <c:pt idx="0">
                  <c:v>38</c:v>
                </c:pt>
              </c:numCache>
            </c:numRef>
          </c:xVal>
          <c:yVal>
            <c:numRef>
              <c:f>Лист1!$J$32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0"/>
          <c:order val="10"/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Лист1!$J$15:$K$15</c:f>
              <c:numCache>
                <c:formatCode>General</c:formatCode>
                <c:ptCount val="2"/>
                <c:pt idx="0">
                  <c:v>22</c:v>
                </c:pt>
                <c:pt idx="1">
                  <c:v>24</c:v>
                </c:pt>
              </c:numCache>
            </c:numRef>
          </c:xVal>
          <c:yVal>
            <c:numRef>
              <c:f>Лист1!$J$16:$K$16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1"/>
          <c:order val="11"/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Лист1!$J$19:$K$19</c:f>
              <c:numCache>
                <c:formatCode>General</c:formatCode>
                <c:ptCount val="2"/>
                <c:pt idx="0">
                  <c:v>26</c:v>
                </c:pt>
                <c:pt idx="1">
                  <c:v>28</c:v>
                </c:pt>
              </c:numCache>
            </c:numRef>
          </c:xVal>
          <c:yVal>
            <c:numRef>
              <c:f>Лист1!$J$20:$K$20</c:f>
              <c:numCache>
                <c:formatCode>General</c:formatCode>
                <c:ptCount val="2"/>
                <c:pt idx="0">
                  <c:v>0.16</c:v>
                </c:pt>
                <c:pt idx="1">
                  <c:v>0.16</c:v>
                </c:pt>
              </c:numCache>
            </c:numRef>
          </c:yVal>
          <c:smooth val="0"/>
        </c:ser>
        <c:ser>
          <c:idx val="12"/>
          <c:order val="12"/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Лист1!$J$21:$K$21</c:f>
              <c:numCache>
                <c:formatCode>General</c:formatCode>
                <c:ptCount val="2"/>
                <c:pt idx="0">
                  <c:v>28</c:v>
                </c:pt>
                <c:pt idx="1">
                  <c:v>30</c:v>
                </c:pt>
              </c:numCache>
            </c:numRef>
          </c:xVal>
          <c:yVal>
            <c:numRef>
              <c:f>Лист1!$J$22:$K$22</c:f>
              <c:numCache>
                <c:formatCode>General</c:formatCode>
                <c:ptCount val="2"/>
                <c:pt idx="0">
                  <c:v>0.31</c:v>
                </c:pt>
                <c:pt idx="1">
                  <c:v>0.31</c:v>
                </c:pt>
              </c:numCache>
            </c:numRef>
          </c:yVal>
          <c:smooth val="0"/>
        </c:ser>
        <c:ser>
          <c:idx val="13"/>
          <c:order val="13"/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Лист1!$J$23:$K$23</c:f>
              <c:numCache>
                <c:formatCode>General</c:formatCode>
                <c:ptCount val="2"/>
                <c:pt idx="0">
                  <c:v>30</c:v>
                </c:pt>
                <c:pt idx="1">
                  <c:v>32</c:v>
                </c:pt>
              </c:numCache>
            </c:numRef>
          </c:xVal>
          <c:yVal>
            <c:numRef>
              <c:f>Лист1!$J$24:$K$24</c:f>
              <c:numCache>
                <c:formatCode>General</c:formatCode>
                <c:ptCount val="2"/>
                <c:pt idx="0">
                  <c:v>0.6</c:v>
                </c:pt>
                <c:pt idx="1">
                  <c:v>0.6</c:v>
                </c:pt>
              </c:numCache>
            </c:numRef>
          </c:yVal>
          <c:smooth val="0"/>
        </c:ser>
        <c:ser>
          <c:idx val="14"/>
          <c:order val="14"/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Лист1!$J$25:$K$25</c:f>
              <c:numCache>
                <c:formatCode>General</c:formatCode>
                <c:ptCount val="2"/>
                <c:pt idx="0">
                  <c:v>32</c:v>
                </c:pt>
                <c:pt idx="1">
                  <c:v>34</c:v>
                </c:pt>
              </c:numCache>
            </c:numRef>
          </c:xVal>
          <c:yVal>
            <c:numRef>
              <c:f>Лист1!$J$26:$K$26</c:f>
              <c:numCache>
                <c:formatCode>General</c:formatCode>
                <c:ptCount val="2"/>
                <c:pt idx="0">
                  <c:v>0.8</c:v>
                </c:pt>
                <c:pt idx="1">
                  <c:v>0.8</c:v>
                </c:pt>
              </c:numCache>
            </c:numRef>
          </c:yVal>
          <c:smooth val="0"/>
        </c:ser>
        <c:ser>
          <c:idx val="15"/>
          <c:order val="15"/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Лист1!$J$27:$K$27</c:f>
              <c:numCache>
                <c:formatCode>General</c:formatCode>
                <c:ptCount val="2"/>
                <c:pt idx="0">
                  <c:v>34</c:v>
                </c:pt>
                <c:pt idx="1">
                  <c:v>36</c:v>
                </c:pt>
              </c:numCache>
            </c:numRef>
          </c:xVal>
          <c:yVal>
            <c:numRef>
              <c:f>Лист1!$J$28:$K$28</c:f>
              <c:numCache>
                <c:formatCode>General</c:formatCode>
                <c:ptCount val="2"/>
                <c:pt idx="0">
                  <c:v>0.95</c:v>
                </c:pt>
                <c:pt idx="1">
                  <c:v>0.95</c:v>
                </c:pt>
              </c:numCache>
            </c:numRef>
          </c:yVal>
          <c:smooth val="0"/>
        </c:ser>
        <c:ser>
          <c:idx val="16"/>
          <c:order val="16"/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Лист1!$J$29:$K$29</c:f>
              <c:numCache>
                <c:formatCode>General</c:formatCode>
                <c:ptCount val="2"/>
                <c:pt idx="0">
                  <c:v>36</c:v>
                </c:pt>
                <c:pt idx="1">
                  <c:v>38</c:v>
                </c:pt>
              </c:numCache>
            </c:numRef>
          </c:xVal>
          <c:yVal>
            <c:numRef>
              <c:f>Лист1!$J$30:$K$30</c:f>
              <c:numCache>
                <c:formatCode>General</c:formatCode>
                <c:ptCount val="2"/>
                <c:pt idx="0">
                  <c:v>0.99</c:v>
                </c:pt>
                <c:pt idx="1">
                  <c:v>0.99</c:v>
                </c:pt>
              </c:numCache>
            </c:numRef>
          </c:yVal>
          <c:smooth val="0"/>
        </c:ser>
        <c:ser>
          <c:idx val="17"/>
          <c:order val="17"/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Лист1!$J$31:$K$31</c:f>
              <c:numCache>
                <c:formatCode>General</c:formatCode>
                <c:ptCount val="2"/>
                <c:pt idx="0">
                  <c:v>38</c:v>
                </c:pt>
                <c:pt idx="1">
                  <c:v>45</c:v>
                </c:pt>
              </c:numCache>
            </c:numRef>
          </c:xVal>
          <c:yVal>
            <c:numRef>
              <c:f>Лист1!$J$32:$K$32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</c:ser>
        <c:axId val="77324677"/>
        <c:axId val="45070006"/>
      </c:scatterChart>
      <c:valAx>
        <c:axId val="77324677"/>
        <c:scaling>
          <c:orientation val="minMax"/>
          <c:max val="40"/>
          <c:min val="2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070006"/>
        <c:crosses val="autoZero"/>
        <c:crossBetween val="between"/>
      </c:valAx>
      <c:valAx>
        <c:axId val="450700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324677"/>
        <c:crosses val="autoZero"/>
        <c:crossBetween val="between"/>
        <c:majorUnit val="0.1"/>
      </c:valAx>
      <c:spPr>
        <a:noFill/>
        <a:ln w="0">
          <a:solidFill>
            <a:srgbClr val="000000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321840</xdr:colOff>
      <xdr:row>1</xdr:row>
      <xdr:rowOff>60840</xdr:rowOff>
    </xdr:from>
    <xdr:to>
      <xdr:col>21</xdr:col>
      <xdr:colOff>544320</xdr:colOff>
      <xdr:row>13</xdr:row>
      <xdr:rowOff>9000</xdr:rowOff>
    </xdr:to>
    <xdr:graphicFrame>
      <xdr:nvGraphicFramePr>
        <xdr:cNvPr id="0" name="Диаграмма 11"/>
        <xdr:cNvGraphicFramePr/>
      </xdr:nvGraphicFramePr>
      <xdr:xfrm>
        <a:off x="11328840" y="280080"/>
        <a:ext cx="4503240" cy="265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0</xdr:col>
      <xdr:colOff>710640</xdr:colOff>
      <xdr:row>88</xdr:row>
      <xdr:rowOff>123840</xdr:rowOff>
    </xdr:from>
    <xdr:to>
      <xdr:col>5</xdr:col>
      <xdr:colOff>340560</xdr:colOff>
      <xdr:row>96</xdr:row>
      <xdr:rowOff>171000</xdr:rowOff>
    </xdr:to>
    <xdr:sp>
      <xdr:nvSpPr>
        <xdr:cNvPr id="1" name="TextBox 1"/>
        <xdr:cNvSpPr/>
      </xdr:nvSpPr>
      <xdr:spPr>
        <a:xfrm>
          <a:off x="710640" y="16898760"/>
          <a:ext cx="2881800" cy="149472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ru-RU" sz="1100" spc="-1" strike="noStrike">
              <a:solidFill>
                <a:schemeClr val="dk1"/>
              </a:solidFill>
              <a:latin typeface="Cambria Math"/>
            </a:rPr>
            <a:t>∑</a:t>
          </a:r>
          <a:r>
            <a:rPr b="0" lang="en-US" sz="1100" spc="-1" strike="noStrike">
              <a:solidFill>
                <a:schemeClr val="dk1"/>
              </a:solidFill>
              <a:latin typeface="Cambria Math"/>
            </a:rPr>
            <a:t>_</a:t>
          </a:r>
          <a:r>
            <a:rPr b="0" lang="ru-RU" sz="1100" spc="-1" strike="noStrike">
              <a:solidFill>
                <a:schemeClr val="dk1"/>
              </a:solidFill>
              <a:latin typeface="Cambria Math"/>
            </a:rPr>
            <a:t>(</a:t>
          </a:r>
          <a:r>
            <a:rPr b="0" lang="en-US" sz="1100" spc="-1" strike="noStrike">
              <a:solidFill>
                <a:schemeClr val="dk1"/>
              </a:solidFill>
              <a:latin typeface="Cambria Math"/>
            </a:rPr>
            <a:t>𝑖=1</a:t>
          </a:r>
          <a:r>
            <a:rPr b="0" lang="ru-RU" sz="1100" spc="-1" strike="noStrike">
              <a:solidFill>
                <a:schemeClr val="dk1"/>
              </a:solidFill>
              <a:latin typeface="Cambria Math"/>
            </a:rPr>
            <a:t>)</a:t>
          </a:r>
          <a:r>
            <a:rPr b="0" lang="en-US" sz="1100" spc="-1" strike="noStrike">
              <a:solidFill>
                <a:schemeClr val="dk1"/>
              </a:solidFill>
              <a:latin typeface="Cambria Math"/>
            </a:rPr>
            <a:t>^𝑘▒</a:t>
          </a:r>
          <a:r>
            <a:rPr b="0" lang="zh-CN" sz="1100" spc="-1" strike="noStrike">
              <a:solidFill>
                <a:schemeClr val="dk1"/>
              </a:solidFill>
              <a:latin typeface="Cambria Math"/>
            </a:rPr>
            <a:t>〖𝑛𝑝</a:t>
          </a:r>
          <a:r>
            <a:rPr b="0" lang="en-US" sz="1100" spc="-1" strike="noStrike">
              <a:solidFill>
                <a:schemeClr val="dk1"/>
              </a:solidFill>
              <a:latin typeface="Cambria Math"/>
            </a:rPr>
            <a:t>_𝑖=𝑛</a:t>
          </a:r>
          <a:r>
            <a:rPr b="0" lang="zh-CN" sz="1100" spc="-1" strike="noStrike">
              <a:solidFill>
                <a:schemeClr val="dk1"/>
              </a:solidFill>
              <a:latin typeface="Cambria Math"/>
            </a:rPr>
            <a:t>〗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 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= </a:t>
          </a:r>
          <a:r>
            <a:rPr b="0" lang="ru-RU" sz="1100" spc="-1" strike="noStrike">
              <a:solidFill>
                <a:schemeClr val="dk1"/>
              </a:solidFill>
              <a:latin typeface="Calibri"/>
            </a:rPr>
            <a:t>ячейка 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E38</a:t>
          </a: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chemeClr val="dk1"/>
              </a:solidFill>
              <a:latin typeface="Cambria Math"/>
            </a:rPr>
            <a:t>𝑋</a:t>
          </a:r>
          <a:r>
            <a:rPr b="0" lang="ru-RU" sz="1100" spc="-1" strike="noStrike">
              <a:solidFill>
                <a:schemeClr val="dk1"/>
              </a:solidFill>
              <a:latin typeface="Cambria Math"/>
            </a:rPr>
            <a:t>_расч^</a:t>
          </a:r>
          <a:r>
            <a:rPr b="0" lang="en-US" sz="1100" spc="-1" strike="noStrike">
              <a:solidFill>
                <a:schemeClr val="dk1"/>
              </a:solidFill>
              <a:latin typeface="Cambria Math"/>
            </a:rPr>
            <a:t>2= ∑_(𝑖=1)^𝑘▒</a:t>
          </a:r>
          <a:r>
            <a:rPr b="0" lang="zh-CN" sz="1100" spc="-1" strike="noStrike">
              <a:solidFill>
                <a:schemeClr val="dk1"/>
              </a:solidFill>
              <a:latin typeface="Cambria Math"/>
            </a:rPr>
            <a:t>〖〖</a:t>
          </a:r>
          <a:r>
            <a:rPr b="0" lang="en-US" sz="1100" spc="-1" strike="noStrike">
              <a:solidFill>
                <a:schemeClr val="dk1"/>
              </a:solidFill>
              <a:latin typeface="Cambria Math"/>
            </a:rPr>
            <a:t>(𝑛_𝑖  − 𝑛𝑝_𝑖  )</a:t>
          </a:r>
          <a:r>
            <a:rPr b="0" lang="zh-CN" sz="1100" spc="-1" strike="noStrike">
              <a:solidFill>
                <a:schemeClr val="dk1"/>
              </a:solidFill>
              <a:latin typeface="Cambria Math"/>
            </a:rPr>
            <a:t>〗</a:t>
          </a:r>
          <a:r>
            <a:rPr b="0" lang="en-US" sz="1100" spc="-1" strike="noStrike">
              <a:solidFill>
                <a:schemeClr val="dk1"/>
              </a:solidFill>
              <a:latin typeface="Cambria Math"/>
            </a:rPr>
            <a:t>^2/(𝑛𝑝_𝑖 )=𝐻38</a:t>
          </a:r>
          <a:r>
            <a:rPr b="0" lang="zh-CN" sz="1100" spc="-1" strike="noStrike">
              <a:solidFill>
                <a:schemeClr val="dk1"/>
              </a:solidFill>
              <a:latin typeface="Cambria Math"/>
            </a:rPr>
            <a:t>〗</a:t>
          </a: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chemeClr val="dk1"/>
              </a:solidFill>
              <a:latin typeface="Cambria Math"/>
            </a:rPr>
            <a:t>∑</a:t>
          </a:r>
          <a:r>
            <a:rPr b="0" lang="en-US" sz="1100" spc="-1" strike="noStrike">
              <a:solidFill>
                <a:schemeClr val="dk1"/>
              </a:solidFill>
              <a:latin typeface="Cambria Math"/>
            </a:rPr>
            <a:t>_</a:t>
          </a:r>
          <a:r>
            <a:rPr b="0" lang="ru-RU" sz="1100" spc="-1" strike="noStrike">
              <a:solidFill>
                <a:schemeClr val="dk1"/>
              </a:solidFill>
              <a:latin typeface="Cambria Math"/>
            </a:rPr>
            <a:t>(</a:t>
          </a:r>
          <a:r>
            <a:rPr b="0" lang="en-US" sz="1100" spc="-1" strike="noStrike">
              <a:solidFill>
                <a:schemeClr val="dk1"/>
              </a:solidFill>
              <a:latin typeface="Cambria Math"/>
            </a:rPr>
            <a:t>𝑖=1</a:t>
          </a:r>
          <a:r>
            <a:rPr b="0" lang="ru-RU" sz="1100" spc="-1" strike="noStrike">
              <a:solidFill>
                <a:schemeClr val="dk1"/>
              </a:solidFill>
              <a:latin typeface="Cambria Math"/>
            </a:rPr>
            <a:t>)</a:t>
          </a:r>
          <a:r>
            <a:rPr b="0" lang="en-US" sz="1100" spc="-1" strike="noStrike">
              <a:solidFill>
                <a:schemeClr val="dk1"/>
              </a:solidFill>
              <a:latin typeface="Cambria Math"/>
            </a:rPr>
            <a:t>^𝑘▒</a:t>
          </a:r>
          <a:r>
            <a:rPr b="0" lang="zh-CN" sz="1100" spc="-1" strike="noStrike">
              <a:solidFill>
                <a:schemeClr val="dk1"/>
              </a:solidFill>
              <a:latin typeface="Cambria Math"/>
            </a:rPr>
            <a:t>〖</a:t>
          </a:r>
          <a:r>
            <a:rPr b="0" lang="en-US" sz="1100" spc="-1" strike="noStrike">
              <a:solidFill>
                <a:schemeClr val="dk1"/>
              </a:solidFill>
              <a:latin typeface="Cambria Math"/>
            </a:rPr>
            <a:t>𝑛</a:t>
          </a:r>
          <a:r>
            <a:rPr b="0" lang="ru-RU" sz="1100" spc="-1" strike="noStrike">
              <a:solidFill>
                <a:schemeClr val="dk1"/>
              </a:solidFill>
              <a:latin typeface="Cambria Math"/>
            </a:rPr>
            <a:t>_</a:t>
          </a:r>
          <a:r>
            <a:rPr b="0" lang="en-US" sz="1100" spc="-1" strike="noStrike">
              <a:solidFill>
                <a:schemeClr val="dk1"/>
              </a:solidFill>
              <a:latin typeface="Cambria Math"/>
            </a:rPr>
            <a:t>𝑖</a:t>
          </a:r>
          <a:r>
            <a:rPr b="0" lang="zh-CN" sz="1100" spc="-1" strike="noStrike">
              <a:solidFill>
                <a:schemeClr val="dk1"/>
              </a:solidFill>
              <a:latin typeface="Cambria Math"/>
            </a:rPr>
            <a:t>〗</a:t>
          </a:r>
          <a:r>
            <a:rPr b="0" lang="ru-RU" sz="1100" spc="-1" strike="noStrike">
              <a:solidFill>
                <a:schemeClr val="dk1"/>
              </a:solidFill>
              <a:latin typeface="Cambria Math"/>
            </a:rPr>
            <a:t>^</a:t>
          </a:r>
          <a:r>
            <a:rPr b="0" lang="en-US" sz="1100" spc="-1" strike="noStrike">
              <a:solidFill>
                <a:schemeClr val="dk1"/>
              </a:solidFill>
              <a:latin typeface="Cambria Math"/>
            </a:rPr>
            <a:t>2</a:t>
          </a:r>
          <a:r>
            <a:rPr b="0" lang="ru-RU" sz="1100" spc="-1" strike="noStrike">
              <a:solidFill>
                <a:schemeClr val="dk1"/>
              </a:solidFill>
              <a:latin typeface="Cambria Math"/>
            </a:rPr>
            <a:t>/(</a:t>
          </a:r>
          <a:r>
            <a:rPr b="0" lang="en-US" sz="1100" spc="-1" strike="noStrike">
              <a:solidFill>
                <a:schemeClr val="dk1"/>
              </a:solidFill>
              <a:latin typeface="Cambria Math"/>
            </a:rPr>
            <a:t>𝑛𝑝_𝑖 </a:t>
          </a:r>
          <a:r>
            <a:rPr b="0" lang="ru-RU" sz="1100" spc="-1" strike="noStrike">
              <a:solidFill>
                <a:schemeClr val="dk1"/>
              </a:solidFill>
              <a:latin typeface="Cambria Math"/>
            </a:rPr>
            <a:t>)</a:t>
          </a:r>
          <a:r>
            <a:rPr b="0" lang="en-US" sz="1100" spc="-1" strike="noStrike">
              <a:solidFill>
                <a:schemeClr val="dk1"/>
              </a:solidFill>
              <a:latin typeface="Cambria Math"/>
            </a:rPr>
            <a:t>= 𝑋</a:t>
          </a:r>
          <a:r>
            <a:rPr b="0" lang="ru-RU" sz="1100" spc="-1" strike="noStrike">
              <a:solidFill>
                <a:schemeClr val="dk1"/>
              </a:solidFill>
              <a:latin typeface="Cambria Math"/>
            </a:rPr>
            <a:t>_расч^</a:t>
          </a:r>
          <a:r>
            <a:rPr b="0" lang="en-US" sz="1100" spc="-1" strike="noStrike">
              <a:solidFill>
                <a:schemeClr val="dk1"/>
              </a:solidFill>
              <a:latin typeface="Cambria Math"/>
            </a:rPr>
            <a:t>2</a:t>
          </a:r>
          <a:r>
            <a:rPr b="0" lang="en-US" sz="1100" spc="-1" strike="noStrike">
              <a:solidFill>
                <a:schemeClr val="dk1"/>
              </a:solidFill>
              <a:latin typeface="Calibri"/>
            </a:rPr>
            <a:t> + n = I38 = H38 + N3</a:t>
          </a:r>
          <a:endParaRPr b="0" lang="ru-RU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92160</xdr:colOff>
      <xdr:row>16</xdr:row>
      <xdr:rowOff>66600</xdr:rowOff>
    </xdr:from>
    <xdr:to>
      <xdr:col>17</xdr:col>
      <xdr:colOff>536400</xdr:colOff>
      <xdr:row>33</xdr:row>
      <xdr:rowOff>69840</xdr:rowOff>
    </xdr:to>
    <xdr:graphicFrame>
      <xdr:nvGraphicFramePr>
        <xdr:cNvPr id="2" name=""/>
        <xdr:cNvGraphicFramePr/>
      </xdr:nvGraphicFramePr>
      <xdr:xfrm>
        <a:off x="7618320" y="3630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39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Q14" activeCellId="0" sqref="Q14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8.42"/>
    <col collapsed="false" customWidth="true" hidden="false" outlineLevel="0" max="9" min="3" style="0" width="9"/>
    <col collapsed="false" customWidth="true" hidden="false" outlineLevel="0" max="12" min="12" style="0" width="7.29"/>
    <col collapsed="false" customWidth="true" hidden="false" outlineLevel="0" max="13" min="13" style="0" width="40.71"/>
  </cols>
  <sheetData>
    <row r="1" customFormat="false" ht="17.25" hidden="false" customHeight="false" outlineLevel="0" collapsed="false">
      <c r="A1" s="1" t="s">
        <v>0</v>
      </c>
      <c r="B1" s="1"/>
      <c r="C1" s="1"/>
      <c r="D1" s="2" t="s">
        <v>1</v>
      </c>
      <c r="E1" s="2"/>
      <c r="F1" s="2"/>
      <c r="G1" s="3"/>
      <c r="H1" s="3"/>
    </row>
    <row r="2" customFormat="false" ht="15" hidden="false" customHeight="false" outlineLevel="0" collapsed="false">
      <c r="A2" s="4" t="n">
        <v>25</v>
      </c>
      <c r="B2" s="4" t="n">
        <v>28</v>
      </c>
      <c r="C2" s="4" t="n">
        <v>29</v>
      </c>
      <c r="D2" s="4" t="n">
        <v>33</v>
      </c>
      <c r="E2" s="4" t="n">
        <v>33</v>
      </c>
      <c r="F2" s="4" t="n">
        <v>29</v>
      </c>
      <c r="G2" s="4" t="n">
        <v>28</v>
      </c>
      <c r="H2" s="4" t="n">
        <v>36</v>
      </c>
      <c r="I2" s="4" t="n">
        <v>39</v>
      </c>
      <c r="J2" s="4" t="n">
        <v>30</v>
      </c>
    </row>
    <row r="3" customFormat="false" ht="18" hidden="false" customHeight="false" outlineLevel="0" collapsed="false">
      <c r="A3" s="4" t="n">
        <v>32</v>
      </c>
      <c r="B3" s="4" t="n">
        <v>26</v>
      </c>
      <c r="C3" s="4" t="n">
        <v>29</v>
      </c>
      <c r="D3" s="4" t="n">
        <v>29</v>
      </c>
      <c r="E3" s="4" t="n">
        <v>29</v>
      </c>
      <c r="F3" s="4" t="n">
        <v>31</v>
      </c>
      <c r="G3" s="4" t="n">
        <v>32</v>
      </c>
      <c r="H3" s="4" t="n">
        <v>26</v>
      </c>
      <c r="I3" s="4" t="n">
        <v>31</v>
      </c>
      <c r="J3" s="4" t="n">
        <v>32</v>
      </c>
      <c r="M3" s="3" t="s">
        <v>2</v>
      </c>
      <c r="N3" s="5" t="n">
        <v>100</v>
      </c>
    </row>
    <row r="4" customFormat="false" ht="18" hidden="false" customHeight="false" outlineLevel="0" collapsed="false">
      <c r="A4" s="4" t="n">
        <v>29</v>
      </c>
      <c r="B4" s="4" t="n">
        <v>29</v>
      </c>
      <c r="C4" s="4" t="n">
        <v>31</v>
      </c>
      <c r="D4" s="4" t="n">
        <v>31</v>
      </c>
      <c r="E4" s="4" t="n">
        <v>33</v>
      </c>
      <c r="F4" s="4" t="n">
        <v>33</v>
      </c>
      <c r="G4" s="4" t="n">
        <v>33</v>
      </c>
      <c r="H4" s="4" t="n">
        <v>31</v>
      </c>
      <c r="I4" s="4" t="n">
        <v>31</v>
      </c>
      <c r="J4" s="4" t="n">
        <v>32</v>
      </c>
      <c r="M4" s="3" t="s">
        <v>3</v>
      </c>
      <c r="N4" s="5" t="n">
        <f aca="false">1+LOG(N3,2)</f>
        <v>7.64385618977473</v>
      </c>
    </row>
    <row r="5" customFormat="false" ht="18" hidden="false" customHeight="false" outlineLevel="0" collapsed="false">
      <c r="A5" s="4" t="n">
        <v>31</v>
      </c>
      <c r="B5" s="4" t="n">
        <v>26</v>
      </c>
      <c r="C5" s="4" t="n">
        <v>28</v>
      </c>
      <c r="D5" s="4" t="n">
        <v>29</v>
      </c>
      <c r="E5" s="4" t="n">
        <v>33</v>
      </c>
      <c r="F5" s="4" t="n">
        <v>28</v>
      </c>
      <c r="G5" s="4" t="n">
        <v>29</v>
      </c>
      <c r="H5" s="4" t="n">
        <v>26</v>
      </c>
      <c r="I5" s="4" t="n">
        <v>29</v>
      </c>
      <c r="J5" s="4" t="n">
        <v>27</v>
      </c>
      <c r="M5" s="3" t="s">
        <v>4</v>
      </c>
      <c r="N5" s="5" t="n">
        <f aca="false">ROUND(N4,0)</f>
        <v>8</v>
      </c>
    </row>
    <row r="6" customFormat="false" ht="18" hidden="false" customHeight="false" outlineLevel="0" collapsed="false">
      <c r="A6" s="4" t="n">
        <v>28</v>
      </c>
      <c r="B6" s="4" t="n">
        <v>25</v>
      </c>
      <c r="C6" s="4" t="n">
        <v>30</v>
      </c>
      <c r="D6" s="4" t="n">
        <v>24</v>
      </c>
      <c r="E6" s="4" t="n">
        <v>30</v>
      </c>
      <c r="F6" s="4" t="n">
        <v>36</v>
      </c>
      <c r="G6" s="4" t="n">
        <v>26</v>
      </c>
      <c r="H6" s="4" t="n">
        <v>33</v>
      </c>
      <c r="I6" s="4" t="n">
        <v>29</v>
      </c>
      <c r="J6" s="4" t="n">
        <v>33</v>
      </c>
      <c r="M6" s="3" t="s">
        <v>5</v>
      </c>
      <c r="N6" s="5" t="n">
        <f aca="false">D12-B12</f>
        <v>16</v>
      </c>
    </row>
    <row r="7" customFormat="false" ht="18" hidden="false" customHeight="false" outlineLevel="0" collapsed="false">
      <c r="A7" s="4" t="n">
        <v>33</v>
      </c>
      <c r="B7" s="4" t="n">
        <v>28</v>
      </c>
      <c r="C7" s="4" t="n">
        <v>27</v>
      </c>
      <c r="D7" s="4" t="n">
        <v>30</v>
      </c>
      <c r="E7" s="4" t="n">
        <v>26</v>
      </c>
      <c r="F7" s="4" t="n">
        <v>32</v>
      </c>
      <c r="G7" s="4" t="n">
        <v>23</v>
      </c>
      <c r="H7" s="4" t="n">
        <v>28</v>
      </c>
      <c r="I7" s="4" t="n">
        <v>26</v>
      </c>
      <c r="J7" s="4" t="n">
        <v>25</v>
      </c>
      <c r="M7" s="3" t="s">
        <v>6</v>
      </c>
      <c r="N7" s="5" t="n">
        <f aca="false">N6/N5</f>
        <v>2</v>
      </c>
    </row>
    <row r="8" customFormat="false" ht="18" hidden="false" customHeight="false" outlineLevel="0" collapsed="false">
      <c r="A8" s="4" t="n">
        <v>32</v>
      </c>
      <c r="B8" s="4" t="n">
        <v>24</v>
      </c>
      <c r="C8" s="4" t="n">
        <v>30</v>
      </c>
      <c r="D8" s="4" t="n">
        <v>32</v>
      </c>
      <c r="E8" s="4" t="n">
        <v>32</v>
      </c>
      <c r="F8" s="4" t="n">
        <v>28</v>
      </c>
      <c r="G8" s="4" t="n">
        <v>35</v>
      </c>
      <c r="H8" s="4" t="n">
        <v>28</v>
      </c>
      <c r="I8" s="4" t="n">
        <v>34</v>
      </c>
      <c r="J8" s="4" t="n">
        <v>24</v>
      </c>
      <c r="M8" s="3" t="s">
        <v>7</v>
      </c>
      <c r="N8" s="5" t="n">
        <f aca="false">_xlfn.CEILING.MATH(N7,0.1)</f>
        <v>2</v>
      </c>
    </row>
    <row r="9" customFormat="false" ht="18" hidden="false" customHeight="false" outlineLevel="0" collapsed="false">
      <c r="A9" s="4" t="n">
        <v>29</v>
      </c>
      <c r="B9" s="4" t="n">
        <v>33</v>
      </c>
      <c r="C9" s="4" t="n">
        <v>27</v>
      </c>
      <c r="D9" s="4" t="n">
        <v>29</v>
      </c>
      <c r="E9" s="4" t="n">
        <v>32</v>
      </c>
      <c r="F9" s="4" t="n">
        <v>31</v>
      </c>
      <c r="G9" s="4" t="n">
        <v>30</v>
      </c>
      <c r="H9" s="4" t="n">
        <v>25</v>
      </c>
      <c r="I9" s="4" t="n">
        <v>31</v>
      </c>
      <c r="J9" s="4" t="n">
        <v>33</v>
      </c>
    </row>
    <row r="10" customFormat="false" ht="18" hidden="false" customHeight="false" outlineLevel="0" collapsed="false">
      <c r="A10" s="4" t="n">
        <v>30</v>
      </c>
      <c r="B10" s="4" t="n">
        <v>34</v>
      </c>
      <c r="C10" s="4" t="n">
        <v>34</v>
      </c>
      <c r="D10" s="4" t="n">
        <v>33</v>
      </c>
      <c r="E10" s="4" t="n">
        <v>32</v>
      </c>
      <c r="F10" s="4" t="n">
        <v>27</v>
      </c>
      <c r="G10" s="4" t="n">
        <v>28</v>
      </c>
      <c r="H10" s="4" t="n">
        <v>26</v>
      </c>
      <c r="I10" s="4" t="n">
        <v>36</v>
      </c>
      <c r="J10" s="4" t="n">
        <v>30</v>
      </c>
      <c r="M10" s="3" t="s">
        <v>8</v>
      </c>
      <c r="N10" s="5"/>
    </row>
    <row r="11" customFormat="false" ht="18" hidden="false" customHeight="false" outlineLevel="0" collapsed="false">
      <c r="A11" s="4" t="n">
        <v>30</v>
      </c>
      <c r="B11" s="4" t="n">
        <v>30</v>
      </c>
      <c r="C11" s="4" t="n">
        <v>32</v>
      </c>
      <c r="D11" s="4" t="n">
        <v>28</v>
      </c>
      <c r="E11" s="4" t="n">
        <v>30</v>
      </c>
      <c r="F11" s="4" t="n">
        <v>30</v>
      </c>
      <c r="G11" s="4" t="n">
        <v>29</v>
      </c>
      <c r="H11" s="4" t="n">
        <v>30</v>
      </c>
      <c r="I11" s="4" t="n">
        <v>29</v>
      </c>
      <c r="J11" s="4" t="n">
        <v>30</v>
      </c>
      <c r="M11" s="3" t="s">
        <v>9</v>
      </c>
      <c r="N11" s="6" t="n">
        <f aca="false">SUMPRODUCT(C16:C23,D16:D23)/100</f>
        <v>30.3</v>
      </c>
    </row>
    <row r="12" customFormat="false" ht="18" hidden="false" customHeight="false" outlineLevel="0" collapsed="false">
      <c r="A12" s="7" t="s">
        <v>10</v>
      </c>
      <c r="B12" s="8" t="n">
        <f aca="false">MIN(A2:J11)</f>
        <v>23</v>
      </c>
      <c r="C12" s="7" t="s">
        <v>11</v>
      </c>
      <c r="D12" s="8" t="n">
        <f aca="false">MAX(A2:J11)</f>
        <v>39</v>
      </c>
      <c r="M12" s="3" t="s">
        <v>12</v>
      </c>
      <c r="N12" s="5"/>
    </row>
    <row r="13" customFormat="false" ht="18" hidden="false" customHeight="false" outlineLevel="0" collapsed="false">
      <c r="M13" s="3" t="s">
        <v>13</v>
      </c>
      <c r="N13" s="9" t="n">
        <f aca="false">SUMPRODUCT(C16:C23,C16:C23,D16:D23)/100-N11*N11</f>
        <v>9.14999999999998</v>
      </c>
    </row>
    <row r="14" customFormat="false" ht="18" hidden="false" customHeight="false" outlineLevel="0" collapsed="false">
      <c r="A14" s="10" t="s">
        <v>14</v>
      </c>
      <c r="M14" s="3" t="s">
        <v>15</v>
      </c>
      <c r="N14" s="9" t="n">
        <f aca="false">N13*100/99</f>
        <v>9.24242424242422</v>
      </c>
    </row>
    <row r="15" customFormat="false" ht="17.35" hidden="false" customHeight="false" outlineLevel="0" collapsed="false">
      <c r="A15" s="11" t="s">
        <v>16</v>
      </c>
      <c r="B15" s="11" t="s">
        <v>17</v>
      </c>
      <c r="C15" s="11" t="s">
        <v>18</v>
      </c>
      <c r="D15" s="11" t="s">
        <v>19</v>
      </c>
      <c r="E15" s="11" t="s">
        <v>20</v>
      </c>
      <c r="F15" s="11" t="s">
        <v>21</v>
      </c>
      <c r="G15" s="12"/>
      <c r="H15" s="0" t="n">
        <v>0</v>
      </c>
      <c r="J15" s="0" t="n">
        <v>22</v>
      </c>
      <c r="K15" s="0" t="n">
        <v>24</v>
      </c>
      <c r="M15" s="3" t="s">
        <v>22</v>
      </c>
      <c r="N15" s="6" t="n">
        <f aca="false">SQRT(N14)</f>
        <v>3.0401355631656</v>
      </c>
    </row>
    <row r="16" customFormat="false" ht="15" hidden="false" customHeight="false" outlineLevel="0" collapsed="false">
      <c r="A16" s="13" t="n">
        <f aca="false">B12</f>
        <v>23</v>
      </c>
      <c r="B16" s="13" t="n">
        <f aca="false">A16+$N$8</f>
        <v>25</v>
      </c>
      <c r="C16" s="14" t="n">
        <f aca="false">(A16+B16)/2</f>
        <v>24</v>
      </c>
      <c r="D16" s="15" t="n">
        <f aca="false">COUNTIFS($A$2:$J$11,"&gt;="&amp;A16,$A$2:$J$11,"&lt;"&amp;B16)</f>
        <v>4</v>
      </c>
      <c r="E16" s="13" t="n">
        <f aca="false">D16/$N$3</f>
        <v>0.04</v>
      </c>
      <c r="F16" s="16" t="n">
        <f aca="false">E16/$N$8</f>
        <v>0.02</v>
      </c>
      <c r="G16" s="17"/>
      <c r="H16" s="0" t="n">
        <f aca="false">E16</f>
        <v>0.04</v>
      </c>
      <c r="J16" s="0" t="n">
        <v>0</v>
      </c>
      <c r="K16" s="0" t="n">
        <v>0</v>
      </c>
    </row>
    <row r="17" customFormat="false" ht="15" hidden="false" customHeight="false" outlineLevel="0" collapsed="false">
      <c r="A17" s="13" t="n">
        <f aca="false">A16+$N$8</f>
        <v>25</v>
      </c>
      <c r="B17" s="13" t="n">
        <f aca="false">A17+$N$8</f>
        <v>27</v>
      </c>
      <c r="C17" s="14" t="n">
        <f aca="false">(A17+B17)/2</f>
        <v>26</v>
      </c>
      <c r="D17" s="15" t="n">
        <f aca="false">COUNTIFS($A$2:$J$11,"&gt;="&amp;A17,$A$2:$J$11,"&lt;"&amp;B17)</f>
        <v>12</v>
      </c>
      <c r="E17" s="13" t="n">
        <f aca="false">D17/$N$3</f>
        <v>0.12</v>
      </c>
      <c r="F17" s="16" t="n">
        <f aca="false">E17/$N$8</f>
        <v>0.06</v>
      </c>
      <c r="G17" s="17"/>
      <c r="H17" s="0" t="n">
        <f aca="false">E17+H16</f>
        <v>0.16</v>
      </c>
      <c r="J17" s="0" t="n">
        <v>24</v>
      </c>
      <c r="K17" s="0" t="n">
        <v>26</v>
      </c>
    </row>
    <row r="18" customFormat="false" ht="15" hidden="false" customHeight="false" outlineLevel="0" collapsed="false">
      <c r="A18" s="13" t="n">
        <f aca="false">A17+$N$8</f>
        <v>27</v>
      </c>
      <c r="B18" s="13" t="n">
        <f aca="false">A18+$N$8</f>
        <v>29</v>
      </c>
      <c r="C18" s="14" t="n">
        <f aca="false">(A18+B18)/2</f>
        <v>28</v>
      </c>
      <c r="D18" s="15" t="n">
        <f aca="false">COUNTIFS($A$2:$J$11,"&gt;="&amp;A18,$A$2:$J$11,"&lt;"&amp;B18)</f>
        <v>15</v>
      </c>
      <c r="E18" s="13" t="n">
        <f aca="false">D18/$N$3</f>
        <v>0.15</v>
      </c>
      <c r="F18" s="16" t="n">
        <f aca="false">E18/$N$8</f>
        <v>0.075</v>
      </c>
      <c r="G18" s="17"/>
      <c r="H18" s="0" t="n">
        <f aca="false">E18+H17</f>
        <v>0.31</v>
      </c>
      <c r="J18" s="0" t="n">
        <v>0.04</v>
      </c>
      <c r="K18" s="0" t="n">
        <v>0.04</v>
      </c>
    </row>
    <row r="19" customFormat="false" ht="15" hidden="false" customHeight="false" outlineLevel="0" collapsed="false">
      <c r="A19" s="13" t="n">
        <f aca="false">A18+$N$8</f>
        <v>29</v>
      </c>
      <c r="B19" s="13" t="n">
        <f aca="false">A19+$N$8</f>
        <v>31</v>
      </c>
      <c r="C19" s="14" t="n">
        <f aca="false">(A19+B19)/2</f>
        <v>30</v>
      </c>
      <c r="D19" s="15" t="n">
        <f aca="false">COUNTIFS($A$2:$J$11,"&gt;="&amp;A19,$A$2:$J$11,"&lt;"&amp;B19)</f>
        <v>29</v>
      </c>
      <c r="E19" s="13" t="n">
        <f aca="false">D19/$N$3</f>
        <v>0.29</v>
      </c>
      <c r="F19" s="16" t="n">
        <f aca="false">E19/$N$8</f>
        <v>0.145</v>
      </c>
      <c r="G19" s="17"/>
      <c r="H19" s="0" t="n">
        <f aca="false">E19+H18</f>
        <v>0.6</v>
      </c>
      <c r="J19" s="0" t="n">
        <v>26</v>
      </c>
      <c r="K19" s="0" t="n">
        <v>28</v>
      </c>
    </row>
    <row r="20" customFormat="false" ht="15" hidden="false" customHeight="false" outlineLevel="0" collapsed="false">
      <c r="A20" s="13" t="n">
        <f aca="false">A19+$N$8</f>
        <v>31</v>
      </c>
      <c r="B20" s="13" t="n">
        <f aca="false">A20+$N$8</f>
        <v>33</v>
      </c>
      <c r="C20" s="14" t="n">
        <f aca="false">(A20+B20)/2</f>
        <v>32</v>
      </c>
      <c r="D20" s="15" t="n">
        <f aca="false">COUNTIFS($A$2:$J$11,"&gt;="&amp;A20,$A$2:$J$11,"&lt;"&amp;B20)</f>
        <v>20</v>
      </c>
      <c r="E20" s="13" t="n">
        <f aca="false">D20/$N$3</f>
        <v>0.2</v>
      </c>
      <c r="F20" s="16" t="n">
        <f aca="false">E20/$N$8</f>
        <v>0.1</v>
      </c>
      <c r="G20" s="17"/>
      <c r="H20" s="0" t="n">
        <f aca="false">E20+H19</f>
        <v>0.8</v>
      </c>
      <c r="J20" s="0" t="n">
        <v>0.16</v>
      </c>
      <c r="K20" s="0" t="n">
        <v>0.16</v>
      </c>
    </row>
    <row r="21" customFormat="false" ht="15" hidden="false" customHeight="false" outlineLevel="0" collapsed="false">
      <c r="A21" s="13" t="n">
        <f aca="false">A20+$N$8</f>
        <v>33</v>
      </c>
      <c r="B21" s="13" t="n">
        <f aca="false">A21+$N$8</f>
        <v>35</v>
      </c>
      <c r="C21" s="14" t="n">
        <f aca="false">(A21+B21)/2</f>
        <v>34</v>
      </c>
      <c r="D21" s="15" t="n">
        <f aca="false">COUNTIFS($A$2:$J$11,"&gt;="&amp;A21,$A$2:$J$11,"&lt;"&amp;B21)</f>
        <v>15</v>
      </c>
      <c r="E21" s="13" t="n">
        <f aca="false">D21/$N$3</f>
        <v>0.15</v>
      </c>
      <c r="F21" s="16" t="n">
        <f aca="false">E21/$N$8</f>
        <v>0.075</v>
      </c>
      <c r="G21" s="17"/>
      <c r="H21" s="0" t="n">
        <f aca="false">E21+H20</f>
        <v>0.95</v>
      </c>
      <c r="J21" s="0" t="n">
        <v>28</v>
      </c>
      <c r="K21" s="0" t="n">
        <v>30</v>
      </c>
    </row>
    <row r="22" customFormat="false" ht="15" hidden="false" customHeight="false" outlineLevel="0" collapsed="false">
      <c r="A22" s="13" t="n">
        <f aca="false">A21+$N$8</f>
        <v>35</v>
      </c>
      <c r="B22" s="13" t="n">
        <f aca="false">A22+$N$8</f>
        <v>37</v>
      </c>
      <c r="C22" s="14" t="n">
        <f aca="false">(A22+B22)/2</f>
        <v>36</v>
      </c>
      <c r="D22" s="15" t="n">
        <f aca="false">COUNTIFS($A$2:$J$11,"&gt;="&amp;A22,$A$2:$J$11,"&lt;"&amp;B22)</f>
        <v>4</v>
      </c>
      <c r="E22" s="13" t="n">
        <f aca="false">D22/$N$3</f>
        <v>0.04</v>
      </c>
      <c r="F22" s="16" t="n">
        <f aca="false">E22/$N$8</f>
        <v>0.02</v>
      </c>
      <c r="G22" s="17"/>
      <c r="H22" s="0" t="n">
        <f aca="false">E22+H21</f>
        <v>0.99</v>
      </c>
      <c r="J22" s="0" t="n">
        <v>0.31</v>
      </c>
      <c r="K22" s="0" t="n">
        <v>0.31</v>
      </c>
    </row>
    <row r="23" customFormat="false" ht="15" hidden="false" customHeight="false" outlineLevel="0" collapsed="false">
      <c r="A23" s="13" t="n">
        <f aca="false">A22+$N$8</f>
        <v>37</v>
      </c>
      <c r="B23" s="13" t="n">
        <f aca="false">A23+$N$8</f>
        <v>39</v>
      </c>
      <c r="C23" s="14" t="n">
        <f aca="false">(A23+B23)/2</f>
        <v>38</v>
      </c>
      <c r="D23" s="15" t="n">
        <f aca="false">COUNTIFS($A$2:$J$11,"&gt;="&amp;A23,$A$2:$J$11,"&lt;="&amp;B23)</f>
        <v>1</v>
      </c>
      <c r="E23" s="13" t="n">
        <f aca="false">D23/$N$3</f>
        <v>0.01</v>
      </c>
      <c r="F23" s="16" t="n">
        <f aca="false">E23/$N$8</f>
        <v>0.005</v>
      </c>
      <c r="G23" s="17"/>
      <c r="H23" s="0" t="n">
        <f aca="false">E23+H22</f>
        <v>1</v>
      </c>
      <c r="J23" s="0" t="n">
        <v>30</v>
      </c>
      <c r="K23" s="0" t="n">
        <v>32</v>
      </c>
    </row>
    <row r="24" customFormat="false" ht="15" hidden="false" customHeight="false" outlineLevel="0" collapsed="false">
      <c r="D24" s="18" t="n">
        <f aca="false">SUM(D16:D23)</f>
        <v>100</v>
      </c>
      <c r="E24" s="12"/>
      <c r="J24" s="0" t="n">
        <v>0.6</v>
      </c>
      <c r="K24" s="0" t="n">
        <v>0.6</v>
      </c>
    </row>
    <row r="25" customFormat="false" ht="13.8" hidden="false" customHeight="false" outlineLevel="0" collapsed="false">
      <c r="E25" s="19"/>
      <c r="J25" s="0" t="n">
        <v>32</v>
      </c>
      <c r="K25" s="0" t="n">
        <v>34</v>
      </c>
    </row>
    <row r="26" customFormat="false" ht="13.8" hidden="false" customHeight="false" outlineLevel="0" collapsed="false">
      <c r="J26" s="0" t="n">
        <v>0.8</v>
      </c>
      <c r="K26" s="0" t="n">
        <v>0.8</v>
      </c>
    </row>
    <row r="27" customFormat="false" ht="17.25" hidden="false" customHeight="false" outlineLevel="0" collapsed="false">
      <c r="A27" s="10" t="s">
        <v>23</v>
      </c>
      <c r="J27" s="0" t="n">
        <v>34</v>
      </c>
      <c r="K27" s="0" t="n">
        <v>36</v>
      </c>
    </row>
    <row r="28" customFormat="false" ht="15" hidden="false" customHeight="false" outlineLevel="0" collapsed="false">
      <c r="A28" s="20" t="s">
        <v>16</v>
      </c>
      <c r="B28" s="20" t="s">
        <v>17</v>
      </c>
      <c r="C28" s="20" t="s">
        <v>19</v>
      </c>
      <c r="D28" s="20" t="s">
        <v>24</v>
      </c>
      <c r="E28" s="20" t="s">
        <v>25</v>
      </c>
      <c r="F28" s="20" t="s">
        <v>26</v>
      </c>
      <c r="G28" s="21" t="s">
        <v>27</v>
      </c>
      <c r="H28" s="21" t="s">
        <v>28</v>
      </c>
      <c r="I28" s="21" t="s">
        <v>29</v>
      </c>
      <c r="J28" s="0" t="n">
        <v>0.95</v>
      </c>
      <c r="K28" s="0" t="n">
        <v>0.95</v>
      </c>
    </row>
    <row r="29" customFormat="false" ht="15" hidden="false" customHeight="false" outlineLevel="0" collapsed="false">
      <c r="A29" s="22" t="n">
        <f aca="false">-1E+050</f>
        <v>-1E+050</v>
      </c>
      <c r="B29" s="13" t="n">
        <f aca="false">B17</f>
        <v>27</v>
      </c>
      <c r="C29" s="15" t="n">
        <f aca="false">D16+D17</f>
        <v>16</v>
      </c>
      <c r="D29" s="23" t="n">
        <f aca="false">_xlfn.NORM.DIST(B29,$N$11,$N$15,TRUE())</f>
        <v>0.138855020915785</v>
      </c>
      <c r="E29" s="23" t="n">
        <f aca="false">$N$3*D29</f>
        <v>13.8855020915785</v>
      </c>
      <c r="F29" s="23" t="n">
        <f aca="false">C29-$N$3*D29</f>
        <v>2.11449790842148</v>
      </c>
      <c r="G29" s="23" t="n">
        <f aca="false">POWER(F29,2)</f>
        <v>4.47110140471879</v>
      </c>
      <c r="H29" s="23" t="n">
        <f aca="false">G29/E29</f>
        <v>0.321997820117033</v>
      </c>
      <c r="I29" s="23" t="n">
        <f aca="false">(POWER(C29,2))/E29</f>
        <v>18.4364957285385</v>
      </c>
      <c r="J29" s="0" t="n">
        <v>36</v>
      </c>
      <c r="K29" s="0" t="n">
        <v>38</v>
      </c>
    </row>
    <row r="30" customFormat="false" ht="15" hidden="false" customHeight="false" outlineLevel="0" collapsed="false">
      <c r="A30" s="13" t="n">
        <f aca="false">A18</f>
        <v>27</v>
      </c>
      <c r="B30" s="13" t="n">
        <f aca="false">B18</f>
        <v>29</v>
      </c>
      <c r="C30" s="15" t="n">
        <f aca="false">D18</f>
        <v>15</v>
      </c>
      <c r="D30" s="23" t="n">
        <f aca="false">_xlfn.NORM.DIST(B30,$N$11,$N$15,TRUE())-_xlfn.NORM.DIST(A30,$N$11,$N$15,TRUE())</f>
        <v>0.195611607198833</v>
      </c>
      <c r="E30" s="23" t="n">
        <f aca="false">$N$3*D30</f>
        <v>19.5611607198833</v>
      </c>
      <c r="F30" s="23" t="n">
        <f aca="false">C30-$N$3*D30</f>
        <v>-4.56116071988332</v>
      </c>
      <c r="G30" s="23" t="n">
        <f aca="false">POWER(F30,2)</f>
        <v>20.8041871126065</v>
      </c>
      <c r="H30" s="23" t="n">
        <f aca="false">G30/E30</f>
        <v>1.06354563568714</v>
      </c>
      <c r="I30" s="23" t="n">
        <f aca="false">(POWER(C30,2))/E30</f>
        <v>11.5023849158038</v>
      </c>
      <c r="J30" s="0" t="n">
        <v>0.99</v>
      </c>
      <c r="K30" s="0" t="n">
        <v>0.99</v>
      </c>
    </row>
    <row r="31" customFormat="false" ht="15" hidden="false" customHeight="false" outlineLevel="0" collapsed="false">
      <c r="A31" s="13" t="n">
        <f aca="false">A19</f>
        <v>29</v>
      </c>
      <c r="B31" s="13" t="n">
        <f aca="false">B19</f>
        <v>31</v>
      </c>
      <c r="C31" s="15" t="n">
        <f aca="false">D19</f>
        <v>29</v>
      </c>
      <c r="D31" s="23" t="n">
        <f aca="false">_xlfn.NORM.DIST(B31,$N$11,$N$15,TRUE())-_xlfn.NORM.DIST(A31,$N$11,$N$15,TRUE())</f>
        <v>0.256585739238163</v>
      </c>
      <c r="E31" s="23" t="n">
        <f aca="false">$N$3*D31</f>
        <v>25.6585739238163</v>
      </c>
      <c r="F31" s="23" t="n">
        <f aca="false">C31-$N$3*D31</f>
        <v>3.34142607618367</v>
      </c>
      <c r="G31" s="23" t="n">
        <f aca="false">POWER(F31,2)</f>
        <v>11.1651282226002</v>
      </c>
      <c r="H31" s="23" t="n">
        <f aca="false">G31/E31</f>
        <v>0.435142196746822</v>
      </c>
      <c r="I31" s="23" t="n">
        <f aca="false">(POWER(C31,2))/E31</f>
        <v>32.7765682729305</v>
      </c>
      <c r="J31" s="0" t="n">
        <v>38</v>
      </c>
      <c r="K31" s="0" t="n">
        <v>45</v>
      </c>
    </row>
    <row r="32" customFormat="false" ht="15" hidden="false" customHeight="false" outlineLevel="0" collapsed="false">
      <c r="A32" s="13" t="n">
        <f aca="false">A20</f>
        <v>31</v>
      </c>
      <c r="B32" s="13" t="n">
        <f aca="false">B20</f>
        <v>33</v>
      </c>
      <c r="C32" s="15" t="n">
        <f aca="false">D20</f>
        <v>20</v>
      </c>
      <c r="D32" s="23" t="n">
        <f aca="false">_xlfn.NORM.DIST(B32,$N$11,$N$15,TRUE())-_xlfn.NORM.DIST(A32,$N$11,$N$15,TRUE())</f>
        <v>0.221709070229736</v>
      </c>
      <c r="E32" s="23" t="n">
        <f aca="false">$N$3*D32</f>
        <v>22.1709070229736</v>
      </c>
      <c r="F32" s="23" t="n">
        <f aca="false">C32-$N$3*D32</f>
        <v>-2.17090702297364</v>
      </c>
      <c r="G32" s="23" t="n">
        <f aca="false">POWER(F32,2)</f>
        <v>4.71283730239628</v>
      </c>
      <c r="H32" s="23" t="n">
        <f aca="false">G32/E32</f>
        <v>0.21256853846858</v>
      </c>
      <c r="I32" s="23" t="n">
        <f aca="false">(POWER(C32,2))/E32</f>
        <v>18.0416615154949</v>
      </c>
      <c r="J32" s="0" t="n">
        <v>1</v>
      </c>
      <c r="K32" s="0" t="n">
        <v>1</v>
      </c>
    </row>
    <row r="33" customFormat="false" ht="15" hidden="false" customHeight="false" outlineLevel="0" collapsed="false">
      <c r="A33" s="13" t="n">
        <f aca="false">A21</f>
        <v>33</v>
      </c>
      <c r="B33" s="13" t="n">
        <f aca="false">B21</f>
        <v>35</v>
      </c>
      <c r="C33" s="15" t="n">
        <f aca="false">D21</f>
        <v>15</v>
      </c>
      <c r="D33" s="23" t="n">
        <f aca="false">_xlfn.NORM.DIST(B33,$N$11,$N$15,TRUE())-_xlfn.NORM.DIST(A33,$N$11,$N$15,TRUE())</f>
        <v>0.126184309134935</v>
      </c>
      <c r="E33" s="23" t="n">
        <f aca="false">$N$3*D33</f>
        <v>12.6184309134935</v>
      </c>
      <c r="F33" s="23" t="n">
        <f aca="false">C33-$N$3*D33</f>
        <v>2.38156908650647</v>
      </c>
      <c r="G33" s="23" t="n">
        <f aca="false">POWER(F33,2)</f>
        <v>5.67187131380327</v>
      </c>
      <c r="H33" s="23" t="n">
        <f aca="false">G33/E33</f>
        <v>0.449491014587087</v>
      </c>
      <c r="I33" s="23" t="n">
        <f aca="false">(POWER(C33,2))/E33</f>
        <v>17.8310601010936</v>
      </c>
    </row>
    <row r="34" customFormat="false" ht="15" hidden="false" customHeight="false" outlineLevel="0" collapsed="false">
      <c r="A34" s="13" t="n">
        <f aca="false">A22</f>
        <v>35</v>
      </c>
      <c r="B34" s="13" t="n">
        <f aca="false">10000000000</f>
        <v>10000000000</v>
      </c>
      <c r="C34" s="15" t="n">
        <f aca="false">D22+D23</f>
        <v>5</v>
      </c>
      <c r="D34" s="23" t="n">
        <f aca="false">_xlfn.NORM.DIST(B34,$N$11,$N$15,TRUE())-_xlfn.NORM.DIST(A34,$N$11,$N$15,TRUE())</f>
        <v>0.0610542532825464</v>
      </c>
      <c r="E34" s="23" t="n">
        <f aca="false">$N$3*D34</f>
        <v>6.10542532825464</v>
      </c>
      <c r="F34" s="23" t="n">
        <f aca="false">C34-$N$3*D34</f>
        <v>-1.10542532825464</v>
      </c>
      <c r="G34" s="23" t="n">
        <f aca="false">POWER(F34,2)</f>
        <v>1.22196515634689</v>
      </c>
      <c r="H34" s="23" t="n">
        <f aca="false">G34/E34</f>
        <v>0.200144148957467</v>
      </c>
      <c r="I34" s="23" t="n">
        <f aca="false">(POWER(C34,2))/E34</f>
        <v>4.09471882070282</v>
      </c>
    </row>
    <row r="35" customFormat="false" ht="13.8" hidden="false" customHeight="false" outlineLevel="0" collapsed="false">
      <c r="A35" s="24"/>
      <c r="B35" s="24"/>
      <c r="C35" s="24"/>
      <c r="D35" s="24"/>
      <c r="E35" s="24"/>
      <c r="F35" s="24"/>
      <c r="G35" s="24"/>
      <c r="H35" s="24"/>
      <c r="I35" s="24"/>
    </row>
    <row r="36" customFormat="false" ht="15.75" hidden="false" customHeight="false" outlineLevel="0" collapsed="false">
      <c r="A36" s="25" t="s">
        <v>30</v>
      </c>
      <c r="B36" s="25"/>
      <c r="C36" s="26" t="n">
        <f aca="false">SUM(C29:C34)</f>
        <v>100</v>
      </c>
      <c r="D36" s="25" t="n">
        <f aca="false">SUM(D29:D34)</f>
        <v>1</v>
      </c>
      <c r="E36" s="25" t="n">
        <f aca="false">SUM(E29:E34)</f>
        <v>100</v>
      </c>
      <c r="F36" s="25"/>
      <c r="G36" s="25" t="s">
        <v>31</v>
      </c>
      <c r="H36" s="25" t="n">
        <f aca="false">SUM(H29:H34)</f>
        <v>2.68288935456412</v>
      </c>
      <c r="I36" s="27" t="n">
        <f aca="false">SUM(I29:I34)</f>
        <v>102.682889354564</v>
      </c>
      <c r="N36" s="0" t="n">
        <v>24</v>
      </c>
      <c r="O36" s="0" t="n">
        <v>26</v>
      </c>
      <c r="P36" s="0" t="n">
        <v>28</v>
      </c>
      <c r="Q36" s="0" t="n">
        <v>30</v>
      </c>
      <c r="R36" s="0" t="n">
        <v>32</v>
      </c>
      <c r="S36" s="0" t="n">
        <v>34</v>
      </c>
      <c r="T36" s="0" t="n">
        <v>36</v>
      </c>
      <c r="U36" s="0" t="n">
        <v>38</v>
      </c>
    </row>
    <row r="37" customFormat="false" ht="13.8" hidden="false" customHeight="false" outlineLevel="0" collapsed="false">
      <c r="A37" s="28"/>
      <c r="B37" s="28"/>
      <c r="C37" s="28"/>
      <c r="D37" s="25" t="s">
        <v>32</v>
      </c>
      <c r="E37" s="25" t="n">
        <f aca="false">COUNT(C29:C34)-2-1</f>
        <v>3</v>
      </c>
      <c r="F37" s="25"/>
      <c r="G37" s="25" t="s">
        <v>33</v>
      </c>
      <c r="H37" s="25" t="n">
        <f aca="false">_xlfn.CHISQ.INV.RT(0.05,E37)</f>
        <v>7.81472790325118</v>
      </c>
      <c r="I37" s="28"/>
      <c r="N37" s="0" t="n">
        <v>0.04</v>
      </c>
      <c r="O37" s="0" t="n">
        <v>0.16</v>
      </c>
      <c r="P37" s="0" t="n">
        <v>0.31</v>
      </c>
      <c r="Q37" s="0" t="n">
        <v>0.6</v>
      </c>
      <c r="R37" s="0" t="n">
        <v>0.8</v>
      </c>
      <c r="S37" s="0" t="n">
        <v>0.95</v>
      </c>
      <c r="T37" s="0" t="n">
        <v>0.99</v>
      </c>
      <c r="U37" s="0" t="n">
        <v>1</v>
      </c>
    </row>
    <row r="38" customFormat="false" ht="13.8" hidden="false" customHeight="false" outlineLevel="0" collapsed="false"/>
    <row r="39" customFormat="false" ht="15" hidden="false" customHeight="false" outlineLevel="0" collapsed="false"/>
  </sheetData>
  <mergeCells count="2">
    <mergeCell ref="A1:C1"/>
    <mergeCell ref="D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2023-12-08T13:11:55Z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