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holmberg/Documents/UNC_Class/Data Analysis/Croud Funding Analysis/resources/"/>
    </mc:Choice>
  </mc:AlternateContent>
  <xr:revisionPtr revIDLastSave="0" documentId="13_ncr:1_{4796F223-FC76-B94A-901D-BD64B835411D}" xr6:coauthVersionLast="47" xr6:coauthVersionMax="47" xr10:uidLastSave="{00000000-0000-0000-0000-000000000000}"/>
  <bookViews>
    <workbookView xWindow="31220" yWindow="1020" windowWidth="24760" windowHeight="12820" firstSheet="1" activeTab="1" xr2:uid="{00000000-000D-0000-FFFF-FFFF00000000}"/>
  </bookViews>
  <sheets>
    <sheet name="Theater Outcomes by Launch Date" sheetId="12" r:id="rId1"/>
    <sheet name="Outcomes Based on Goals" sheetId="14" r:id="rId2"/>
    <sheet name="Kickstarter" sheetId="1" r:id="rId3"/>
    <sheet name="Category Statics" sheetId="2" r:id="rId4"/>
    <sheet name="Subcategory Statistics" sheetId="3" r:id="rId5"/>
    <sheet name="Outcomes Based on Launch Date" sheetId="9" r:id="rId6"/>
    <sheet name="Edinburgh Research" sheetId="8" r:id="rId7"/>
    <sheet name="Descriptive Statistics" sheetId="6" r:id="rId8"/>
  </sheets>
  <externalReferences>
    <externalReference r:id="rId9"/>
  </externalReferences>
  <definedNames>
    <definedName name="_xlnm._FilterDatabase" localSheetId="2" hidden="1">Kickstarter!$A$1:$T$4115</definedName>
  </definedNames>
  <calcPr calcId="191029"/>
  <pivotCaches>
    <pivotCache cacheId="25" r:id="rId10"/>
    <pivotCache cacheId="26" r:id="rId11"/>
    <pivotCache cacheId="2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6" l="1"/>
  <c r="B13" i="6"/>
  <c r="C12" i="6"/>
  <c r="C14" i="6" s="1"/>
  <c r="B12" i="6"/>
  <c r="B14" i="6" s="1"/>
  <c r="C11" i="6"/>
  <c r="B11" i="6"/>
  <c r="C10" i="6"/>
  <c r="B10" i="6"/>
  <c r="C9" i="6"/>
  <c r="B9" i="6"/>
  <c r="C6" i="6"/>
  <c r="B6" i="6"/>
  <c r="C5" i="6"/>
  <c r="C7" i="6" s="1"/>
  <c r="B5" i="6"/>
  <c r="B7" i="6" s="1"/>
  <c r="C4" i="6"/>
  <c r="B4" i="6"/>
  <c r="C3" i="6"/>
  <c r="B3" i="6"/>
  <c r="C2" i="6"/>
  <c r="B2" i="6"/>
  <c r="C2" i="14" l="1"/>
  <c r="C3" i="14"/>
  <c r="C4" i="14"/>
  <c r="C5" i="14"/>
  <c r="C13" i="14"/>
  <c r="C12" i="14"/>
  <c r="C11" i="14"/>
  <c r="H7" i="14"/>
  <c r="H6" i="14"/>
  <c r="H8" i="14"/>
  <c r="H9" i="14"/>
  <c r="H10" i="14"/>
  <c r="G6" i="14"/>
  <c r="G7" i="14"/>
  <c r="G8" i="14"/>
  <c r="G9" i="14"/>
  <c r="G10" i="14"/>
  <c r="D13" i="14"/>
  <c r="D12" i="14"/>
  <c r="D11" i="14"/>
  <c r="D10" i="14"/>
  <c r="D9" i="14"/>
  <c r="D8" i="14"/>
  <c r="D7" i="14"/>
  <c r="D6" i="14"/>
  <c r="D5" i="14"/>
  <c r="D4" i="14"/>
  <c r="D3" i="14"/>
  <c r="D2" i="14"/>
  <c r="B13" i="14"/>
  <c r="B12" i="14"/>
  <c r="B11" i="14"/>
  <c r="C10" i="14"/>
  <c r="B10" i="14"/>
  <c r="C9" i="14"/>
  <c r="B9" i="14"/>
  <c r="B8" i="14"/>
  <c r="C8" i="14"/>
  <c r="C7" i="14"/>
  <c r="B7" i="14"/>
  <c r="B6" i="14"/>
  <c r="C6" i="14"/>
  <c r="B5" i="14"/>
  <c r="B4" i="14"/>
  <c r="B3" i="14"/>
  <c r="B2" i="14"/>
  <c r="B15" i="14"/>
  <c r="D15" i="14"/>
  <c r="C15" i="1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F5" i="8"/>
  <c r="F4" i="8"/>
  <c r="F3" i="8"/>
  <c r="F2" i="8"/>
  <c r="D6" i="8"/>
  <c r="D5" i="8"/>
  <c r="D4" i="8"/>
  <c r="D3" i="8"/>
  <c r="D2" i="8"/>
  <c r="C6" i="8"/>
  <c r="C5" i="8"/>
  <c r="C4" i="8"/>
  <c r="C3" i="8"/>
  <c r="C2" i="8"/>
  <c r="B6" i="8"/>
  <c r="B5" i="8"/>
  <c r="B4" i="8"/>
  <c r="B3" i="8"/>
  <c r="B2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E4" i="8" s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E6" i="8" s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E5" i="8" s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E2" i="8" s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E3" i="8" s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D14" i="14" l="1"/>
  <c r="E13" i="14"/>
  <c r="E12" i="14"/>
  <c r="E6" i="14"/>
  <c r="F6" i="14" s="1"/>
  <c r="E10" i="14"/>
  <c r="F10" i="14" s="1"/>
  <c r="E8" i="14"/>
  <c r="F8" i="14" s="1"/>
  <c r="E5" i="14"/>
  <c r="E11" i="14"/>
  <c r="E4" i="14"/>
  <c r="E3" i="14"/>
  <c r="C14" i="14"/>
  <c r="E2" i="14"/>
  <c r="H2" i="14" s="1"/>
  <c r="E9" i="14"/>
  <c r="F9" i="14" s="1"/>
  <c r="E7" i="14"/>
  <c r="F7" i="14" s="1"/>
  <c r="B14" i="14"/>
  <c r="F3" i="14" l="1"/>
  <c r="H3" i="14"/>
  <c r="H4" i="14"/>
  <c r="F4" i="14"/>
  <c r="G3" i="14"/>
  <c r="F5" i="14"/>
  <c r="H5" i="14"/>
  <c r="G4" i="14"/>
  <c r="G5" i="14"/>
  <c r="F13" i="14"/>
  <c r="H13" i="14"/>
  <c r="G13" i="14"/>
  <c r="F12" i="14"/>
  <c r="H12" i="14"/>
  <c r="F11" i="14"/>
  <c r="H11" i="14"/>
  <c r="G11" i="14"/>
  <c r="G12" i="14"/>
  <c r="G2" i="14"/>
  <c r="F2" i="14"/>
  <c r="E14" i="14"/>
</calcChain>
</file>

<file path=xl/sharedStrings.xml><?xml version="1.0" encoding="utf-8"?>
<sst xmlns="http://schemas.openxmlformats.org/spreadsheetml/2006/main" count="33091" uniqueCount="8418">
  <si>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</si>
  <si>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</si>
  <si>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</si>
  <si>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</si>
  <si>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</si>
  <si>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</si>
  <si>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</si>
  <si>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</si>
  <si>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</si>
  <si>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</si>
  <si>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</si>
  <si>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</si>
  <si>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</si>
  <si>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</si>
  <si>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</si>
  <si>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</si>
  <si>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</si>
  <si>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</si>
  <si>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</si>
  <si>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</si>
  <si>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</si>
  <si>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</si>
  <si>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</si>
  <si>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</si>
  <si>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</si>
  <si>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</si>
  <si>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</si>
  <si>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</si>
  <si>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</si>
  <si>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</si>
  <si>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</si>
  <si>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</si>
  <si>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</si>
  <si>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</si>
  <si>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</si>
  <si>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</si>
  <si>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</si>
  <si>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</si>
  <si>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</si>
  <si>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</si>
  <si>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</si>
  <si>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</si>
  <si>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</si>
  <si>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</si>
  <si>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</si>
  <si>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</si>
  <si>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</si>
  <si>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</si>
  <si>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</si>
  <si>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</si>
  <si>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</si>
  <si>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</si>
  <si>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</si>
  <si>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</si>
  <si>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</si>
  <si>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</si>
  <si>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</si>
  <si>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</si>
  <si>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</si>
  <si>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</si>
  <si>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</si>
  <si>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</si>
  <si>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</si>
  <si>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</si>
  <si>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</si>
  <si>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</si>
  <si>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</si>
  <si>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</si>
  <si>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</si>
  <si>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</si>
  <si>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</si>
  <si>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</si>
  <si>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</si>
  <si>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</si>
  <si>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</si>
  <si>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</si>
  <si>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</si>
  <si>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</si>
  <si>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</si>
  <si>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</si>
  <si>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</si>
  <si>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</si>
  <si>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</si>
  <si>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</si>
  <si>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</si>
  <si>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</si>
  <si>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</si>
  <si>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</si>
  <si>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</si>
  <si>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</si>
  <si>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</si>
  <si>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</si>
  <si>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</si>
  <si>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</si>
  <si>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</si>
  <si>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</si>
  <si>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</si>
  <si>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</si>
  <si>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</si>
  <si>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</si>
  <si>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</si>
  <si>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</si>
  <si>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</si>
  <si>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</si>
  <si>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</si>
  <si>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</si>
  <si>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</si>
  <si>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</si>
  <si>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</si>
  <si>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</si>
  <si>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</si>
  <si>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</si>
  <si>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</si>
  <si>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</si>
  <si>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</si>
  <si>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</si>
  <si>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</si>
  <si>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</si>
  <si>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</si>
  <si>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</si>
  <si>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</si>
  <si>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</si>
  <si>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</si>
  <si>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</si>
  <si>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</si>
  <si>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</si>
  <si>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</si>
  <si>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</si>
  <si>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</si>
  <si>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</si>
  <si>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</si>
  <si>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</si>
  <si>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</si>
  <si>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</si>
  <si>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</si>
  <si>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</si>
  <si>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</si>
  <si>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</si>
  <si>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</si>
  <si>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</si>
  <si>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</si>
  <si>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</si>
  <si>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</si>
  <si>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</si>
  <si>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</si>
  <si>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</si>
  <si>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</si>
  <si>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</si>
  <si>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</si>
  <si>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</si>
  <si>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</si>
  <si>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</si>
  <si>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</si>
  <si>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</si>
  <si>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</si>
  <si>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</si>
  <si>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</si>
  <si>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</si>
  <si>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</si>
  <si>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</si>
  <si>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</si>
  <si>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</si>
  <si>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</si>
  <si>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</si>
  <si>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</si>
  <si>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</si>
  <si>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</si>
  <si>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</si>
  <si>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</si>
  <si>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</si>
  <si>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</si>
  <si>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</si>
  <si>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</si>
  <si>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</si>
  <si>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</si>
  <si>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</si>
  <si>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</si>
  <si>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</si>
  <si>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</si>
  <si>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</si>
  <si>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</si>
  <si>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</si>
  <si>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</si>
  <si>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</si>
  <si>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</si>
  <si>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</si>
  <si>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</si>
  <si>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</si>
  <si>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</si>
  <si>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</si>
  <si>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</si>
  <si>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</si>
  <si>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</si>
  <si>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</si>
  <si>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</si>
  <si>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</si>
  <si>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</si>
  <si>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</si>
  <si>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</si>
  <si>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</si>
  <si>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</si>
  <si>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</si>
  <si>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</si>
  <si>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</si>
  <si>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</si>
  <si>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</si>
  <si>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</si>
  <si>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</si>
  <si>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</si>
  <si>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</si>
  <si>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</si>
  <si>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</si>
  <si>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</si>
  <si>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</si>
  <si>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</si>
  <si>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</si>
  <si>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</si>
  <si>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</si>
  <si>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</si>
  <si>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</si>
  <si>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</si>
  <si>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</si>
  <si>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</si>
  <si>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</si>
  <si>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</si>
  <si>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</si>
  <si>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</si>
  <si>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</si>
  <si>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</si>
  <si>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</si>
  <si>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</si>
  <si>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</si>
  <si>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</si>
  <si>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</si>
  <si>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</si>
  <si>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</si>
  <si>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</si>
  <si>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</si>
  <si>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</si>
  <si>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</si>
  <si>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</si>
  <si>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</si>
  <si>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</si>
  <si>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</si>
  <si>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</si>
  <si>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</si>
  <si>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</si>
  <si>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</si>
  <si>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</si>
  <si>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</si>
  <si>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</si>
  <si>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</si>
  <si>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</si>
  <si>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</si>
  <si>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</si>
  <si>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</si>
  <si>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</si>
  <si>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</si>
  <si>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</si>
  <si>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</si>
  <si>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</si>
  <si>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</si>
  <si>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</si>
  <si>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</si>
  <si>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</si>
  <si>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</si>
  <si>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</si>
  <si>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</si>
  <si>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</si>
  <si>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</si>
  <si>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</si>
  <si>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</si>
  <si>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</si>
  <si>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</si>
  <si>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</si>
  <si>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</si>
  <si>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</si>
  <si>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</si>
  <si>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</si>
  <si>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</si>
  <si>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</si>
  <si>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</si>
  <si>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</si>
  <si>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</si>
  <si>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</si>
  <si>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</si>
  <si>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</si>
  <si>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</si>
  <si>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</si>
  <si>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</si>
  <si>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</si>
  <si>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</si>
  <si>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</si>
  <si>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</si>
  <si>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</si>
  <si>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</si>
  <si>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</si>
  <si>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</si>
  <si>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</si>
  <si>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</si>
  <si>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</si>
  <si>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</si>
  <si>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</si>
  <si>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</si>
  <si>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</si>
  <si>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</si>
  <si>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</si>
  <si>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</si>
  <si>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</si>
  <si>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</si>
  <si>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</si>
  <si>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</si>
  <si>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</si>
  <si>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</si>
  <si>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</si>
  <si>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</si>
  <si>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</si>
  <si>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</si>
  <si>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</si>
  <si>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</si>
  <si>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</si>
  <si>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</si>
  <si>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</si>
  <si>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</si>
  <si>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</si>
  <si>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</si>
  <si>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</si>
  <si>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</si>
  <si>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</si>
  <si>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</si>
  <si>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</si>
  <si>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</si>
  <si>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</si>
  <si>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</si>
  <si>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</si>
  <si>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</si>
  <si>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</si>
  <si>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</si>
  <si>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</si>
  <si>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</si>
  <si>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</si>
  <si>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</si>
  <si>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</si>
  <si>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</si>
  <si>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</si>
  <si>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</si>
  <si>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</si>
  <si>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</si>
  <si>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</si>
  <si>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</si>
  <si>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</si>
  <si>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</si>
  <si>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</si>
  <si>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</si>
  <si>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</si>
  <si>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</si>
  <si>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</si>
  <si>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</si>
  <si>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</si>
  <si>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</si>
  <si>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</si>
  <si>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</si>
  <si>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</si>
  <si>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</si>
  <si>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</si>
  <si>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</si>
  <si>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</si>
  <si>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</si>
  <si>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</si>
  <si>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</si>
  <si>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</si>
  <si>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</si>
  <si>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</si>
  <si>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</si>
  <si>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</si>
  <si>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</si>
  <si>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</si>
  <si>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</si>
  <si>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</si>
  <si>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</si>
  <si>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</si>
  <si>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</si>
  <si>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</si>
  <si>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</si>
  <si>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</si>
  <si>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</si>
  <si>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</si>
  <si>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</si>
  <si>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</si>
  <si>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</si>
  <si>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</si>
  <si>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</si>
  <si>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</si>
  <si>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</si>
  <si>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</si>
  <si>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</si>
  <si>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</si>
  <si>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</si>
  <si>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</si>
  <si>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</si>
  <si>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</si>
  <si>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</si>
  <si>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</si>
  <si>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</si>
  <si>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</si>
  <si>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</si>
  <si>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</si>
  <si>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</si>
  <si>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</si>
  <si>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</si>
  <si>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</si>
  <si>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</si>
  <si>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</si>
  <si>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</si>
  <si>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</si>
  <si>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</si>
  <si>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</si>
  <si>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</si>
  <si>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</si>
  <si>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</si>
  <si>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</si>
  <si>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</si>
  <si>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</si>
  <si>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</si>
  <si>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</si>
  <si>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</si>
  <si>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</si>
  <si>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</si>
  <si>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</si>
  <si>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</si>
  <si>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</si>
  <si>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</si>
  <si>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</si>
  <si>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</si>
  <si>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</si>
  <si>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</si>
  <si>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</si>
  <si>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</si>
  <si>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</si>
  <si>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</si>
  <si>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</si>
  <si>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</si>
  <si>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</si>
  <si>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</si>
  <si>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</si>
  <si>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</si>
  <si>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</si>
  <si>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</si>
  <si>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</si>
  <si>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</si>
  <si>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</si>
  <si>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</si>
  <si>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</si>
  <si>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</si>
  <si>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</si>
  <si>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</si>
  <si>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</si>
  <si>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</si>
  <si>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</si>
  <si>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</si>
  <si>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</si>
  <si>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</si>
  <si>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</si>
  <si>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</si>
  <si>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</si>
  <si>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</si>
  <si>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</si>
  <si>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</si>
  <si>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</si>
  <si>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</si>
  <si>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</si>
  <si>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</si>
  <si>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</si>
  <si>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</si>
  <si>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</si>
  <si>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</si>
  <si>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</si>
  <si>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</si>
  <si>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</si>
  <si>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</si>
  <si>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</si>
  <si>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</si>
  <si>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</si>
  <si>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</si>
  <si>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</si>
  <si>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</si>
  <si>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</si>
  <si>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</si>
  <si>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</si>
  <si>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</si>
  <si>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</si>
  <si>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</si>
  <si>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</si>
  <si>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</si>
  <si>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</si>
  <si>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</si>
  <si>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</si>
  <si>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</si>
  <si>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</si>
  <si>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</si>
  <si>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</si>
  <si>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</si>
  <si>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</si>
  <si>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</si>
  <si>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</si>
  <si>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</si>
  <si>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</si>
  <si>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</si>
  <si>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</si>
  <si>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</si>
  <si>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</si>
  <si>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</si>
  <si>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</si>
  <si>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</si>
  <si>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</si>
  <si>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</si>
  <si>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</si>
  <si>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</si>
  <si>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</si>
  <si>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</si>
  <si>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</si>
  <si>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</si>
  <si>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</si>
  <si>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</si>
  <si>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</si>
  <si>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</si>
  <si>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</si>
  <si>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</si>
  <si>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</si>
  <si>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</si>
  <si>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</si>
  <si>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</si>
  <si>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</si>
  <si>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</si>
  <si>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</si>
  <si>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</si>
  <si>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</si>
  <si>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</si>
  <si>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</si>
  <si>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</si>
  <si>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</si>
  <si>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</si>
  <si>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</si>
  <si>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</si>
  <si>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</si>
  <si>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</si>
  <si>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</si>
  <si>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</si>
  <si>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</si>
  <si>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</si>
  <si>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</si>
  <si>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</si>
  <si>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</si>
  <si>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</si>
  <si>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</si>
  <si>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</si>
  <si>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</si>
  <si>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</si>
  <si>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</si>
  <si>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</si>
  <si>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</si>
  <si>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</si>
  <si>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</si>
  <si>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</si>
  <si>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</si>
  <si>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</si>
  <si>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</si>
  <si>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</si>
  <si>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</si>
  <si>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</si>
  <si>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</si>
  <si>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</si>
  <si>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</si>
  <si>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</si>
  <si>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</si>
  <si>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</si>
  <si>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</si>
  <si>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</si>
  <si>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</si>
  <si>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</si>
  <si>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</si>
  <si>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</si>
  <si>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</si>
  <si>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</si>
  <si>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</si>
  <si>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</si>
  <si>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</si>
  <si>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</si>
  <si>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</si>
  <si>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</si>
  <si>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</si>
  <si>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</si>
  <si>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</si>
  <si>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</si>
  <si>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</si>
  <si>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</si>
  <si>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</si>
  <si>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</si>
  <si>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</si>
  <si>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</si>
  <si>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</si>
  <si>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</si>
  <si>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</si>
  <si>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</si>
  <si>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</si>
  <si>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</si>
  <si>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</si>
  <si>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</si>
  <si>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</si>
  <si>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</si>
  <si>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</si>
  <si>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</si>
  <si>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</si>
  <si>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</si>
  <si>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</si>
  <si>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</si>
  <si>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</si>
  <si>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</si>
  <si>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</si>
  <si>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</si>
  <si>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</si>
  <si>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</si>
  <si>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</si>
  <si>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</si>
  <si>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</si>
  <si>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</si>
  <si>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</si>
  <si>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</si>
  <si>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</si>
  <si>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</si>
  <si>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</si>
  <si>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</si>
  <si>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</si>
  <si>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</si>
  <si>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</si>
  <si>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</si>
  <si>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</si>
  <si>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</si>
  <si>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</si>
  <si>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</si>
  <si>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</si>
  <si>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</si>
  <si>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</si>
  <si>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</si>
  <si>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</si>
  <si>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</si>
  <si>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</si>
  <si>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</si>
  <si>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</si>
  <si>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</si>
  <si>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</si>
  <si>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</si>
  <si>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</si>
  <si>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</si>
  <si>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</si>
  <si>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</si>
  <si>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</si>
  <si>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</si>
  <si>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</si>
  <si>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</si>
  <si>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</si>
  <si>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</si>
  <si>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</si>
  <si>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</si>
  <si>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</si>
  <si>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</si>
  <si>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</si>
  <si>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</si>
  <si>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</si>
  <si>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</si>
  <si>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</si>
  <si>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</si>
  <si>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</si>
  <si>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</si>
  <si>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</si>
  <si>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</si>
  <si>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</si>
  <si>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</si>
  <si>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</si>
  <si>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</si>
  <si>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</si>
  <si>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</si>
  <si>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</si>
  <si>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</si>
  <si>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</si>
  <si>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</si>
  <si>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</si>
  <si>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</si>
  <si>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</si>
  <si>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</si>
  <si>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</si>
  <si>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</si>
  <si>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</si>
  <si>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</si>
  <si>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</si>
  <si>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</si>
  <si>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</si>
  <si>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</si>
  <si>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</si>
  <si>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</si>
  <si>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</si>
  <si>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</si>
  <si>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</si>
  <si>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</si>
  <si>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</si>
  <si>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</si>
  <si>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</si>
  <si>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</si>
  <si>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</si>
  <si>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</si>
  <si>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</si>
  <si>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</si>
  <si>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</si>
  <si>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</si>
  <si>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</si>
  <si>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</si>
  <si>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</si>
  <si>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</si>
  <si>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</si>
  <si>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</si>
  <si>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</si>
  <si>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</si>
  <si>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</si>
  <si>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</si>
  <si>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</si>
  <si>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</si>
  <si>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</si>
  <si>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</si>
  <si>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</si>
  <si>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</si>
  <si>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</si>
  <si>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</si>
  <si>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</si>
  <si>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</si>
  <si>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</si>
  <si>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</si>
  <si>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</si>
  <si>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</si>
  <si>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</si>
  <si>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</si>
  <si>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</si>
  <si>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</si>
  <si>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</si>
  <si>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</si>
  <si>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</si>
  <si>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</si>
  <si>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</si>
  <si>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</si>
  <si>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</si>
  <si>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</si>
  <si>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</si>
  <si>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</si>
  <si>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</si>
  <si>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</si>
  <si>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</si>
  <si>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</si>
  <si>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</si>
  <si>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</si>
  <si>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</si>
  <si>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</si>
  <si>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</si>
  <si>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</si>
  <si>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</si>
  <si>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</si>
  <si>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</si>
  <si>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</si>
  <si>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</si>
  <si>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</si>
  <si>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</si>
  <si>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</si>
  <si>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</si>
  <si>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</si>
  <si>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</si>
  <si>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</si>
  <si>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</si>
  <si>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</si>
  <si>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</si>
  <si>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</si>
  <si>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</si>
  <si>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</si>
  <si>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</si>
  <si>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</si>
  <si>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</si>
  <si>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</si>
  <si>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</si>
  <si>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</si>
  <si>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</si>
  <si>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</si>
  <si>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</si>
  <si>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</si>
  <si>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</si>
  <si>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</si>
  <si>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</si>
  <si>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</si>
  <si>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</si>
  <si>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</si>
  <si>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</si>
  <si>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</si>
  <si>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</si>
  <si>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</si>
  <si>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</si>
  <si>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</si>
  <si>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</si>
  <si>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</si>
  <si>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</si>
  <si>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</si>
  <si>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</si>
  <si>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</si>
  <si>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</si>
  <si>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</si>
  <si>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</si>
  <si>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</si>
  <si>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</si>
  <si>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</si>
  <si>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</si>
  <si>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</si>
  <si>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</si>
  <si>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</si>
  <si>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</si>
  <si>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</si>
  <si>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</si>
  <si>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</si>
  <si>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</si>
  <si>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</si>
  <si>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</si>
  <si>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</si>
  <si>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</si>
  <si>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</si>
  <si>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</si>
  <si>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</si>
  <si>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</si>
  <si>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</si>
  <si>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</si>
  <si>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</si>
  <si>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</si>
  <si>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</si>
  <si>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</si>
  <si>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</si>
  <si>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</si>
  <si>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</si>
  <si>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</si>
  <si>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</si>
  <si>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</si>
  <si>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</si>
  <si>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</si>
  <si>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</si>
  <si>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</si>
  <si>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</si>
  <si>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</si>
  <si>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</si>
  <si>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</si>
  <si>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</si>
  <si>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</si>
  <si>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</si>
  <si>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</si>
  <si>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</si>
  <si>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</si>
  <si>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</si>
  <si>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</si>
  <si>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</si>
  <si>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</si>
  <si>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</si>
  <si>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</si>
  <si>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</si>
  <si>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</si>
  <si>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</si>
  <si>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</si>
  <si>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</si>
  <si>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</si>
  <si>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</si>
  <si>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</si>
  <si>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</si>
  <si>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</si>
  <si>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</si>
  <si>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</si>
  <si>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</si>
  <si>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</si>
  <si>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</si>
  <si>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</si>
  <si>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</si>
  <si>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</si>
  <si>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</si>
  <si>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</si>
  <si>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</si>
  <si>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</si>
  <si>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</si>
  <si>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</si>
  <si>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</si>
  <si>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</si>
  <si>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</si>
  <si>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</si>
  <si>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</si>
  <si>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</si>
  <si>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</si>
  <si>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</si>
  <si>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</si>
  <si>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</si>
  <si>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</si>
  <si>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</si>
  <si>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</si>
  <si>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</si>
  <si>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</si>
  <si>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</si>
  <si>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</si>
  <si>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</si>
  <si>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</si>
  <si>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</si>
  <si>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</si>
  <si>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</si>
  <si>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</si>
  <si>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</si>
  <si>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</si>
  <si>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</si>
  <si>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</si>
  <si>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</si>
  <si>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</si>
  <si>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</si>
  <si>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</si>
  <si>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</si>
  <si>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</si>
  <si>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</si>
  <si>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</si>
  <si>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</si>
  <si>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</si>
  <si>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</si>
  <si>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</si>
  <si>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</si>
  <si>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</si>
  <si>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</si>
  <si>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</si>
  <si>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</si>
  <si>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</si>
  <si>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</si>
  <si>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</si>
  <si>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</si>
  <si>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</si>
  <si>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</si>
  <si>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</si>
  <si>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</si>
  <si>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</si>
  <si>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</si>
  <si>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</si>
  <si>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</si>
  <si>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</si>
  <si>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</si>
  <si>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</si>
  <si>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</si>
  <si>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</si>
  <si>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</si>
  <si>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</si>
  <si>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</si>
  <si>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</si>
  <si>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</si>
  <si>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</si>
  <si>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</si>
  <si>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</si>
  <si>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</si>
  <si>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</si>
  <si>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</si>
  <si>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</si>
  <si>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</si>
  <si>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</si>
  <si>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</si>
  <si>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</si>
  <si>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</si>
  <si>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</si>
  <si>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</si>
  <si>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</si>
  <si>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</si>
  <si>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</si>
  <si>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</si>
  <si>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</si>
  <si>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</si>
  <si>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</si>
  <si>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</si>
  <si>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</si>
  <si>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</si>
  <si>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</si>
  <si>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</si>
  <si>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</si>
  <si>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</si>
  <si>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</si>
  <si>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</si>
  <si>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</si>
  <si>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</si>
  <si>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</si>
  <si>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</si>
  <si>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</si>
  <si>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</si>
  <si>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</si>
  <si>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</si>
  <si>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</si>
  <si>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</si>
  <si>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</si>
  <si>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</si>
  <si>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</si>
  <si>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</si>
  <si>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</si>
  <si>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</si>
  <si>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</si>
  <si>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</si>
  <si>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</si>
  <si>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</si>
  <si>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</si>
  <si>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</si>
  <si>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</si>
  <si>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</si>
  <si>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</si>
  <si>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</si>
  <si>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</si>
  <si>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</si>
  <si>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</si>
  <si>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</si>
  <si>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</si>
  <si>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</si>
  <si>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</si>
  <si>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</si>
  <si>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</si>
  <si>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</si>
  <si>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</si>
  <si>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</si>
  <si>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</si>
  <si>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</si>
  <si>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</si>
  <si>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</si>
  <si>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</si>
  <si>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</si>
  <si>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</si>
  <si>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</si>
  <si>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</si>
  <si>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</si>
  <si>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</si>
  <si>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</si>
  <si>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</si>
  <si>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</si>
  <si>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</si>
  <si>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</si>
  <si>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</si>
  <si>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</si>
  <si>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</si>
  <si>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</si>
  <si>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</si>
  <si>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</si>
  <si>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</si>
  <si>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</si>
  <si>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</si>
  <si>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</si>
  <si>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</si>
  <si>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</si>
  <si>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</si>
  <si>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</si>
  <si>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</si>
  <si>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</si>
  <si>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</si>
  <si>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</si>
  <si>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</si>
  <si>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</si>
  <si>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</si>
  <si>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</si>
  <si>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</si>
  <si>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</si>
  <si>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</si>
  <si>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</si>
  <si>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</si>
  <si>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</si>
  <si>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</si>
  <si>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</si>
  <si>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</si>
  <si>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</si>
  <si>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</si>
  <si>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</si>
  <si>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</si>
  <si>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</si>
  <si>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</si>
  <si>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</si>
  <si>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</si>
  <si>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</si>
  <si>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</si>
  <si>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</si>
  <si>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</si>
  <si>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</si>
  <si>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</si>
  <si>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</si>
  <si>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</si>
  <si>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</si>
  <si>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</si>
  <si>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</si>
  <si>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</si>
  <si>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</si>
  <si>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</si>
  <si>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</si>
  <si>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</si>
  <si>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</si>
  <si>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</si>
  <si>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</si>
  <si>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</si>
  <si>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</si>
  <si>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</si>
  <si>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</si>
  <si>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</si>
  <si>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</si>
  <si>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</si>
  <si>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</si>
  <si>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</si>
  <si>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</si>
  <si>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</si>
  <si>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</si>
  <si>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</si>
  <si>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</si>
  <si>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</si>
  <si>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</si>
  <si>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</si>
  <si>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</si>
  <si>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</si>
  <si>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</si>
  <si>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</si>
  <si>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</si>
  <si>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</si>
  <si>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</si>
  <si>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</si>
  <si>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</si>
  <si>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</si>
  <si>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</si>
  <si>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</si>
  <si>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</si>
  <si>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</si>
  <si>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</si>
  <si>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</si>
  <si>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</si>
  <si>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</si>
  <si>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</si>
  <si>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</si>
  <si>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</si>
  <si>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</si>
  <si>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</si>
  <si>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</si>
  <si>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</si>
  <si>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</si>
  <si>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</si>
  <si>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</si>
  <si>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</si>
  <si>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</si>
  <si>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</si>
  <si>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</si>
  <si>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</si>
  <si>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</si>
  <si>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</si>
  <si>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</si>
  <si>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</si>
  <si>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</si>
  <si>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</si>
  <si>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</si>
  <si>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</si>
  <si>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</si>
  <si>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</si>
  <si>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</si>
  <si>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</si>
  <si>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</si>
  <si>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</si>
  <si>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</si>
  <si>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</si>
  <si>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</si>
  <si>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</si>
  <si>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</si>
  <si>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</si>
  <si>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</si>
  <si>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</si>
  <si>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</si>
  <si>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</si>
  <si>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</si>
  <si>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</si>
  <si>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</si>
  <si>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</si>
  <si>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</si>
  <si>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</si>
  <si>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</si>
  <si>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</si>
  <si>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</si>
  <si>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</si>
  <si>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</si>
  <si>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</si>
  <si>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</si>
  <si>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</si>
  <si>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</si>
  <si>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</si>
  <si>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</si>
  <si>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</si>
  <si>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</si>
  <si>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</si>
  <si>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</si>
  <si>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</si>
  <si>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</si>
  <si>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</si>
  <si>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</si>
  <si>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</si>
  <si>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</si>
  <si>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</si>
  <si>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</si>
  <si>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</si>
  <si>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</si>
  <si>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</si>
  <si>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</si>
  <si>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</si>
  <si>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</si>
  <si>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</si>
  <si>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</si>
  <si>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</si>
  <si>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</si>
  <si>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</si>
  <si>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</si>
  <si>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</si>
  <si>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</si>
  <si>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</si>
  <si>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</si>
  <si>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</si>
  <si>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</si>
  <si>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</si>
  <si>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</si>
  <si>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</si>
  <si>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</si>
  <si>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</si>
  <si>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</si>
  <si>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</si>
  <si>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</si>
  <si>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</si>
  <si>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</si>
  <si>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</si>
  <si>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</si>
  <si>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</si>
  <si>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</si>
  <si>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</si>
  <si>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</si>
  <si>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</si>
  <si>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</si>
  <si>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</si>
  <si>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</si>
  <si>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</si>
  <si>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</si>
  <si>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</si>
  <si>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</si>
  <si>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</si>
  <si>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</si>
  <si>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</si>
  <si>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</si>
  <si>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</si>
  <si>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</si>
  <si>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</si>
  <si>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</si>
  <si>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</si>
  <si>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</si>
  <si>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</si>
  <si>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</si>
  <si>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</si>
  <si>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</si>
  <si>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</si>
  <si>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</si>
  <si>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</si>
  <si>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</si>
  <si>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</si>
  <si>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</si>
  <si>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</si>
  <si>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</si>
  <si>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</si>
  <si>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</si>
  <si>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</si>
  <si>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</si>
  <si>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</si>
  <si>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</si>
  <si>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</si>
  <si>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</si>
  <si>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</si>
  <si>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</si>
  <si>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</si>
  <si>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</si>
  <si>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</si>
  <si>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</si>
  <si>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</si>
  <si>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</si>
  <si>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</si>
  <si>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</si>
  <si>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</si>
  <si>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</si>
  <si>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</si>
  <si>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</si>
  <si>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</si>
  <si>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</si>
  <si>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</si>
  <si>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</si>
  <si>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</si>
  <si>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</si>
  <si>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</si>
  <si>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</si>
  <si>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</si>
  <si>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</si>
  <si>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</si>
  <si>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</si>
  <si>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</si>
  <si>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</si>
  <si>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</si>
  <si>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</si>
  <si>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</si>
  <si>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</si>
  <si>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</si>
  <si>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</si>
  <si>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</si>
  <si>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</si>
  <si>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</si>
  <si>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</si>
  <si>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</si>
  <si>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</si>
  <si>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</si>
  <si>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</si>
  <si>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</si>
  <si>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</si>
  <si>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</si>
  <si>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</si>
  <si>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</si>
  <si>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</si>
  <si>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</si>
  <si>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</si>
  <si>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</si>
  <si>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</si>
  <si>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</si>
  <si>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</si>
  <si>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</si>
  <si>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</si>
  <si>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</si>
  <si>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</si>
  <si>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</si>
  <si>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</si>
  <si>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</si>
  <si>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</si>
  <si>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</si>
  <si>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</si>
  <si>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</si>
  <si>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</si>
  <si>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</si>
  <si>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</si>
  <si>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</si>
  <si>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</si>
  <si>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</si>
  <si>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</si>
  <si>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</si>
  <si>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</si>
  <si>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</si>
  <si>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</si>
  <si>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</si>
  <si>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</si>
  <si>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</si>
  <si>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</si>
  <si>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</si>
  <si>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</si>
  <si>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</si>
  <si>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</si>
  <si>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</si>
  <si>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</si>
  <si>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</si>
  <si>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</si>
  <si>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</si>
  <si>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</si>
  <si>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</si>
  <si>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</si>
  <si>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</si>
  <si>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</si>
  <si>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</si>
  <si>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</si>
  <si>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</si>
  <si>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</si>
  <si>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</si>
  <si>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</si>
  <si>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</si>
  <si>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</si>
  <si>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</si>
  <si>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</si>
  <si>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</si>
  <si>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</si>
  <si>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</si>
  <si>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</si>
  <si>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</si>
  <si>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</si>
  <si>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</si>
  <si>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</si>
  <si>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</si>
  <si>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</si>
  <si>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</si>
  <si>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</si>
  <si>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</si>
  <si>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</si>
  <si>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</si>
  <si>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</si>
  <si>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</si>
  <si>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</si>
  <si>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</si>
  <si>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</si>
  <si>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</si>
  <si>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</si>
  <si>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</si>
  <si>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</si>
  <si>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</si>
  <si>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</si>
  <si>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</si>
  <si>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</si>
  <si>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</si>
  <si>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</si>
  <si>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</si>
  <si>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</si>
  <si>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</si>
  <si>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</si>
  <si>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</si>
  <si>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</si>
  <si>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</si>
  <si>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</si>
  <si>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</si>
  <si>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</si>
  <si>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</si>
  <si>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</si>
  <si>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</si>
  <si>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</si>
  <si>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</si>
  <si>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</si>
  <si>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</si>
  <si>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</si>
  <si>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</si>
  <si>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</si>
  <si>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</si>
  <si>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</si>
  <si>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</si>
  <si>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</si>
  <si>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</si>
  <si>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</si>
  <si>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</si>
  <si>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</si>
  <si>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</si>
  <si>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</si>
  <si>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</si>
  <si>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</si>
  <si>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</si>
  <si>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</si>
  <si>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</si>
  <si>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</si>
  <si>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</si>
  <si>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</si>
  <si>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</si>
  <si>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</si>
  <si>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</si>
  <si>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</si>
  <si>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</si>
  <si>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</si>
  <si>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</si>
  <si>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</si>
  <si>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</si>
  <si>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</si>
  <si>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</si>
  <si>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</si>
  <si>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</si>
  <si>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</si>
  <si>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</si>
  <si>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</si>
  <si>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</si>
  <si>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</si>
  <si>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</si>
  <si>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</si>
  <si>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</si>
  <si>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</si>
  <si>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</si>
  <si>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</si>
  <si>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</si>
  <si>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</si>
  <si>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</si>
  <si>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</si>
  <si>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</si>
  <si>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</si>
  <si>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</si>
  <si>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</si>
  <si>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</si>
  <si>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</si>
  <si>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</si>
  <si>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</si>
  <si>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</si>
  <si>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</si>
  <si>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</si>
  <si>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</si>
  <si>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</si>
  <si>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</si>
  <si>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</si>
  <si>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</si>
  <si>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</si>
  <si>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</si>
  <si>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</si>
  <si>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</si>
  <si>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</si>
  <si>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</si>
  <si>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</si>
  <si>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</si>
  <si>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</si>
  <si>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</si>
  <si>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</si>
  <si>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</si>
  <si>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</si>
  <si>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</si>
  <si>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</si>
  <si>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</si>
  <si>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</si>
  <si>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</si>
  <si>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</si>
  <si>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</si>
  <si>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</si>
  <si>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</si>
  <si>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</si>
  <si>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</si>
  <si>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</si>
  <si>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</si>
  <si>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</si>
  <si>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</si>
  <si>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</si>
  <si>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</si>
  <si>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</si>
  <si>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</si>
  <si>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</si>
  <si>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</si>
  <si>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</si>
  <si>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</si>
  <si>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</si>
  <si>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</si>
  <si>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</si>
  <si>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</si>
  <si>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</si>
  <si>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</si>
  <si>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</si>
  <si>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</si>
  <si>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</si>
  <si>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</si>
  <si>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</si>
  <si>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</si>
  <si>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</si>
  <si>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</si>
  <si>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</si>
  <si>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</si>
  <si>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</si>
  <si>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</si>
  <si>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</si>
  <si>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</si>
  <si>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</si>
  <si>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</si>
  <si>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</si>
  <si>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</si>
  <si>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</si>
  <si>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</si>
  <si>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</si>
  <si>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</si>
  <si>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</si>
  <si>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</si>
  <si>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</si>
  <si>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</si>
  <si>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</si>
  <si>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</si>
  <si>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</si>
  <si>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</si>
  <si>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</si>
  <si>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</si>
  <si>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</si>
  <si>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</si>
  <si>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</si>
  <si>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</si>
  <si>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</si>
  <si>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</si>
  <si>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</si>
  <si>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</si>
  <si>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</si>
  <si>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</si>
  <si>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</si>
  <si>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</si>
  <si>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</si>
  <si>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</si>
  <si>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</si>
  <si>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</si>
  <si>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</si>
  <si>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</si>
  <si>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</si>
  <si>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</si>
  <si>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</si>
  <si>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</si>
  <si>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</si>
  <si>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</si>
  <si>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</si>
  <si>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</si>
  <si>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</si>
  <si>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</si>
  <si>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</si>
  <si>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</si>
  <si>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</si>
  <si>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</si>
  <si>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</si>
  <si>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</si>
  <si>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</si>
  <si>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</si>
  <si>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</si>
  <si>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</si>
  <si>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</si>
  <si>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</si>
  <si>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</si>
  <si>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</si>
  <si>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</si>
  <si>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</si>
  <si>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</si>
  <si>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</si>
  <si>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</si>
  <si>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</si>
  <si>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</si>
  <si>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</si>
  <si>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</si>
  <si>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</si>
  <si>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</si>
  <si>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</si>
  <si>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</si>
  <si>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</si>
  <si>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</si>
  <si>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</si>
  <si>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</si>
  <si>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</si>
  <si>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</si>
  <si>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</si>
  <si>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</si>
  <si>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</si>
  <si>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</si>
  <si>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</si>
  <si>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</si>
  <si>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</si>
  <si>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</si>
  <si>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</si>
  <si>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</si>
  <si>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</si>
  <si>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</si>
  <si>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</si>
  <si>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</si>
  <si>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</si>
  <si>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</si>
  <si>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</si>
  <si>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</si>
  <si>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</si>
  <si>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</si>
  <si>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</si>
  <si>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</si>
  <si>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</si>
  <si>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</si>
  <si>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</si>
  <si>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</si>
  <si>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</si>
  <si>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</si>
  <si>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</si>
  <si>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</si>
  <si>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</si>
  <si>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</si>
  <si>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</si>
  <si>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</si>
  <si>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</si>
  <si>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</si>
  <si>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</si>
  <si>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</si>
  <si>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</si>
  <si>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</si>
  <si>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</si>
  <si>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</si>
  <si>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</si>
  <si>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</si>
  <si>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</si>
  <si>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</si>
  <si>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</si>
  <si>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</si>
  <si>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</si>
  <si>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</si>
  <si>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</si>
  <si>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</si>
  <si>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</si>
  <si>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</si>
  <si>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</si>
  <si>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</si>
  <si>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</si>
  <si>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</si>
  <si>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</si>
  <si>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</si>
  <si>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</si>
  <si>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</si>
  <si>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</si>
  <si>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</si>
  <si>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</si>
  <si>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</si>
  <si>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</si>
  <si>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</si>
  <si>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</si>
  <si>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</si>
  <si>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</si>
  <si>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</si>
  <si>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</si>
  <si>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</si>
  <si>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</si>
  <si>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</si>
  <si>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</si>
  <si>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</si>
  <si>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</si>
  <si>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</si>
  <si>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</si>
  <si>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</si>
  <si>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</si>
  <si>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</si>
  <si>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</si>
  <si>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</si>
  <si>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</si>
  <si>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</si>
  <si>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</si>
  <si>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</si>
  <si>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</si>
  <si>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</si>
  <si>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</si>
  <si>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</si>
  <si>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</si>
  <si>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</si>
  <si>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</si>
  <si>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</si>
  <si>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</si>
  <si>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</si>
  <si>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</si>
  <si>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</si>
  <si>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</si>
  <si>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</si>
  <si>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</si>
  <si>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</si>
  <si>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</si>
  <si>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</si>
  <si>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</si>
  <si>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</si>
  <si>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</si>
  <si>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</si>
  <si>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</si>
  <si>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</si>
  <si>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</si>
  <si>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</si>
  <si>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</si>
  <si>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</si>
  <si>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</si>
  <si>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</si>
  <si>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</si>
  <si>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</si>
  <si>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</si>
  <si>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</si>
  <si>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</si>
  <si>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</si>
  <si>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</si>
  <si>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</si>
  <si>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</si>
  <si>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</si>
  <si>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</si>
  <si>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</si>
  <si>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</si>
  <si>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</si>
  <si>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</si>
  <si>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</si>
  <si>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</si>
  <si>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</si>
  <si>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</si>
  <si>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</si>
  <si>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</si>
  <si>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</si>
  <si>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</si>
  <si>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</si>
  <si>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</si>
  <si>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</si>
  <si>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</si>
  <si>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</si>
  <si>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</si>
  <si>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</si>
  <si>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</si>
  <si>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</si>
  <si>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</si>
  <si>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</si>
  <si>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</si>
  <si>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</si>
  <si>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</si>
  <si>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</si>
  <si>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</si>
  <si>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</si>
  <si>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</si>
  <si>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</si>
  <si>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</si>
  <si>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</si>
  <si>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</si>
  <si>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</si>
  <si>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</si>
  <si>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</si>
  <si>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</si>
  <si>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</si>
  <si>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</si>
  <si>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</si>
  <si>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</si>
  <si>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</si>
  <si>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</si>
  <si>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</si>
  <si>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</si>
  <si>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</si>
  <si>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</si>
  <si>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</si>
  <si>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</si>
  <si>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</si>
  <si>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</si>
  <si>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</si>
  <si>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</si>
  <si>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</si>
  <si>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</si>
  <si>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</si>
  <si>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</si>
  <si>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</si>
  <si>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</si>
  <si>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</si>
  <si>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</si>
  <si>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</si>
  <si>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</si>
  <si>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</si>
  <si>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</si>
  <si>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</si>
  <si>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</si>
  <si>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</si>
  <si>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</si>
  <si>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</si>
  <si>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</si>
  <si>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</si>
  <si>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</si>
  <si>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</si>
  <si>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</si>
  <si>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</si>
  <si>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</si>
  <si>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</si>
  <si>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</si>
  <si>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</si>
  <si>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</si>
  <si>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</si>
  <si>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</si>
  <si>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</si>
  <si>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</si>
  <si>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</si>
  <si>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</si>
  <si>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</si>
  <si>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</si>
  <si>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</si>
  <si>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</si>
  <si>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</si>
  <si>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</si>
  <si>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</si>
  <si>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</si>
  <si>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</si>
  <si>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</si>
  <si>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</si>
  <si>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</si>
  <si>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</si>
  <si>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</si>
  <si>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</si>
  <si>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</si>
  <si>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</si>
  <si>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</si>
  <si>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</si>
  <si>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</si>
  <si>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</si>
  <si>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</si>
  <si>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</si>
  <si>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</si>
  <si>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</si>
  <si>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</si>
  <si>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</si>
  <si>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</si>
  <si>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</si>
  <si>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</si>
  <si>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</si>
  <si>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</si>
  <si>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</si>
  <si>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</si>
  <si>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</si>
  <si>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</si>
  <si>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</si>
  <si>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</si>
  <si>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</si>
  <si>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</si>
  <si>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</si>
  <si>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</si>
  <si>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</si>
  <si>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</si>
  <si>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</si>
  <si>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</si>
  <si>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</si>
  <si>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</si>
  <si>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</si>
  <si>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</si>
  <si>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</si>
  <si>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</si>
  <si>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</si>
  <si>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</si>
  <si>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</si>
  <si>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</si>
  <si>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</si>
  <si>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</si>
  <si>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</si>
  <si>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</si>
  <si>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</si>
  <si>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</si>
  <si>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</si>
  <si>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</si>
  <si>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</si>
  <si>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</si>
  <si>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</si>
  <si>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</si>
  <si>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</si>
  <si>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</si>
  <si>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</si>
  <si>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</si>
  <si>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</si>
  <si>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</si>
  <si>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</si>
  <si>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</si>
  <si>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</si>
  <si>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</si>
  <si>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</si>
  <si>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</si>
  <si>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</si>
  <si>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</si>
  <si>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</si>
  <si>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</si>
  <si>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</si>
  <si>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</si>
  <si>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</si>
  <si>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</si>
  <si>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</si>
  <si>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</si>
  <si>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</si>
  <si>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</si>
  <si>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</si>
  <si>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</si>
  <si>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</si>
  <si>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</si>
  <si>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</si>
  <si>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</si>
  <si>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</si>
  <si>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</si>
  <si>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</si>
  <si>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</si>
  <si>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</si>
  <si>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</si>
  <si>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</si>
  <si>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</si>
  <si>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</si>
  <si>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</si>
  <si>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</si>
  <si>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</si>
  <si>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</si>
  <si>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</si>
  <si>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</si>
  <si>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</si>
  <si>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</si>
  <si>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</si>
  <si>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</si>
  <si>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</si>
  <si>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</si>
  <si>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</si>
  <si>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</si>
  <si>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</si>
  <si>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</si>
  <si>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</si>
  <si>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</si>
  <si>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</si>
  <si>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</si>
  <si>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</si>
  <si>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</si>
  <si>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</si>
  <si>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</si>
  <si>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</si>
  <si>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</si>
  <si>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</si>
  <si>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</si>
  <si>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</si>
  <si>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</si>
  <si>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</si>
  <si>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</si>
  <si>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</si>
  <si>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</si>
  <si>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</si>
  <si>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</si>
  <si>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</si>
  <si>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</si>
  <si>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</si>
  <si>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</si>
  <si>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</si>
  <si>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</si>
  <si>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</si>
  <si>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</si>
  <si>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</si>
  <si>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</si>
  <si>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</si>
  <si>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</si>
  <si>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</si>
  <si>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</si>
  <si>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</si>
  <si>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</si>
  <si>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</si>
  <si>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</si>
  <si>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</si>
  <si>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</si>
  <si>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</si>
  <si>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</si>
  <si>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</si>
  <si>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</si>
  <si>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</si>
  <si>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</si>
  <si>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</si>
  <si>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</si>
  <si>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</si>
  <si>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</si>
  <si>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</si>
  <si>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</si>
  <si>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</si>
  <si>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</si>
  <si>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</si>
  <si>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</si>
  <si>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</si>
  <si>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</si>
  <si>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</si>
  <si>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</si>
  <si>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</si>
  <si>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</si>
  <si>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</si>
  <si>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</si>
  <si>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</si>
  <si>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</si>
  <si>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</si>
  <si>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</si>
  <si>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</si>
  <si>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</si>
  <si>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</si>
  <si>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</si>
  <si>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</si>
  <si>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</si>
  <si>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</si>
  <si>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</si>
  <si>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</si>
  <si>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</si>
  <si>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</si>
  <si>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</si>
  <si>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</si>
  <si>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</si>
  <si>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</si>
  <si>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</si>
  <si>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</si>
  <si>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</si>
  <si>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</si>
  <si>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</si>
  <si>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</si>
  <si>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</si>
  <si>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</si>
  <si>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</si>
  <si>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</si>
  <si>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</si>
  <si>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</si>
  <si>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</si>
  <si>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</si>
  <si>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</si>
  <si>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</si>
  <si>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</si>
  <si>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</si>
  <si>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</si>
  <si>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</si>
  <si>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</si>
  <si>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</si>
  <si>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</si>
  <si>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</si>
  <si>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</si>
  <si>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</si>
  <si>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</si>
  <si>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</si>
  <si>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</si>
  <si>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</si>
  <si>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</si>
  <si>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</si>
  <si>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</si>
  <si>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</si>
  <si>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</si>
  <si>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</si>
  <si>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</si>
  <si>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</si>
  <si>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</si>
  <si>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</si>
  <si>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</si>
  <si>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</si>
  <si>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</si>
  <si>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</si>
  <si>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</si>
  <si>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</si>
  <si>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</si>
  <si>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</si>
  <si>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</si>
  <si>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</si>
  <si>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</si>
  <si>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</si>
  <si>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</si>
  <si>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</si>
  <si>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</si>
  <si>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</si>
  <si>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</si>
  <si>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</si>
  <si>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</si>
  <si>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</si>
  <si>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</si>
  <si>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</si>
  <si>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</si>
  <si>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</si>
  <si>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</si>
  <si>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</si>
  <si>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</si>
  <si>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</si>
  <si>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</si>
  <si>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</si>
  <si>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</si>
  <si>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</si>
  <si>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</si>
  <si>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</si>
  <si>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</si>
  <si>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</si>
  <si>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</si>
  <si>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</si>
  <si>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</si>
  <si>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</si>
  <si>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</si>
  <si>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</si>
  <si>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</si>
  <si>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</si>
  <si>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</si>
  <si>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</si>
  <si>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</si>
  <si>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</si>
  <si>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</si>
  <si>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</si>
  <si>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</si>
  <si>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</si>
  <si>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</si>
  <si>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</si>
  <si>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</si>
  <si>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</si>
  <si>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</si>
  <si>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</si>
  <si>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</si>
  <si>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</si>
  <si>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</si>
  <si>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</si>
  <si>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</si>
  <si>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</si>
  <si>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</si>
  <si>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</si>
  <si>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</si>
  <si>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</si>
  <si>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</si>
  <si>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</si>
  <si>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</si>
  <si>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</si>
  <si>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</si>
  <si>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</si>
  <si>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</si>
  <si>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</si>
  <si>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</si>
  <si>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</si>
  <si>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</si>
  <si>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</si>
  <si>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</si>
  <si>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</si>
  <si>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</si>
  <si>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</si>
  <si>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</si>
  <si>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</si>
  <si>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</si>
  <si>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</si>
  <si>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</si>
  <si>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</si>
  <si>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</si>
  <si>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</si>
  <si>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</si>
  <si>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</si>
  <si>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</si>
  <si>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</si>
  <si>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</si>
  <si>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</si>
  <si>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</si>
  <si>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</si>
  <si>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</si>
  <si>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</si>
  <si>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</si>
  <si>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</si>
  <si>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</si>
  <si>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</si>
  <si>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</si>
  <si>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</si>
  <si>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</si>
  <si>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</si>
  <si>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</si>
  <si>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</si>
  <si>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</si>
  <si>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</si>
  <si>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</si>
  <si>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</si>
  <si>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</si>
  <si>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</si>
  <si>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</si>
  <si>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</si>
  <si>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</si>
  <si>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</si>
  <si>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</si>
  <si>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</si>
  <si>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</si>
  <si>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</si>
  <si>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</si>
  <si>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</si>
  <si>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</si>
  <si>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</si>
  <si>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</si>
  <si>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</si>
  <si>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</si>
  <si>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</si>
  <si>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</si>
  <si>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</si>
  <si>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</si>
  <si>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</si>
  <si>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</si>
  <si>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</si>
  <si>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</si>
  <si>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</si>
  <si>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</si>
  <si>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</si>
  <si>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</si>
  <si>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</si>
  <si>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</si>
  <si>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</si>
  <si>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</si>
  <si>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</si>
  <si>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</si>
  <si>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</si>
  <si>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</si>
  <si>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</si>
  <si>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</si>
  <si>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</si>
  <si>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</si>
  <si>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</si>
  <si>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</si>
  <si>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</si>
  <si>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</si>
  <si>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</si>
  <si>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</si>
  <si>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</si>
  <si>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</si>
  <si>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</si>
  <si>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</si>
  <si>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</si>
  <si>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</si>
  <si>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</si>
  <si>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</si>
  <si>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</si>
  <si>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</si>
  <si>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</si>
  <si>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</si>
  <si>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</si>
  <si>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</si>
  <si>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</si>
  <si>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</si>
  <si>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</si>
  <si>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</si>
  <si>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</si>
  <si>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</si>
  <si>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</si>
  <si>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</si>
  <si>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</si>
  <si>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</si>
  <si>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</si>
  <si>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</si>
  <si>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</si>
  <si>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</si>
  <si>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</si>
  <si>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</si>
  <si>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</si>
  <si>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</si>
  <si>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</si>
  <si>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</si>
  <si>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</si>
  <si>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</si>
  <si>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</si>
  <si>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</si>
  <si>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</si>
  <si>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</si>
  <si>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</si>
  <si>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</si>
  <si>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</si>
  <si>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</si>
  <si>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</si>
  <si>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</si>
  <si>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</si>
  <si>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</si>
  <si>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</si>
  <si>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</si>
  <si>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</si>
  <si>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</si>
  <si>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</si>
  <si>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</si>
  <si>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</si>
  <si>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</si>
  <si>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</si>
  <si>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</si>
  <si>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</si>
  <si>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</si>
  <si>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</si>
  <si>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</si>
  <si>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</si>
  <si>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</si>
  <si>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</si>
  <si>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</si>
  <si>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</si>
  <si>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</si>
  <si>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</si>
  <si>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</si>
  <si>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</si>
  <si>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</si>
  <si>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</si>
  <si>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</si>
  <si>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</si>
  <si>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</si>
  <si>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</si>
  <si>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</si>
  <si>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</si>
  <si>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</si>
  <si>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</si>
  <si>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</si>
  <si>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</si>
  <si>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</si>
  <si>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</si>
  <si>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</si>
  <si>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</si>
  <si>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</si>
  <si>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</si>
  <si>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</si>
  <si>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</si>
  <si>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</si>
  <si>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</si>
  <si>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</si>
  <si>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</si>
  <si>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</si>
  <si>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</si>
  <si>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</si>
  <si>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</si>
  <si>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</si>
  <si>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</si>
  <si>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</si>
  <si>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</si>
  <si>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</si>
  <si>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</si>
  <si>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</si>
  <si>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</si>
  <si>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</si>
  <si>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</si>
  <si>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</si>
  <si>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</si>
  <si>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</si>
  <si>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</si>
  <si>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</si>
  <si>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</si>
  <si>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</si>
  <si>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</si>
  <si>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</si>
  <si>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</si>
  <si>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</si>
  <si>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</si>
  <si>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</si>
  <si>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</si>
  <si>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</si>
  <si>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</si>
  <si>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</si>
  <si>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</si>
  <si>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</si>
  <si>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</si>
  <si>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</si>
  <si>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</si>
  <si>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</si>
  <si>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</si>
  <si>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</si>
  <si>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</si>
  <si>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</si>
  <si>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</si>
  <si>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</si>
  <si>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</si>
  <si>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</si>
  <si>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</si>
  <si>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</si>
  <si>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</si>
  <si>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</si>
  <si>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</si>
  <si>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</si>
  <si>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</si>
  <si>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</si>
  <si>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</si>
  <si>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</si>
  <si>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</si>
  <si>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</si>
  <si>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</si>
  <si>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</si>
  <si>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</si>
  <si>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</si>
  <si>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</si>
  <si>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</si>
  <si>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</si>
  <si>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</si>
  <si>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</si>
  <si>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</si>
  <si>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</si>
  <si>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</si>
  <si>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</si>
  <si>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</si>
  <si>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</si>
  <si>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</si>
  <si>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</si>
  <si>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</si>
  <si>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</si>
  <si>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</si>
  <si>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</si>
  <si>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</si>
  <si>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</si>
  <si>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</si>
  <si>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</si>
  <si>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</si>
  <si>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</si>
  <si>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</si>
  <si>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</si>
  <si>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</si>
  <si>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</si>
  <si>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</si>
  <si>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</si>
  <si>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</si>
  <si>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</si>
  <si>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</si>
  <si>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</si>
  <si>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</si>
  <si>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</si>
  <si>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</si>
  <si>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</si>
  <si>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</si>
  <si>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</si>
  <si>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</si>
  <si>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</si>
  <si>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</si>
  <si>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</si>
  <si>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</si>
  <si>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</si>
  <si>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</si>
  <si>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</si>
  <si>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</si>
  <si>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</si>
  <si>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</si>
  <si>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</si>
  <si>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</si>
  <si>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</si>
  <si>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</si>
  <si>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</si>
  <si>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</si>
  <si>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</si>
  <si>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</si>
  <si>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</si>
  <si>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</si>
  <si>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</si>
  <si>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</si>
  <si>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</si>
  <si>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</si>
  <si>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</si>
  <si>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</si>
  <si>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</si>
  <si>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</si>
  <si>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</si>
  <si>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</si>
  <si>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</si>
  <si>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</si>
  <si>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</si>
  <si>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</si>
  <si>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</si>
  <si>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</si>
  <si>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</si>
  <si>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</si>
  <si>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</si>
  <si>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</si>
  <si>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</si>
  <si>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</si>
  <si>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</si>
  <si>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</si>
  <si>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</si>
  <si>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</si>
  <si>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</si>
  <si>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</si>
  <si>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</si>
  <si>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</si>
  <si>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</si>
  <si>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</si>
  <si>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</si>
  <si>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</si>
  <si>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</si>
  <si>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</si>
  <si>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</si>
  <si>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</si>
  <si>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</si>
  <si>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</si>
  <si>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</si>
  <si>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</si>
  <si>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</si>
  <si>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</si>
  <si>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</si>
  <si>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</si>
  <si>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</si>
  <si>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</si>
  <si>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</si>
  <si>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</si>
  <si>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</si>
  <si>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</si>
  <si>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</si>
  <si>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</si>
  <si>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</si>
  <si>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</si>
  <si>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</si>
  <si>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</si>
  <si>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</si>
  <si>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</si>
  <si>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</si>
  <si>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</si>
  <si>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</si>
  <si>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</si>
  <si>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</si>
  <si>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</si>
  <si>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</si>
  <si>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</si>
  <si>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</si>
  <si>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</si>
  <si>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</si>
  <si>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</si>
  <si>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</si>
  <si>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</si>
  <si>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</si>
  <si>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</si>
  <si>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</si>
  <si>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</si>
  <si>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</si>
  <si>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</si>
  <si>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</si>
  <si>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</si>
  <si>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</si>
  <si>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</si>
  <si>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</si>
  <si>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</si>
  <si>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</si>
  <si>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</si>
  <si>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</si>
  <si>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</si>
  <si>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</si>
  <si>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</si>
  <si>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</si>
  <si>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</si>
  <si>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</si>
  <si>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</si>
  <si>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</si>
  <si>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</si>
  <si>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</si>
  <si>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</si>
  <si>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</si>
  <si>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</si>
  <si>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</si>
  <si>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</si>
  <si>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</si>
  <si>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</si>
  <si>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</si>
  <si>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</si>
  <si>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</si>
  <si>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</si>
  <si>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</si>
  <si>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</si>
  <si>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</si>
  <si>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</si>
  <si>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</si>
  <si>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</si>
  <si>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</si>
  <si>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</si>
  <si>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</si>
  <si>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</si>
  <si>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</si>
  <si>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</si>
  <si>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</si>
  <si>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</si>
  <si>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</si>
  <si>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</si>
  <si>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</si>
  <si>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</si>
  <si>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</si>
  <si>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</si>
  <si>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</si>
  <si>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</si>
  <si>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</si>
  <si>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</si>
  <si>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</si>
  <si>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</si>
  <si>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</si>
  <si>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</si>
  <si>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</si>
  <si>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</si>
  <si>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</si>
  <si>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</si>
  <si>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</si>
  <si>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</si>
  <si>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</si>
  <si>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</si>
  <si>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</si>
  <si>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</si>
  <si>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</si>
  <si>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</si>
  <si>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</si>
  <si>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</si>
  <si>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</si>
  <si>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</si>
  <si>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</si>
  <si>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</si>
  <si>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</si>
  <si>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</si>
  <si>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</si>
  <si>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</si>
  <si>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</si>
  <si>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</si>
  <si>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</si>
  <si>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</si>
  <si>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</si>
  <si>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</si>
  <si>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</si>
  <si>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</si>
  <si>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</si>
  <si>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</si>
  <si>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</si>
  <si>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</si>
  <si>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</si>
  <si>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</si>
  <si>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</si>
  <si>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</si>
  <si>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</si>
  <si>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</si>
  <si>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</si>
  <si>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</si>
  <si>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</si>
  <si>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</si>
  <si>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</si>
  <si>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</si>
  <si>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</si>
  <si>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</si>
  <si>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</si>
  <si>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</si>
  <si>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</si>
  <si>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</si>
  <si>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</si>
  <si>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</si>
  <si>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</si>
  <si>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</si>
  <si>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</si>
  <si>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</si>
  <si>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</si>
  <si>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</si>
  <si>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</si>
  <si>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</si>
  <si>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</si>
  <si>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</si>
  <si>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</si>
  <si>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</si>
  <si>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</si>
  <si>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</si>
  <si>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</si>
  <si>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</si>
  <si>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</si>
  <si>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</si>
  <si>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</si>
  <si>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</si>
  <si>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</si>
  <si>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</si>
  <si>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</si>
  <si>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</si>
  <si>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</si>
  <si>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</si>
  <si>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</si>
  <si>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</si>
  <si>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</si>
  <si>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</si>
  <si>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</si>
  <si>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</si>
  <si>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</si>
  <si>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</si>
  <si>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</si>
  <si>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</si>
  <si>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</si>
  <si>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</si>
  <si>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</si>
  <si>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</si>
  <si>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</si>
  <si>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</si>
  <si>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</si>
  <si>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</si>
  <si>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</si>
  <si>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</si>
  <si>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</si>
  <si>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</si>
  <si>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</si>
  <si>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</si>
  <si>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</si>
  <si>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</si>
  <si>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</si>
  <si>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</si>
  <si>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</si>
  <si>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</si>
  <si>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</si>
  <si>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</si>
  <si>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</si>
  <si>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</si>
  <si>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</si>
  <si>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</si>
  <si>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</si>
  <si>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</si>
  <si>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</si>
  <si>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</si>
  <si>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</si>
  <si>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</si>
  <si>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</si>
  <si>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</si>
  <si>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</si>
  <si>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</si>
  <si>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</si>
  <si>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</si>
  <si>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</si>
  <si>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</si>
  <si>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</si>
  <si>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</si>
  <si>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</si>
  <si>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</si>
  <si>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</si>
  <si>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</si>
  <si>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</si>
  <si>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</si>
  <si>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</si>
  <si>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</si>
  <si>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</si>
  <si>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</si>
  <si>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</si>
  <si>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</si>
  <si>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</si>
  <si>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</si>
  <si>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</si>
  <si>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</si>
  <si>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</si>
  <si>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</si>
  <si>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</si>
  <si>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</si>
  <si>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</si>
  <si>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</si>
  <si>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</si>
  <si>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</si>
  <si>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</si>
  <si>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</si>
  <si>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</si>
  <si>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</si>
  <si>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</si>
  <si>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</si>
  <si>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</si>
  <si>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</si>
  <si>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</si>
  <si>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</si>
  <si>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</si>
  <si>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</si>
  <si>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</si>
  <si>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</si>
  <si>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</si>
  <si>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</si>
  <si>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</si>
  <si>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</si>
  <si>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</si>
  <si>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</si>
  <si>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</si>
  <si>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</si>
  <si>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</si>
  <si>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</si>
  <si>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</si>
  <si>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</si>
  <si>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</si>
  <si>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</si>
  <si>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</si>
  <si>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</si>
  <si>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</si>
  <si>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</si>
  <si>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</si>
  <si>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</si>
  <si>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</si>
  <si>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</si>
  <si>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</si>
  <si>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</si>
  <si>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</si>
  <si>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</si>
  <si>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</si>
  <si>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</si>
  <si>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</si>
  <si>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</si>
  <si>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</si>
  <si>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</si>
  <si>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</si>
  <si>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</si>
  <si>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</si>
  <si>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</si>
  <si>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</si>
  <si>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</si>
  <si>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</si>
  <si>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</si>
  <si>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</si>
  <si>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</si>
  <si>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</si>
  <si>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</si>
  <si>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</si>
  <si>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</si>
  <si>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</si>
  <si>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</si>
  <si>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</si>
  <si>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</si>
  <si>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</si>
  <si>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</si>
  <si>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</si>
  <si>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</si>
  <si>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</si>
  <si>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</si>
  <si>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</si>
  <si>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</si>
  <si>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</si>
  <si>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</si>
  <si>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</si>
  <si>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</si>
  <si>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</si>
  <si>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</si>
  <si>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</si>
  <si>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</si>
  <si>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</si>
  <si>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</si>
  <si>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</si>
  <si>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</si>
  <si>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</si>
  <si>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</si>
  <si>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</si>
  <si>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</si>
  <si>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</si>
  <si>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</si>
  <si>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</si>
  <si>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</si>
  <si>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</si>
  <si>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</si>
  <si>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</si>
  <si>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</si>
  <si>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</si>
  <si>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</si>
  <si>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</si>
  <si>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</si>
  <si>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</si>
  <si>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</si>
  <si>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</si>
  <si>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</si>
  <si>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</si>
  <si>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</si>
  <si>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</si>
  <si>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</si>
  <si>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</si>
  <si>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</si>
  <si>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</si>
  <si>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</si>
  <si>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</si>
  <si>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</si>
  <si>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</si>
  <si>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</si>
  <si>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</si>
  <si>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</si>
  <si>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</si>
  <si>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</si>
  <si>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</si>
  <si>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</si>
  <si>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</si>
  <si>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</si>
  <si>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</si>
  <si>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</si>
  <si>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</si>
  <si>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</si>
  <si>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</si>
  <si>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</si>
  <si>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</si>
  <si>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</si>
  <si>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</si>
  <si>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</si>
  <si>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</si>
  <si>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</si>
  <si>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</si>
  <si>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</si>
  <si>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</si>
  <si>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</si>
  <si>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</si>
  <si>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</si>
  <si>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</si>
  <si>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</si>
  <si>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</si>
  <si>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</si>
  <si>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</si>
  <si>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</si>
  <si>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</si>
  <si>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</si>
  <si>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</si>
  <si>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</si>
  <si>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</si>
  <si>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</si>
  <si>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</si>
  <si>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</si>
  <si>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</si>
  <si>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</si>
  <si>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</si>
  <si>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</si>
  <si>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</si>
  <si>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</si>
  <si>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</si>
  <si>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</si>
  <si>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</si>
  <si>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</si>
  <si>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</si>
  <si>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</si>
  <si>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</si>
  <si>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</si>
  <si>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</si>
  <si>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</si>
  <si>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</si>
  <si>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</si>
  <si>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</si>
  <si>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</si>
  <si>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</si>
  <si>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</si>
  <si>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</si>
  <si>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</si>
  <si>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</si>
  <si>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</si>
  <si>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</si>
  <si>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</si>
  <si>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</si>
  <si>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</si>
  <si>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</si>
  <si>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</si>
  <si>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</si>
  <si>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</si>
  <si>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</si>
  <si>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</si>
  <si>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</si>
  <si>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</si>
  <si>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</si>
  <si>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</si>
  <si>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</si>
  <si>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</si>
  <si>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</si>
  <si>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</si>
  <si>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</si>
  <si>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</si>
  <si>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</si>
  <si>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</si>
  <si>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</si>
  <si>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</si>
  <si>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</si>
  <si>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</si>
  <si>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</si>
  <si>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</si>
  <si>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</si>
  <si>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</si>
  <si>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</si>
  <si>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</si>
  <si>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</si>
  <si>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</si>
  <si>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</si>
  <si>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</si>
  <si>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</si>
  <si>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</si>
  <si>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</si>
  <si>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</si>
  <si>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</si>
  <si>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</si>
  <si>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</si>
  <si>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</si>
  <si>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</si>
  <si>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</si>
  <si>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</si>
  <si>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</si>
  <si>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</si>
  <si>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</si>
  <si>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</si>
  <si>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</si>
  <si>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</si>
  <si>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</si>
  <si>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</si>
  <si>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</si>
  <si>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</si>
  <si>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</si>
  <si>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</si>
  <si>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</si>
  <si>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</si>
  <si>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</si>
  <si>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</si>
  <si>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</si>
  <si>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</si>
  <si>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</si>
  <si>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</si>
  <si>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</si>
  <si>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</si>
  <si>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</si>
  <si>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</si>
  <si>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</si>
  <si>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</si>
  <si>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</si>
  <si>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</si>
  <si>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</si>
  <si>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</si>
  <si>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</si>
  <si>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</si>
  <si>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</si>
  <si>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</si>
  <si>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</si>
  <si>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</si>
  <si>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</si>
  <si>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</si>
  <si>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</si>
  <si>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</si>
  <si>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</si>
  <si>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</si>
  <si>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</si>
  <si>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</si>
  <si>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</si>
  <si>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</si>
  <si>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</si>
  <si>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</si>
  <si>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</si>
  <si>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</si>
  <si>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</si>
  <si>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</si>
  <si>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</si>
  <si>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</si>
  <si>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</si>
  <si>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</si>
  <si>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</si>
  <si>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</si>
  <si>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</si>
  <si>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</si>
  <si>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</si>
  <si>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</si>
  <si>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</si>
  <si>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</si>
  <si>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</si>
  <si>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</si>
  <si>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</si>
  <si>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</si>
  <si>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</si>
  <si>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</si>
  <si>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</si>
  <si>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</si>
  <si>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</si>
  <si>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</si>
  <si>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</si>
  <si>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</si>
  <si>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</si>
  <si>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</si>
  <si>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</si>
  <si>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</si>
  <si>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</si>
  <si>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</si>
  <si>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</si>
  <si>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</si>
  <si>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</si>
  <si>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</si>
  <si>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</si>
  <si>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</si>
  <si>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</si>
  <si>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</si>
  <si>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</si>
  <si>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</si>
  <si>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</si>
  <si>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</si>
  <si>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</si>
  <si>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</si>
  <si>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</si>
  <si>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</si>
  <si>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</si>
  <si>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</si>
  <si>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</si>
  <si>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</si>
  <si>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</si>
  <si>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</si>
  <si>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</si>
  <si>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</si>
  <si>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</si>
  <si>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</si>
  <si>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</si>
  <si>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</si>
  <si>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</si>
  <si>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</si>
  <si>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</si>
  <si>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</si>
  <si>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</si>
  <si>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</si>
  <si>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</si>
  <si>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</si>
  <si>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</si>
  <si>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</si>
  <si>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</si>
  <si>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</si>
  <si>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</si>
  <si>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</si>
  <si>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</si>
  <si>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</si>
  <si>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</si>
  <si>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</si>
  <si>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</si>
  <si>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</si>
  <si>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</si>
  <si>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</si>
  <si>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</si>
  <si>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</si>
  <si>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</si>
  <si>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</si>
  <si>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</si>
  <si>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</si>
  <si>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</si>
  <si>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</si>
  <si>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</si>
  <si>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</si>
  <si>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</si>
  <si>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</si>
  <si>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</si>
  <si>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</si>
  <si>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</si>
  <si>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</si>
  <si>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</si>
  <si>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</si>
  <si>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</si>
  <si>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</si>
  <si>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</si>
  <si>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</si>
  <si>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</si>
  <si>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</si>
  <si>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</si>
  <si>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</si>
  <si>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</si>
  <si>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</si>
  <si>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</si>
  <si>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</si>
  <si>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</si>
  <si>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</si>
  <si>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</si>
  <si>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</si>
  <si>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</si>
  <si>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</si>
  <si>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</si>
  <si>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</si>
  <si>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</si>
  <si>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</si>
  <si>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</si>
  <si>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</si>
  <si>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</si>
  <si>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</si>
  <si>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</si>
  <si>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</si>
  <si>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</si>
  <si>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</si>
  <si>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</si>
  <si>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</si>
  <si>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</si>
  <si>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</si>
  <si>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</si>
  <si>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</si>
  <si>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</si>
  <si>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</si>
  <si>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</si>
  <si>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</si>
  <si>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</si>
  <si>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</si>
  <si>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</si>
  <si>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</si>
  <si>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</si>
  <si>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</si>
  <si>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</si>
  <si>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</si>
  <si>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</si>
  <si>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</si>
  <si>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</si>
  <si>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</si>
  <si>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</si>
  <si>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</si>
  <si>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</si>
  <si>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</si>
  <si>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</si>
  <si>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</si>
  <si>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</si>
  <si>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</si>
  <si>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</si>
  <si>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</si>
  <si>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</si>
  <si>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</si>
  <si>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</si>
  <si>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</si>
  <si>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</si>
  <si>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</si>
  <si>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</si>
  <si>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</si>
  <si>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</si>
  <si>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</si>
  <si>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</si>
  <si>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</si>
  <si>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</si>
  <si>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</si>
  <si>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</si>
  <si>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</si>
  <si>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</si>
  <si>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</si>
  <si>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</si>
  <si>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</si>
  <si>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</si>
  <si>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</si>
  <si>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</si>
  <si>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</si>
  <si>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</si>
  <si>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</si>
  <si>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</si>
  <si>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</si>
  <si>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</si>
  <si>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</si>
  <si>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</si>
  <si>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</si>
  <si>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</si>
  <si>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</si>
  <si>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</si>
  <si>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</si>
  <si>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</si>
  <si>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</si>
  <si>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</si>
  <si>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</si>
  <si>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</si>
  <si>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</si>
  <si>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</si>
  <si>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</si>
  <si>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</si>
  <si>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</si>
  <si>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</si>
  <si>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</si>
  <si>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</si>
  <si>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</si>
  <si>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</si>
  <si>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</si>
  <si>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</si>
  <si>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</si>
  <si>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</si>
  <si>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</si>
  <si>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</si>
  <si>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</si>
  <si>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</si>
  <si>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</si>
  <si>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</si>
  <si>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</si>
  <si>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</si>
  <si>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</si>
  <si>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</si>
  <si>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</si>
  <si>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</si>
  <si>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</si>
  <si>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</si>
  <si>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</si>
  <si>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</si>
  <si>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</si>
  <si>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</si>
  <si>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</si>
  <si>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</si>
  <si>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</si>
  <si>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</si>
  <si>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</si>
  <si>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</si>
  <si>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</si>
  <si>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</si>
  <si>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</si>
  <si>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</si>
  <si>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</si>
  <si>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</si>
  <si>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</si>
  <si>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</si>
  <si>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</si>
  <si>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</si>
  <si>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</si>
  <si>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</si>
  <si>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</si>
  <si>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</si>
  <si>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</si>
  <si>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</si>
  <si>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</si>
  <si>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</si>
  <si>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</si>
  <si>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</si>
  <si>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</si>
  <si>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</si>
  <si>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</si>
  <si>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</si>
  <si>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</si>
  <si>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</si>
  <si>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</si>
  <si>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</si>
  <si>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</si>
  <si>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</si>
  <si>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</si>
  <si>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</si>
  <si>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</si>
  <si>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</si>
  <si>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</si>
  <si>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</si>
  <si>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</si>
  <si>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</si>
  <si>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</si>
  <si>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</si>
  <si>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</si>
  <si>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</si>
  <si>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</si>
  <si>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</si>
  <si>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</si>
  <si>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</si>
  <si>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</si>
  <si>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</si>
  <si>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</si>
  <si>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</si>
  <si>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</si>
  <si>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</si>
  <si>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</si>
  <si>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</si>
  <si>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</si>
  <si>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</si>
  <si>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</si>
  <si>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</si>
  <si>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</si>
  <si>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</si>
  <si>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</si>
  <si>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</si>
  <si>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</si>
  <si>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</si>
  <si>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</si>
  <si>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</si>
  <si>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</si>
  <si>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</si>
  <si>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</si>
  <si>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</si>
  <si>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</si>
  <si>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</si>
  <si>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</si>
  <si>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</si>
  <si>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</si>
  <si>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</si>
  <si>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</si>
  <si>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</si>
  <si>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</si>
  <si>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</si>
  <si>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</si>
  <si>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</si>
  <si>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</si>
  <si>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</si>
  <si>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</si>
  <si>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</si>
  <si>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</si>
  <si>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</si>
  <si>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</si>
  <si>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</si>
  <si>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</si>
  <si>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</si>
  <si>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</si>
  <si>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</si>
  <si>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</si>
  <si>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</si>
  <si>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</si>
  <si>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</si>
  <si>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</si>
  <si>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</si>
  <si>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</si>
  <si>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</si>
  <si>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</si>
  <si>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</si>
  <si>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</si>
  <si>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</si>
  <si>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</si>
  <si>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</si>
  <si>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</si>
  <si>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</si>
  <si>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</si>
  <si>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</si>
  <si>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</si>
  <si>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</si>
  <si>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</si>
  <si>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</si>
  <si>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</si>
  <si>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</si>
  <si>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</si>
  <si>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</si>
  <si>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</si>
  <si>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</si>
  <si>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</si>
  <si>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</si>
  <si>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</si>
  <si>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</si>
  <si>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</si>
  <si>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</si>
  <si>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</si>
  <si>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</si>
  <si>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</si>
  <si>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</si>
  <si>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</si>
  <si>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</si>
  <si>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</si>
  <si>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</si>
  <si>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</si>
  <si>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</si>
  <si>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</si>
  <si>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</si>
  <si>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</si>
  <si>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</si>
  <si>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</si>
  <si>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</si>
  <si>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</si>
  <si>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</si>
  <si>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</si>
  <si>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</si>
  <si>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</si>
  <si>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</si>
  <si>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</si>
  <si>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</si>
  <si>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</si>
  <si>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</si>
  <si>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</si>
  <si>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</si>
  <si>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</si>
  <si>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</si>
  <si>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</si>
  <si>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</si>
  <si>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</si>
  <si>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</si>
  <si>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</si>
  <si>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</si>
  <si>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</si>
  <si>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</si>
  <si>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</si>
  <si>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</si>
  <si>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</si>
  <si>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</si>
  <si>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</si>
  <si>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</si>
  <si>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</si>
  <si>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</si>
  <si>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</si>
  <si>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</si>
  <si>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</si>
  <si>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</si>
  <si>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</si>
  <si>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</si>
  <si>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</si>
  <si>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</si>
  <si>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</si>
  <si>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</si>
  <si>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</si>
  <si>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</si>
  <si>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</si>
  <si>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</si>
  <si>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</si>
  <si>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</si>
  <si>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</si>
  <si>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</si>
  <si>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</si>
  <si>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</si>
  <si>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</si>
  <si>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</si>
  <si>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</si>
  <si>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</si>
  <si>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</si>
  <si>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</si>
  <si>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</si>
  <si>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</si>
  <si>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</si>
  <si>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</si>
  <si>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</si>
  <si>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</si>
  <si>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</si>
  <si>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</si>
  <si>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</si>
  <si>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</si>
  <si>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</si>
  <si>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</si>
  <si>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</si>
  <si>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</si>
  <si>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</si>
  <si>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</si>
  <si>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</si>
  <si>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</si>
  <si>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</si>
  <si>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</si>
  <si>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</si>
  <si>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</si>
  <si>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</si>
  <si>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</si>
  <si>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</si>
  <si>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</si>
  <si>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</si>
  <si>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</si>
  <si>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</si>
  <si>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</si>
  <si>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</si>
  <si>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</si>
  <si>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</si>
  <si>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</si>
  <si>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</si>
  <si>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</si>
  <si>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</si>
  <si>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</si>
  <si>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</si>
  <si>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</si>
  <si>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</si>
  <si>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</si>
  <si>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</si>
  <si>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</si>
  <si>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</si>
  <si>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</si>
  <si>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</si>
  <si>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</si>
  <si>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</si>
  <si>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</si>
  <si>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</si>
  <si>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</si>
  <si>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</si>
  <si>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</si>
  <si>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</si>
  <si>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</si>
  <si>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</si>
  <si>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</si>
  <si>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</si>
  <si>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</si>
  <si>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</si>
  <si>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</si>
  <si>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</si>
  <si>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</si>
  <si>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</si>
  <si>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</si>
  <si>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</si>
  <si>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</si>
  <si>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</si>
  <si>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</si>
  <si>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</si>
  <si>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</si>
  <si>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</si>
  <si>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</si>
  <si>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</si>
  <si>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</si>
  <si>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</si>
  <si>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</si>
  <si>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</si>
  <si>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</si>
  <si>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</si>
  <si>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</si>
  <si>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</si>
  <si>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</si>
  <si>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</si>
  <si>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</si>
  <si>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</si>
  <si>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</si>
  <si>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</si>
  <si>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</si>
  <si>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</si>
  <si>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</si>
  <si>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</si>
  <si>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</si>
  <si>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</si>
  <si>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</si>
  <si>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</si>
  <si>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</si>
  <si>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</si>
  <si>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</si>
  <si>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</si>
  <si>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</si>
  <si>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</si>
  <si>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</si>
  <si>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</si>
  <si>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</si>
  <si>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</si>
  <si>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</si>
  <si>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</si>
  <si>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</si>
  <si>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</si>
  <si>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</si>
  <si>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</si>
  <si>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</si>
  <si>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</si>
  <si>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</si>
  <si>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</si>
  <si>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</si>
  <si>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</si>
  <si>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</si>
  <si>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</si>
  <si>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</si>
  <si>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</si>
  <si>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</si>
  <si>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</si>
  <si>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</si>
  <si>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</si>
  <si>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</si>
  <si>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</si>
  <si>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</si>
  <si>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</si>
  <si>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</si>
  <si>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</si>
  <si>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</si>
  <si>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</si>
  <si>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</si>
  <si>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</si>
  <si>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</si>
  <si>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</si>
  <si>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</si>
  <si>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</si>
  <si>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</si>
  <si>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</si>
  <si>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</si>
  <si>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</si>
  <si>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</si>
  <si>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</si>
  <si>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</si>
  <si>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</si>
  <si>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</si>
  <si>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</si>
  <si>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</si>
  <si>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</si>
  <si>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</si>
  <si>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</si>
  <si>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</si>
  <si>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</si>
  <si>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</si>
  <si>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</si>
  <si>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</si>
  <si>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</si>
  <si>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</si>
  <si>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</si>
  <si>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</si>
  <si>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</si>
  <si>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</si>
  <si>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</si>
  <si>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</si>
  <si>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</si>
  <si>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</si>
  <si>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</si>
  <si>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</si>
  <si>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</si>
  <si>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</si>
  <si>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</si>
  <si>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</si>
  <si>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</si>
  <si>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</si>
  <si>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</si>
  <si>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</si>
  <si>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</si>
  <si>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</si>
  <si>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</si>
  <si>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</si>
  <si>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</si>
  <si>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</si>
  <si>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</si>
  <si>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</si>
  <si>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</si>
  <si>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</si>
  <si>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</si>
  <si>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</si>
  <si>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</si>
  <si>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</si>
  <si>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</si>
  <si>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</si>
  <si>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</si>
  <si>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</si>
  <si>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</si>
  <si>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</si>
  <si>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</si>
  <si>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</si>
  <si>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</si>
  <si>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</si>
  <si>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</si>
  <si>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</si>
  <si>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</si>
  <si>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</si>
  <si>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</si>
  <si>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</si>
  <si>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</si>
  <si>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</si>
  <si>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</si>
  <si>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</si>
  <si>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</si>
  <si>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</si>
  <si>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</si>
  <si>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</si>
  <si>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</si>
  <si>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</si>
  <si>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</si>
  <si>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</si>
  <si>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</si>
  <si>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</si>
  <si>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</si>
  <si>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</si>
  <si>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</si>
  <si>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</si>
  <si>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</si>
  <si>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</si>
  <si>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</si>
  <si>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</si>
  <si>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</si>
  <si>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</si>
  <si>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</si>
  <si>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</si>
  <si>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</si>
  <si>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</si>
  <si>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</si>
  <si>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</si>
  <si>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</si>
  <si>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</si>
  <si>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</si>
  <si>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</si>
  <si>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</si>
  <si>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</si>
  <si>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</si>
  <si>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</si>
  <si>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</si>
  <si>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</si>
  <si>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</si>
  <si>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</si>
  <si>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</si>
  <si>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</si>
  <si>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</si>
  <si>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</si>
  <si>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</si>
  <si>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</si>
  <si>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</si>
  <si>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</si>
  <si>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</si>
  <si>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</si>
  <si>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</si>
  <si>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</si>
  <si>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</si>
  <si>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</si>
  <si>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</si>
  <si>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</si>
  <si>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</si>
  <si>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</si>
  <si>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</si>
  <si>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</si>
  <si>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</si>
  <si>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</si>
  <si>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</si>
  <si>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</si>
  <si>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</si>
  <si>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</si>
  <si>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</si>
  <si>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</si>
  <si>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</si>
  <si>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</si>
  <si>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</si>
  <si>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</si>
  <si>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</si>
  <si>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</si>
  <si>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</si>
  <si>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</si>
  <si>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</si>
  <si>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</si>
  <si>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</si>
  <si>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</si>
  <si>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</si>
  <si>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</si>
  <si>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</si>
  <si>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</si>
  <si>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</si>
  <si>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</si>
  <si>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</si>
  <si>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</si>
  <si>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</si>
  <si>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</si>
  <si>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</si>
  <si>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</si>
  <si>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</si>
  <si>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</si>
  <si>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</si>
  <si>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</si>
  <si>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</si>
  <si>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</si>
  <si>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</si>
  <si>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</si>
  <si>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</si>
  <si>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</si>
  <si>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</si>
  <si>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</si>
  <si>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</si>
  <si>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</si>
  <si>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</si>
  <si>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</si>
  <si>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</si>
  <si>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</si>
  <si>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</si>
  <si>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</si>
  <si>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</si>
  <si>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</si>
  <si>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</si>
  <si>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</si>
  <si>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</si>
  <si>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</si>
  <si>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</si>
  <si>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</si>
  <si>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</si>
  <si>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</si>
  <si>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</si>
  <si>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</si>
  <si>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</si>
  <si>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</si>
  <si>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</si>
  <si>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</si>
  <si>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</si>
  <si>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</si>
  <si>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</si>
  <si>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</si>
  <si>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</si>
  <si>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</si>
  <si>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</si>
  <si>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</si>
  <si>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</si>
  <si>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</si>
  <si>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</si>
  <si>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</si>
  <si>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</si>
  <si>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</si>
  <si>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</si>
  <si>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</si>
  <si>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</si>
  <si>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</si>
  <si>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</si>
  <si>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</si>
  <si>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</si>
  <si>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</si>
  <si>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</si>
  <si>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</si>
  <si>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</si>
  <si>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</si>
  <si>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</si>
  <si>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</si>
  <si>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</si>
  <si>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</si>
  <si>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</si>
  <si>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</si>
  <si>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</si>
  <si>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</si>
  <si>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</si>
  <si>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</si>
  <si>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</si>
  <si>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</si>
  <si>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</si>
  <si>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</si>
  <si>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</si>
  <si>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</si>
  <si>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</si>
  <si>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</si>
  <si>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</si>
  <si>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</si>
  <si>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</si>
  <si>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</si>
  <si>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</si>
  <si>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</si>
  <si>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</si>
  <si>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</si>
  <si>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</si>
  <si>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</si>
  <si>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</si>
  <si>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</si>
  <si>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</si>
  <si>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</si>
  <si>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</si>
  <si>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</si>
  <si>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</si>
  <si>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</si>
  <si>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</si>
  <si>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</si>
  <si>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</si>
  <si>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</si>
  <si>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</si>
  <si>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</si>
  <si>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</si>
  <si>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</si>
  <si>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</si>
  <si>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</si>
  <si>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</si>
  <si>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</si>
  <si>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</si>
  <si>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</si>
  <si>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</si>
  <si>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</si>
  <si>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</si>
  <si>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</si>
  <si>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</si>
  <si>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</si>
  <si>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</si>
  <si>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</si>
  <si>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</si>
  <si>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</si>
  <si>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</si>
  <si>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</si>
  <si>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</si>
  <si>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</si>
  <si>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</si>
  <si>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</si>
  <si>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</si>
  <si>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</si>
  <si>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</si>
  <si>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</si>
  <si>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</si>
  <si>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</si>
  <si>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</si>
  <si>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</si>
  <si>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</si>
  <si>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</si>
  <si>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</si>
  <si>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</si>
  <si>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</si>
  <si>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</si>
  <si>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</si>
  <si>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</si>
  <si>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</si>
  <si>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</si>
  <si>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</si>
  <si>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</si>
  <si>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</si>
  <si>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</si>
  <si>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</si>
  <si>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</si>
  <si>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</si>
  <si>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</si>
  <si>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</si>
  <si>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</si>
  <si>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</si>
  <si>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</si>
  <si>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</si>
  <si>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</si>
  <si>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</si>
  <si>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</si>
  <si>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</si>
  <si>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</si>
  <si>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</si>
  <si>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</si>
  <si>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</si>
  <si>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</si>
  <si>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</si>
  <si>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</si>
  <si>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</si>
  <si>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</si>
  <si>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</si>
  <si>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</si>
  <si>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</si>
  <si>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</si>
  <si>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</si>
  <si>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</si>
  <si>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</si>
  <si>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</si>
  <si>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</si>
  <si>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</si>
  <si>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</si>
  <si>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</si>
  <si>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</si>
  <si>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</si>
  <si>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</si>
  <si>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</si>
  <si>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</si>
  <si>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</si>
  <si>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</si>
  <si>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</si>
  <si>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</si>
  <si>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</si>
  <si>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</si>
  <si>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</si>
  <si>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</si>
  <si>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</si>
  <si>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</si>
  <si>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</si>
  <si>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</si>
  <si>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</si>
  <si>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</si>
  <si>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</si>
  <si>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</si>
  <si>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</si>
  <si>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</si>
  <si>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</si>
  <si>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</si>
  <si>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</si>
  <si>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</si>
  <si>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</si>
  <si>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</si>
  <si>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</si>
  <si>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</si>
  <si>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</si>
  <si>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</si>
  <si>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</si>
  <si>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</si>
  <si>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</si>
  <si>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</si>
  <si>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</si>
  <si>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</si>
  <si>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</si>
  <si>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</si>
  <si>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</si>
  <si>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</si>
  <si>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</si>
  <si>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</si>
  <si>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</si>
  <si>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</si>
  <si>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</si>
  <si>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</si>
  <si>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</si>
  <si>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</si>
  <si>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</si>
  <si>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</si>
  <si>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</si>
  <si>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</si>
  <si>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</si>
  <si>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</si>
  <si>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</si>
  <si>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</si>
  <si>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</si>
  <si>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</si>
  <si>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</si>
  <si>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</si>
  <si>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</si>
  <si>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</si>
  <si>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</si>
  <si>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</si>
  <si>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</si>
  <si>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</si>
  <si>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</si>
  <si>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</si>
  <si>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</si>
  <si>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</si>
  <si>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</si>
  <si>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</si>
  <si>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</si>
  <si>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</si>
  <si>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</si>
  <si>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</si>
  <si>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</si>
  <si>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</si>
  <si>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</si>
  <si>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</si>
  <si>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</si>
  <si>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</si>
  <si>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</si>
  <si>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</si>
  <si>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</si>
  <si>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</si>
  <si>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</si>
  <si>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</si>
  <si>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</si>
  <si>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</si>
  <si>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</si>
  <si>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</si>
  <si>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</si>
  <si>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</si>
  <si>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</si>
  <si>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</si>
  <si>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</si>
  <si>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</si>
  <si>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</si>
  <si>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</si>
  <si>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</si>
  <si>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</si>
  <si>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</si>
  <si>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</si>
  <si>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</si>
  <si>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</si>
  <si>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</si>
  <si>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</si>
  <si>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</si>
  <si>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</si>
  <si>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</si>
  <si>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</si>
  <si>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</si>
  <si>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</si>
  <si>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</si>
  <si>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</si>
  <si>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</si>
  <si>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</si>
  <si>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</si>
  <si>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</si>
  <si>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</si>
  <si>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</si>
  <si>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</si>
  <si>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</si>
  <si>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</si>
  <si>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</si>
  <si>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</si>
  <si>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</si>
  <si>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</si>
  <si>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</si>
  <si>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</si>
  <si>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</si>
  <si>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</si>
  <si>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</si>
  <si>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</si>
  <si>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</si>
  <si>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</si>
  <si>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</si>
  <si>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</si>
  <si>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</si>
  <si>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</si>
  <si>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</si>
  <si>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</si>
  <si>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</si>
  <si>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</si>
  <si>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</si>
  <si>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</si>
  <si>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</si>
  <si>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</si>
  <si>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</si>
  <si>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</si>
  <si>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</si>
  <si>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</si>
  <si>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</si>
  <si>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</si>
  <si>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</si>
  <si>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</si>
  <si>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</si>
  <si>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</si>
  <si>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</si>
  <si>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</si>
  <si>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</si>
  <si>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</si>
  <si>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</si>
  <si>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</si>
  <si>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</si>
  <si>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</si>
  <si>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</si>
  <si>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</si>
  <si>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</si>
  <si>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</si>
  <si>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</si>
  <si>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</si>
  <si>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</si>
  <si>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</si>
  <si>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</si>
  <si>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</si>
  <si>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</si>
  <si>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</si>
  <si>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</si>
  <si>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</si>
  <si>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</si>
  <si>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</si>
  <si>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</si>
  <si>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</si>
  <si>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</si>
  <si>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</si>
  <si>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</si>
  <si>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</si>
  <si>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</si>
  <si>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</si>
  <si>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</si>
  <si>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</si>
  <si>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</si>
  <si>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</si>
  <si>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</si>
  <si>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</si>
  <si>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</si>
  <si>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</si>
  <si>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</si>
  <si>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</si>
  <si>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</si>
  <si>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</si>
  <si>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</si>
  <si>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</si>
  <si>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</si>
  <si>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</si>
  <si>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</si>
  <si>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</si>
  <si>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</si>
  <si>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</si>
  <si>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</si>
  <si>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</si>
  <si>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</si>
  <si>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</si>
  <si>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</si>
  <si>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</si>
  <si>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</si>
  <si>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</si>
  <si>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</si>
  <si>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</si>
  <si>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</si>
  <si>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</si>
  <si>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</si>
  <si>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</si>
  <si>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</si>
  <si>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</si>
  <si>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</si>
  <si>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</si>
  <si>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</si>
  <si>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</si>
  <si>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</si>
  <si>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</si>
  <si>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</si>
  <si>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</si>
  <si>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</si>
  <si>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</si>
  <si>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</si>
  <si>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</si>
  <si>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</si>
  <si>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</si>
  <si>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</si>
  <si>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</si>
  <si>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</si>
  <si>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</si>
  <si>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</si>
  <si>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</si>
  <si>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</si>
  <si>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</si>
  <si>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</si>
  <si>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</si>
  <si>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</si>
  <si>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</si>
  <si>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</si>
  <si>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</si>
  <si>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</si>
  <si>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</si>
  <si>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</si>
  <si>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</si>
  <si>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</si>
  <si>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</si>
  <si>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</si>
  <si>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</si>
  <si>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</si>
  <si>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</si>
  <si>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</si>
  <si>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</si>
  <si>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</si>
  <si>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</si>
  <si>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</si>
  <si>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</si>
  <si>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</si>
  <si>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</si>
  <si>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</si>
  <si>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</si>
  <si>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</si>
  <si>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</si>
  <si>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</si>
  <si>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</si>
  <si>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</si>
  <si>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</si>
  <si>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</si>
  <si>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</si>
  <si>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</si>
  <si>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</si>
  <si>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</si>
  <si>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</si>
  <si>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</si>
  <si>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</si>
  <si>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</si>
  <si>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</si>
  <si>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</si>
  <si>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</si>
  <si>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</si>
  <si>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</si>
  <si>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</si>
  <si>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</si>
  <si>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</si>
  <si>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</si>
  <si>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</si>
  <si>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</si>
  <si>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</si>
  <si>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</si>
  <si>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</si>
  <si>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</si>
  <si>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</si>
  <si>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</si>
  <si>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</si>
  <si>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</si>
  <si>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</si>
  <si>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</si>
  <si>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</si>
  <si>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</si>
  <si>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</si>
  <si>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</si>
  <si>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</si>
  <si>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</si>
  <si>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</si>
  <si>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</si>
  <si>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</si>
  <si>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</si>
  <si>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</si>
  <si>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</si>
  <si>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</si>
  <si>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</si>
  <si>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</si>
  <si>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</si>
  <si>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</si>
  <si>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</si>
  <si>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</si>
  <si>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</si>
  <si>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</si>
  <si>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</si>
  <si>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</si>
  <si>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</si>
  <si>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</si>
  <si>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</si>
  <si>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</si>
  <si>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</si>
  <si>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</si>
  <si>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</si>
  <si>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</si>
  <si>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</si>
  <si>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</si>
  <si>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</si>
  <si>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</si>
  <si>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</si>
  <si>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</si>
  <si>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</si>
  <si>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</si>
  <si>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</si>
  <si>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</si>
  <si>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</si>
  <si>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</si>
  <si>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</si>
  <si>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</si>
  <si>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</si>
  <si>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</si>
  <si>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</si>
  <si>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</si>
  <si>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</si>
  <si>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</si>
  <si>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</si>
  <si>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</si>
  <si>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</si>
  <si>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</si>
  <si>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</si>
  <si>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</si>
  <si>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</si>
  <si>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</si>
  <si>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</si>
  <si>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</si>
  <si>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</si>
  <si>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</si>
  <si>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</si>
  <si>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</si>
  <si>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</si>
  <si>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</si>
  <si>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</si>
  <si>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</si>
  <si>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</si>
  <si>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</si>
  <si>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</si>
  <si>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</si>
  <si>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</si>
  <si>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</si>
  <si>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</si>
  <si>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</si>
  <si>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</si>
  <si>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</si>
  <si>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</si>
  <si>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</si>
  <si>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</si>
  <si>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</si>
  <si>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</si>
  <si>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</si>
  <si>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</si>
  <si>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</si>
  <si>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</si>
  <si>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</si>
  <si>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</si>
  <si>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</si>
  <si>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</si>
  <si>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</si>
  <si>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</si>
  <si>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</si>
  <si>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</si>
  <si>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</si>
  <si>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</si>
  <si>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</si>
  <si>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</si>
  <si>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</si>
  <si>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</si>
  <si>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</si>
  <si>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</si>
  <si>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</si>
  <si>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</si>
  <si>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</si>
  <si>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</si>
  <si>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</si>
  <si>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</si>
  <si>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</si>
  <si>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</si>
  <si>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</si>
  <si>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</si>
  <si>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</si>
  <si>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</si>
  <si>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</si>
  <si>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</si>
  <si>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</si>
  <si>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</si>
  <si>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</si>
  <si>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</si>
  <si>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</si>
  <si>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</si>
  <si>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</si>
  <si>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</si>
  <si>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</si>
  <si>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</si>
  <si>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</si>
  <si>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</si>
  <si>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</si>
  <si>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</si>
  <si>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</si>
  <si>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</si>
  <si>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</si>
  <si>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</si>
  <si>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</si>
  <si>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</si>
  <si>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</si>
  <si>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</si>
  <si>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</si>
  <si>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</si>
  <si>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</si>
  <si>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</si>
  <si>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</si>
  <si>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</si>
  <si>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</si>
  <si>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</si>
  <si>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</si>
  <si>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</si>
  <si>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</si>
  <si>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</si>
  <si>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</si>
  <si>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</si>
  <si>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</si>
  <si>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</si>
  <si>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</si>
  <si>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</si>
  <si>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</si>
  <si>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</si>
  <si>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</si>
  <si>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</si>
  <si>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</si>
  <si>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</si>
  <si>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</si>
  <si>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</si>
  <si>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</si>
  <si>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</si>
  <si>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</si>
  <si>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</si>
  <si>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</si>
  <si>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</si>
  <si>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</si>
  <si>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</si>
  <si>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</si>
  <si>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</si>
  <si>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</si>
  <si>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</si>
  <si>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</si>
  <si>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</si>
  <si>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</si>
  <si>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</si>
  <si>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</si>
  <si>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</si>
  <si>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</si>
  <si>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</si>
  <si>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</si>
  <si>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</si>
  <si>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</si>
  <si>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</si>
  <si>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</si>
  <si>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</si>
  <si>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</si>
  <si>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</si>
  <si>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</si>
  <si>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</si>
  <si>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</si>
  <si>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</si>
  <si>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</si>
  <si>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</si>
  <si>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</si>
  <si>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</si>
  <si>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</si>
  <si>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</si>
  <si>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</si>
  <si>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</si>
  <si>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</si>
  <si>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</si>
  <si>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</si>
  <si>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</si>
  <si>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</si>
  <si>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</si>
  <si>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</si>
  <si>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</si>
  <si>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</si>
  <si>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</si>
  <si>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</si>
  <si>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</si>
  <si>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</si>
  <si>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</si>
  <si>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</si>
  <si>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</si>
  <si>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</si>
  <si>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</si>
  <si>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</si>
  <si>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</si>
  <si>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</si>
  <si>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</si>
  <si>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</si>
  <si>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</si>
  <si>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</si>
  <si>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</si>
  <si>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</si>
  <si>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</si>
  <si>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</si>
  <si>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</si>
  <si>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</si>
  <si>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</si>
  <si>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</si>
  <si>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</si>
  <si>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</si>
  <si>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</si>
  <si>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</si>
  <si>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</si>
  <si>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</si>
  <si>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</si>
  <si>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</si>
  <si>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</si>
  <si>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</si>
  <si>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</si>
  <si>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</si>
  <si>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</si>
  <si>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</si>
  <si>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</si>
  <si>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</si>
  <si>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</si>
  <si>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</si>
  <si>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</si>
  <si>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</si>
  <si>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</si>
  <si>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</si>
  <si>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</si>
  <si>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</si>
  <si>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</si>
  <si>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</si>
  <si>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</si>
  <si>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</si>
  <si>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</si>
  <si>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</si>
  <si>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</si>
  <si>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</si>
  <si>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</si>
  <si>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</si>
  <si>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</si>
  <si>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</si>
  <si>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</si>
  <si>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</si>
  <si>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</si>
  <si>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</si>
  <si>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</si>
  <si>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</si>
  <si>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</si>
  <si>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</si>
  <si>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</si>
  <si>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</si>
  <si>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</si>
  <si>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</si>
  <si>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</si>
  <si>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</si>
  <si>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</si>
  <si>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</si>
  <si>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</si>
  <si>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</si>
  <si>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</si>
  <si>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</si>
  <si>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</si>
  <si>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</si>
  <si>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</si>
  <si>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</si>
  <si>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</si>
  <si>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</si>
  <si>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</si>
  <si>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</si>
  <si>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</si>
  <si>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</si>
  <si>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</si>
  <si>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</si>
  <si>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</si>
  <si>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</si>
  <si>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</si>
  <si>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</si>
  <si>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</si>
  <si>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</si>
  <si>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</si>
  <si>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</si>
  <si>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</si>
  <si>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</si>
  <si>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</si>
  <si>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</si>
  <si>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</si>
  <si>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</si>
  <si>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</si>
  <si>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</si>
  <si>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</si>
  <si>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</si>
  <si>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</si>
  <si>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</si>
  <si>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</si>
  <si>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</si>
  <si>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</si>
  <si>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</si>
  <si>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</si>
  <si>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</si>
  <si>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</si>
  <si>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</si>
  <si>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</si>
  <si>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</si>
  <si>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</si>
  <si>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</si>
  <si>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</si>
  <si>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</si>
  <si>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</si>
  <si>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</si>
  <si>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</si>
  <si>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</si>
  <si>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</si>
  <si>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</si>
  <si>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</si>
  <si>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</si>
  <si>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</si>
  <si>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</si>
  <si>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</si>
  <si>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</si>
  <si>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</si>
  <si>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</si>
  <si>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</si>
  <si>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</si>
  <si>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</si>
  <si>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</si>
  <si>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</si>
  <si>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</si>
  <si>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</si>
  <si>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</si>
  <si>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</si>
  <si>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</si>
  <si>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</si>
  <si>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</si>
  <si>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</si>
  <si>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</si>
  <si>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</si>
  <si>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</si>
  <si>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</si>
  <si>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</si>
  <si>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</si>
  <si>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</si>
  <si>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</si>
  <si>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</si>
  <si>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</si>
  <si>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</si>
  <si>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</si>
  <si>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</si>
  <si>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</si>
  <si>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</si>
  <si>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</si>
  <si>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</si>
  <si>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</si>
  <si>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</si>
  <si>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</si>
  <si>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</si>
  <si>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</si>
  <si>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</si>
  <si>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</si>
  <si>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</si>
  <si>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</si>
  <si>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</si>
  <si>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</si>
  <si>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</si>
  <si>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</si>
  <si>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</si>
  <si>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</si>
  <si>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</si>
  <si>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</si>
  <si>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</si>
  <si>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</si>
  <si>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</si>
  <si>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</si>
  <si>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</si>
  <si>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</si>
  <si>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</si>
  <si>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</si>
  <si>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</si>
  <si>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</si>
  <si>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</si>
  <si>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</si>
  <si>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</si>
  <si>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</si>
  <si>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</si>
  <si>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</si>
  <si>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</si>
  <si>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</si>
  <si>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</si>
  <si>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</si>
  <si>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</si>
  <si>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</si>
  <si>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</si>
  <si>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</si>
  <si>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</si>
  <si>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</si>
  <si>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</si>
  <si>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</si>
  <si>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</si>
  <si>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</si>
  <si>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</si>
  <si>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</si>
  <si>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</si>
  <si>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</si>
  <si>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</si>
  <si>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</si>
  <si>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</si>
  <si>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</si>
  <si>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</si>
  <si>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</si>
  <si>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</si>
  <si>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</si>
  <si>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</si>
  <si>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</si>
  <si>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</si>
  <si>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</si>
  <si>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</si>
  <si>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</si>
  <si>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</si>
  <si>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</si>
  <si>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</si>
  <si>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</si>
  <si>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</si>
  <si>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</si>
  <si>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</si>
  <si>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</si>
  <si>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</si>
  <si>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</si>
  <si>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</si>
  <si>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</si>
  <si>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</si>
  <si>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</si>
  <si>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</si>
  <si>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</si>
  <si>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</si>
  <si>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</si>
  <si>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</si>
  <si>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</si>
  <si>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</si>
  <si>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</si>
  <si>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</si>
  <si>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</si>
  <si>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</si>
  <si>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</si>
  <si>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</si>
  <si>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</si>
  <si>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</si>
  <si>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</si>
  <si>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</si>
  <si>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</si>
  <si>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</si>
  <si>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</si>
  <si>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</si>
  <si>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</si>
  <si>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</si>
  <si>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</si>
  <si>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</si>
  <si>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</si>
  <si>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</si>
  <si>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</si>
  <si>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</si>
  <si>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</si>
  <si>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</si>
  <si>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</si>
  <si>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</si>
  <si>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</si>
  <si>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</si>
  <si>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</si>
  <si>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</si>
  <si>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</si>
  <si>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</si>
  <si>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</si>
  <si>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</si>
  <si>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</si>
  <si>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</si>
  <si>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</si>
  <si>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</si>
  <si>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</si>
  <si>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</si>
  <si>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</si>
  <si>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</si>
  <si>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</si>
  <si>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</si>
  <si>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</si>
  <si>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</si>
  <si>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</si>
  <si>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</si>
  <si>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</si>
  <si>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</si>
  <si>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</si>
  <si>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</si>
  <si>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</si>
  <si>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</si>
  <si>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</si>
  <si>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</si>
  <si>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</si>
  <si>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</si>
  <si>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</si>
  <si>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</si>
  <si>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</si>
  <si>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</si>
  <si>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</si>
  <si>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</si>
  <si>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</si>
  <si>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</si>
  <si>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</si>
  <si>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</si>
  <si>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</si>
  <si>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</si>
  <si>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</si>
  <si>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</si>
  <si>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</si>
  <si>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</si>
  <si>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</si>
  <si>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</si>
  <si>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</si>
  <si>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</si>
  <si>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</si>
  <si>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</si>
  <si>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</si>
  <si>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</si>
  <si>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</si>
  <si>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</si>
  <si>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</si>
  <si>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</si>
  <si>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</si>
  <si>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</si>
  <si>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</si>
  <si>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</si>
  <si>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</si>
  <si>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</si>
  <si>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</si>
  <si>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</si>
  <si>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</si>
  <si>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</si>
  <si>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</si>
  <si>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</si>
  <si>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</si>
  <si>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</si>
  <si>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</si>
  <si>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</si>
  <si>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</si>
  <si>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</si>
  <si>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</si>
  <si>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</si>
  <si>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</si>
  <si>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</si>
  <si>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</si>
  <si>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</si>
  <si>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</si>
  <si>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</si>
  <si>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</si>
  <si>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</si>
  <si>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</si>
  <si>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</si>
  <si>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</si>
  <si>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</si>
  <si>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</si>
  <si>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</si>
  <si>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</si>
  <si>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</si>
  <si>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</si>
  <si>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</si>
  <si>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</si>
  <si>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</si>
  <si>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</si>
  <si>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</si>
  <si>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</si>
  <si>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</si>
  <si>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</si>
  <si>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</si>
  <si>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</si>
  <si>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</si>
  <si>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</si>
  <si>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</si>
  <si>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</si>
  <si>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</si>
  <si>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</si>
  <si>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</si>
  <si>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</si>
  <si>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</si>
  <si>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</si>
  <si>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</si>
  <si>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</si>
  <si>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</si>
  <si>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</si>
  <si>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</si>
  <si>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</si>
  <si>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</si>
  <si>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</si>
  <si>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</si>
  <si>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</si>
  <si>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</si>
  <si>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</si>
  <si>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</si>
  <si>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</si>
  <si>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</si>
  <si>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</si>
  <si>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</si>
  <si>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</si>
  <si>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</si>
  <si>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</si>
  <si>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</si>
  <si>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</si>
  <si>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</si>
  <si>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</si>
  <si>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</si>
  <si>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</si>
  <si>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</si>
  <si>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</si>
  <si>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</si>
  <si>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</si>
  <si>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</si>
  <si>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</si>
  <si>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</si>
  <si>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</si>
  <si>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</si>
  <si>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</si>
  <si>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</si>
  <si>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</si>
  <si>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</si>
  <si>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</si>
  <si>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</si>
  <si>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</si>
  <si>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</si>
  <si>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</si>
  <si>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</si>
  <si>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</si>
  <si>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</si>
  <si>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</si>
  <si>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</si>
  <si>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</si>
  <si>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</si>
  <si>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</si>
  <si>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</si>
  <si>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</si>
  <si>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</si>
  <si>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</si>
  <si>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</si>
  <si>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</si>
  <si>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</si>
  <si>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</si>
  <si>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</si>
  <si>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</si>
  <si>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</si>
  <si>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</si>
  <si>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</si>
  <si>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</si>
  <si>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</si>
  <si>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</si>
  <si>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</si>
  <si>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</si>
  <si>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</si>
  <si>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</si>
  <si>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</si>
  <si>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</si>
  <si>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</si>
  <si>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</si>
  <si>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</si>
  <si>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</si>
  <si>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</si>
  <si>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</si>
  <si>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</si>
  <si>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</si>
  <si>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</si>
  <si>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</si>
  <si>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</si>
  <si>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</si>
  <si>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</si>
  <si>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</si>
  <si>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</si>
  <si>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</si>
  <si>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</si>
  <si>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</si>
  <si>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</si>
  <si>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</si>
  <si>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</si>
  <si>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</si>
  <si>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</si>
  <si>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</si>
  <si>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</si>
  <si>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</si>
  <si>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</si>
  <si>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</si>
  <si>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</si>
  <si>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</si>
  <si>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</si>
  <si>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</si>
  <si>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</si>
  <si>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</si>
  <si>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</si>
  <si>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</si>
  <si>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</si>
  <si>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</si>
  <si>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</si>
  <si>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</si>
  <si>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</si>
  <si>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</si>
  <si>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</si>
  <si>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</si>
  <si>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</si>
  <si>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</si>
  <si>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</si>
  <si>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</si>
  <si>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</si>
  <si>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</si>
  <si>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</si>
  <si>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</si>
  <si>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</si>
  <si>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</si>
  <si>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</si>
  <si>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</si>
  <si>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</si>
  <si>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</si>
  <si>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</si>
  <si>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</si>
  <si>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</si>
  <si>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</si>
  <si>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</si>
  <si>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</si>
  <si>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</si>
  <si>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</si>
  <si>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</si>
  <si>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</si>
  <si>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</si>
  <si>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</si>
  <si>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</si>
  <si>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</si>
  <si>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</si>
  <si>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</si>
  <si>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</si>
  <si>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</si>
  <si>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</si>
  <si>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</si>
  <si>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</si>
  <si>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</si>
  <si>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</si>
  <si>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</si>
  <si>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</si>
  <si>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</si>
  <si>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</si>
  <si>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</si>
  <si>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</si>
  <si>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</si>
  <si>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</si>
  <si>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</si>
  <si>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</si>
  <si>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</si>
  <si>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</si>
  <si>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</si>
  <si>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</si>
  <si>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</si>
  <si>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</si>
  <si>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</si>
  <si>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</si>
  <si>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</si>
  <si>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</si>
  <si>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</si>
  <si>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</si>
  <si>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</si>
  <si>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</si>
  <si>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</si>
  <si>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</si>
  <si>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</si>
  <si>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</si>
  <si>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</si>
  <si>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</si>
  <si>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</si>
  <si>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</si>
  <si>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</si>
  <si>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</si>
  <si>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</si>
  <si>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</si>
  <si>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</si>
  <si>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</si>
  <si>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</si>
  <si>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</si>
  <si>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</si>
  <si>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</si>
  <si>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</si>
  <si>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</si>
  <si>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</si>
  <si>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</si>
  <si>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</si>
  <si>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</si>
  <si>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</si>
  <si>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</si>
  <si>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</si>
  <si>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</si>
  <si>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</si>
  <si>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</si>
  <si>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</si>
  <si>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</si>
  <si>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</si>
  <si>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</si>
  <si>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</si>
  <si>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</si>
  <si>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</si>
  <si>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</si>
  <si>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</si>
  <si>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</si>
  <si>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</si>
  <si>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</si>
  <si>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</si>
  <si>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</si>
  <si>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</si>
  <si>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</si>
  <si>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</si>
  <si>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</si>
  <si>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</si>
  <si>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</si>
  <si>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</si>
  <si>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</si>
  <si>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</si>
  <si>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</si>
  <si>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</si>
  <si>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</si>
  <si>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</si>
  <si>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</si>
  <si>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</si>
  <si>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</si>
  <si>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</si>
  <si>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</si>
  <si>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</si>
  <si>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</si>
  <si>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</si>
  <si>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</si>
  <si>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</si>
  <si>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</si>
  <si>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</si>
  <si>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</si>
  <si>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</si>
  <si>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</si>
  <si>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</si>
  <si>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</si>
  <si>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</si>
  <si>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</si>
  <si>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</si>
  <si>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</si>
  <si>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</si>
  <si>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</si>
  <si>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</si>
  <si>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</si>
  <si>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</si>
  <si>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</si>
  <si>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</si>
  <si>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</si>
  <si>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</si>
  <si>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</si>
  <si>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</si>
  <si>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</si>
  <si>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</si>
  <si>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</si>
  <si>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</si>
  <si>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</si>
  <si>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</si>
  <si>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</si>
  <si>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</si>
  <si>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</si>
  <si>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</si>
  <si>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</si>
  <si>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</si>
  <si>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</si>
  <si>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</si>
  <si>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</si>
  <si>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</si>
  <si>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</si>
  <si>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</si>
  <si>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</si>
  <si>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</si>
  <si>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</si>
  <si>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</si>
  <si>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</si>
  <si>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</si>
  <si>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</si>
  <si>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</si>
  <si>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</si>
  <si>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</si>
  <si>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</si>
  <si>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</si>
  <si>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</si>
  <si>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</si>
  <si>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</si>
  <si>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</si>
  <si>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</si>
  <si>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</si>
  <si>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</si>
  <si>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</si>
  <si>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</si>
  <si>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</si>
  <si>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</si>
  <si>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</si>
  <si>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</si>
  <si>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</si>
  <si>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</si>
  <si>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</si>
  <si>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</si>
  <si>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</si>
  <si>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</si>
  <si>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</si>
  <si>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</si>
  <si>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</si>
  <si>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</si>
  <si>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</si>
  <si>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</si>
  <si>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</si>
  <si>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</si>
  <si>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</si>
  <si>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</si>
  <si>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</si>
  <si>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</si>
  <si>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</si>
  <si>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</si>
  <si>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</si>
  <si>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</si>
  <si>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</si>
  <si>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</si>
  <si>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</si>
  <si>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</si>
  <si>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</si>
  <si>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</si>
  <si>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</si>
  <si>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</si>
  <si>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</si>
  <si>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</si>
  <si>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</si>
  <si>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</si>
  <si>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</si>
  <si>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</si>
  <si>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</si>
  <si>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</si>
  <si>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</si>
  <si>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</si>
  <si>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</si>
  <si>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</si>
  <si>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</si>
  <si>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</si>
  <si>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</si>
  <si>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</si>
  <si>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</si>
  <si>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</si>
  <si>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</si>
  <si>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</si>
  <si>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</si>
  <si>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</si>
  <si>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</si>
  <si>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</si>
  <si>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</si>
  <si>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</si>
  <si>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</si>
  <si>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</si>
  <si>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</si>
  <si>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</si>
  <si>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</si>
  <si>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</si>
  <si>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</si>
  <si>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</si>
  <si>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</si>
  <si>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</si>
  <si>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</si>
  <si>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</si>
  <si>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</si>
  <si>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</si>
  <si>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</si>
  <si>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</si>
  <si>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</si>
  <si>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</si>
  <si>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</si>
  <si>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</si>
  <si>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</si>
  <si>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</si>
  <si>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</si>
  <si>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</si>
  <si>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</si>
  <si>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</si>
  <si>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</si>
  <si>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</si>
  <si>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</si>
  <si>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</si>
  <si>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</si>
  <si>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</si>
  <si>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</si>
  <si>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</si>
  <si>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</si>
  <si>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</si>
  <si>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</si>
  <si>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</si>
  <si>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</si>
  <si>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</si>
  <si>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</si>
  <si>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</si>
  <si>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</si>
  <si>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</si>
  <si>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</si>
  <si>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</si>
  <si>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</si>
  <si>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</si>
  <si>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</si>
  <si>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</si>
  <si>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</si>
  <si>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</si>
  <si>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</si>
  <si>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</si>
  <si>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</si>
  <si>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</si>
  <si>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</si>
  <si>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</si>
  <si>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</si>
  <si>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</si>
  <si>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</si>
  <si>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</si>
  <si>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</si>
  <si>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</si>
  <si>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</si>
  <si>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</si>
  <si>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</si>
  <si>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</si>
  <si>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</si>
  <si>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</si>
  <si>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</si>
  <si>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</si>
  <si>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</si>
  <si>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</si>
  <si>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</si>
  <si>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</si>
  <si>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</si>
  <si>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</si>
  <si>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</si>
  <si>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</si>
  <si>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</si>
  <si>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</si>
  <si>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</si>
  <si>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</si>
  <si>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</si>
  <si>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</si>
  <si>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</si>
  <si>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</si>
  <si>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</si>
  <si>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</si>
  <si>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</si>
  <si>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</si>
  <si>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</si>
  <si>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</si>
  <si>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</si>
  <si>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</si>
  <si>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</si>
  <si>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</si>
  <si>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</si>
  <si>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</si>
  <si>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</si>
  <si>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</si>
  <si>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</si>
  <si>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</si>
  <si>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</si>
  <si>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</si>
  <si>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</si>
  <si>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</si>
  <si>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</si>
  <si>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</si>
  <si>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</si>
  <si>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</si>
  <si>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</si>
  <si>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</si>
  <si>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</si>
  <si>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</si>
  <si>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</si>
  <si>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</si>
  <si>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</si>
  <si>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</si>
  <si>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</si>
  <si>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</si>
  <si>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</si>
  <si>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</si>
  <si>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</si>
  <si>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</si>
  <si>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</si>
  <si>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</si>
  <si>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</si>
  <si>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</si>
  <si>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</si>
  <si>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</si>
  <si>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</si>
  <si>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</si>
  <si>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</si>
  <si>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</si>
  <si>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</si>
  <si>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</si>
  <si>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</si>
  <si>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</si>
  <si>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</si>
  <si>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</si>
  <si>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</si>
  <si>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</si>
  <si>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</si>
  <si>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</si>
  <si>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</si>
  <si>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</si>
  <si>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</si>
  <si>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</si>
  <si>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</si>
  <si>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</si>
  <si>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</si>
  <si>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</si>
  <si>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</si>
  <si>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</si>
  <si>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</si>
  <si>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</si>
  <si>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</si>
  <si>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</si>
  <si>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</si>
  <si>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</si>
  <si>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</si>
  <si>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</si>
  <si>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</si>
  <si>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</si>
  <si>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</si>
  <si>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</si>
  <si>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</si>
  <si>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</si>
  <si>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</si>
  <si>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</si>
  <si>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</si>
  <si>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</si>
  <si>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</si>
  <si>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</si>
  <si>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</si>
  <si>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</si>
  <si>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</si>
  <si>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</si>
  <si>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</si>
  <si>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</si>
  <si>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</si>
  <si>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</si>
  <si>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</si>
  <si>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</si>
  <si>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</si>
  <si>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</si>
  <si>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</si>
  <si>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</si>
  <si>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</si>
  <si>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</si>
  <si>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</si>
  <si>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</si>
  <si>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</si>
  <si>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</si>
  <si>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</si>
  <si>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</si>
  <si>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</si>
  <si>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</si>
  <si>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</si>
  <si>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</si>
  <si>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</si>
  <si>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</si>
  <si>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</si>
  <si>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</si>
  <si>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</si>
  <si>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</si>
  <si>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</si>
  <si>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</si>
  <si>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</si>
  <si>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</si>
  <si>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</si>
  <si>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</si>
  <si>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</si>
  <si>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</si>
  <si>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</si>
  <si>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</si>
  <si>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</si>
  <si>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</si>
  <si>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</si>
  <si>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</si>
  <si>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</si>
  <si>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</si>
  <si>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</si>
  <si>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</si>
  <si>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</si>
  <si>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</si>
  <si>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</si>
  <si>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</si>
  <si>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</si>
  <si>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</si>
  <si>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</si>
  <si>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</si>
  <si>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</si>
  <si>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</si>
  <si>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</si>
  <si>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</si>
  <si>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</si>
  <si>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</si>
  <si>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</si>
  <si>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</si>
  <si>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</si>
  <si>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</si>
  <si>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</si>
  <si>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</si>
  <si>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</si>
  <si>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</si>
  <si>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</si>
  <si>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</si>
  <si>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</si>
  <si>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</si>
  <si>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</si>
  <si>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</si>
  <si>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</si>
  <si>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</si>
  <si>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</si>
  <si>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</si>
  <si>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</si>
  <si>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</si>
  <si>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</si>
  <si>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</si>
  <si>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</si>
  <si>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</si>
  <si>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</si>
  <si>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</si>
  <si>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</si>
  <si>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</si>
  <si>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</si>
  <si>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</si>
  <si>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</si>
  <si>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</si>
  <si>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</si>
  <si>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</si>
  <si>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</si>
  <si>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</si>
  <si>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</si>
  <si>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</si>
  <si>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</si>
  <si>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</si>
  <si>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</si>
  <si>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</si>
  <si>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</si>
  <si>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</si>
  <si>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</si>
  <si>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</si>
  <si>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</si>
  <si>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</si>
  <si>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</si>
  <si>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</si>
  <si>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</si>
  <si>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</si>
  <si>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</si>
  <si>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</si>
  <si>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</si>
  <si>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</si>
  <si>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</si>
  <si>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</si>
  <si>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</si>
  <si>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</si>
  <si>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</si>
  <si>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</si>
  <si>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</si>
  <si>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</si>
  <si>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</si>
  <si>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</si>
  <si>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</si>
  <si>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</si>
  <si>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</si>
  <si>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</si>
  <si>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</si>
  <si>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</si>
  <si>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</si>
  <si>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</si>
  <si>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</si>
  <si>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</si>
  <si>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</si>
  <si>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</si>
  <si>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</si>
  <si>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</si>
  <si>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</si>
  <si>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</si>
  <si>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</si>
  <si>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</si>
  <si>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</si>
  <si>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</si>
  <si>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</si>
  <si>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</si>
  <si>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</si>
  <si>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</si>
  <si>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</si>
  <si>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</si>
  <si>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</si>
  <si>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</si>
  <si>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</si>
  <si>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</si>
  <si>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</si>
  <si>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</si>
  <si>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</si>
  <si>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</si>
  <si>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</si>
  <si>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</si>
  <si>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</si>
  <si>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</si>
  <si>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</si>
  <si>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</si>
  <si>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</si>
  <si>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</si>
  <si>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</si>
  <si>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</si>
  <si>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</si>
  <si>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</si>
  <si>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</si>
  <si>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</si>
  <si>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</si>
  <si>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</si>
  <si>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</si>
  <si>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</si>
  <si>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</si>
  <si>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</si>
  <si>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</si>
  <si>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</si>
  <si>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</si>
  <si>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</si>
  <si>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</si>
  <si>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</si>
  <si>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</si>
  <si>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</si>
  <si>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</si>
  <si>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</si>
  <si>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</si>
  <si>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</si>
  <si>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</si>
  <si>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</si>
  <si>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</si>
  <si>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</si>
  <si>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</si>
  <si>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</si>
  <si>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</si>
  <si>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</si>
  <si>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</si>
  <si>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</si>
  <si>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</si>
  <si>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</si>
  <si>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</si>
  <si>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</si>
  <si>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</si>
  <si>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</si>
  <si>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</si>
  <si>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</si>
  <si>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</si>
  <si>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</si>
  <si>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</si>
  <si>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</si>
  <si>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</si>
  <si>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</si>
  <si>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</si>
  <si>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</si>
  <si>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</si>
  <si>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</si>
  <si>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</si>
  <si>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</si>
  <si>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</si>
  <si>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</si>
  <si>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</si>
  <si>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</si>
  <si>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</si>
  <si>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</si>
  <si>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</si>
  <si>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</si>
  <si>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</si>
  <si>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</si>
  <si>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</si>
  <si>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</si>
  <si>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</si>
  <si>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</si>
  <si>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</si>
  <si>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</si>
  <si>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</si>
  <si>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</si>
  <si>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</si>
  <si>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</si>
  <si>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</si>
  <si>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</si>
  <si>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</si>
  <si>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</si>
  <si>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</si>
  <si>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</si>
  <si>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</si>
  <si>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</si>
  <si>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</si>
  <si>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</si>
  <si>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</si>
  <si>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</si>
  <si>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</si>
  <si>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</si>
  <si>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</si>
  <si>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</si>
  <si>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</si>
  <si>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</si>
  <si>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</si>
  <si>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</si>
  <si>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</si>
  <si>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</si>
  <si>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</si>
  <si>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</si>
  <si>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</si>
  <si>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</si>
  <si>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</si>
  <si>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</si>
  <si>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</si>
  <si>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</si>
  <si>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</si>
  <si>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</si>
  <si>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</si>
  <si>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</si>
  <si>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</si>
  <si>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</si>
  <si>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</si>
  <si>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</si>
  <si>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</si>
  <si>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</si>
  <si>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</si>
  <si>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</si>
  <si>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</si>
  <si>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</si>
  <si>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</si>
  <si>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</si>
  <si>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</si>
  <si>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</si>
  <si>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</si>
  <si>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</si>
  <si>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</si>
  <si>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</si>
  <si>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</si>
  <si>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</si>
  <si>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</si>
  <si>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</si>
  <si>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</si>
  <si>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</si>
  <si>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</si>
  <si>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</si>
  <si>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</si>
  <si>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</si>
  <si>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</si>
  <si>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</si>
  <si>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</si>
  <si>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</si>
  <si>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</si>
  <si>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</si>
  <si>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</si>
  <si>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</si>
  <si>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</si>
  <si>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</si>
  <si>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</si>
  <si>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</si>
  <si>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</si>
  <si>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</si>
  <si>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</si>
  <si>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</si>
  <si>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</si>
  <si>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</si>
  <si>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</si>
  <si>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</si>
  <si>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</si>
  <si>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</si>
  <si>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</si>
  <si>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</si>
  <si>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</si>
  <si>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</si>
  <si>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</si>
  <si>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</si>
  <si>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</si>
  <si>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</si>
  <si>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</si>
  <si>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</si>
  <si>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</si>
  <si>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</si>
  <si>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</si>
  <si>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</si>
  <si>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</si>
  <si>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</si>
  <si>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</si>
  <si>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</si>
  <si>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</si>
  <si>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</si>
  <si>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</si>
  <si>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</si>
  <si>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</si>
  <si>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</si>
  <si>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</si>
  <si>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</si>
  <si>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</si>
  <si>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</si>
  <si>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</si>
  <si>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</si>
  <si>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</si>
  <si>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</si>
  <si>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</si>
  <si>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</si>
  <si>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</si>
  <si>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</si>
  <si>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</si>
  <si>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</si>
  <si>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</si>
  <si>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</si>
  <si>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</si>
  <si>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</si>
  <si>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</si>
  <si>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</si>
  <si>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</si>
  <si>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</si>
  <si>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</si>
  <si>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</si>
  <si>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</si>
  <si>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</si>
  <si>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</si>
  <si>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</si>
  <si>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</si>
  <si>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</si>
  <si>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</si>
  <si>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</si>
  <si>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</si>
  <si>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</si>
  <si>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</si>
  <si>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</si>
  <si>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</si>
  <si>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</si>
  <si>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</si>
  <si>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</si>
  <si>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</si>
  <si>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</si>
  <si>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</si>
  <si>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</si>
  <si>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</si>
  <si>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</si>
  <si>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</si>
  <si>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</si>
  <si>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</si>
  <si>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</si>
  <si>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</si>
  <si>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</si>
  <si>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</si>
  <si>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</si>
  <si>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</si>
  <si>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</si>
  <si>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</si>
  <si>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</si>
  <si>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</si>
  <si>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</si>
  <si>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</si>
  <si>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</si>
  <si>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</si>
  <si>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</si>
  <si>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</si>
  <si>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</si>
  <si>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</si>
  <si>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</si>
  <si>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</si>
  <si>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</si>
  <si>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</si>
  <si>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</si>
  <si>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</si>
  <si>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</si>
  <si>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</si>
  <si>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</si>
  <si>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</si>
  <si>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</si>
  <si>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</si>
  <si>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</si>
  <si>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</si>
  <si>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</si>
  <si>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</si>
  <si>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</si>
  <si>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</si>
  <si>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</si>
  <si>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</si>
  <si>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</si>
  <si>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</si>
  <si>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</si>
  <si>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</si>
  <si>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</si>
  <si>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</si>
  <si>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</si>
  <si>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</si>
  <si>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</si>
  <si>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</si>
  <si>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</si>
  <si>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</si>
  <si>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</si>
  <si>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</si>
  <si>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</si>
  <si>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</si>
  <si>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</si>
  <si>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</si>
  <si>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</si>
  <si>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</si>
  <si>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</si>
  <si>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</si>
  <si>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</si>
  <si>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</si>
  <si>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</si>
  <si>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</si>
  <si>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</si>
  <si>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</si>
  <si>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</si>
  <si>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</si>
  <si>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</si>
  <si>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</si>
  <si>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</si>
  <si>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</si>
  <si>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</si>
  <si>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</si>
  <si>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</si>
  <si>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</si>
  <si>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</si>
  <si>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</si>
  <si>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</si>
  <si>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</si>
  <si>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</si>
  <si>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</si>
  <si>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</si>
  <si>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</si>
  <si>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</si>
  <si>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</si>
  <si>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</si>
  <si>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</si>
  <si>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</si>
  <si>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</si>
  <si>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</si>
  <si>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</si>
  <si>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</si>
  <si>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</si>
  <si>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</si>
  <si>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</si>
  <si>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</si>
  <si>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</si>
  <si>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</si>
  <si>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</si>
  <si>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</si>
  <si>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</si>
  <si>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</si>
  <si>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</si>
  <si>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</si>
  <si>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</si>
  <si>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</si>
  <si>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</si>
  <si>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</si>
  <si>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</si>
  <si>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</si>
  <si>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</si>
  <si>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</si>
  <si>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</si>
  <si>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</si>
  <si>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</si>
  <si>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</si>
  <si>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</si>
  <si>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</si>
  <si>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</si>
  <si>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</si>
  <si>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</si>
  <si>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</si>
  <si>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</si>
  <si>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</si>
  <si>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</si>
  <si>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</si>
  <si>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</si>
  <si>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</si>
  <si>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</si>
  <si>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</si>
  <si>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</si>
  <si>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</si>
  <si>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</si>
  <si>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</si>
  <si>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</si>
  <si>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</si>
  <si>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</si>
  <si>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</si>
  <si>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</si>
  <si>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</si>
  <si>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</si>
  <si>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</si>
  <si>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</si>
  <si>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</si>
  <si>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</si>
  <si>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</si>
  <si>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</si>
  <si>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</si>
  <si>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</si>
  <si>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</si>
  <si>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</si>
  <si>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</si>
  <si>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</si>
  <si>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</si>
  <si>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</si>
  <si>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</si>
  <si>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</si>
  <si>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</si>
  <si>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</si>
  <si>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</si>
  <si>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</si>
  <si>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</si>
  <si>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</si>
  <si>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</si>
  <si>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</si>
  <si>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</si>
  <si>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</si>
  <si>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</si>
  <si>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</si>
  <si>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</si>
  <si>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</si>
  <si>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</si>
  <si>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</si>
  <si>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</si>
  <si>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</si>
  <si>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</si>
  <si>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</si>
  <si>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</si>
  <si>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</si>
  <si>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</si>
  <si>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</si>
  <si>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</si>
  <si>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</si>
  <si>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</si>
  <si>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</si>
  <si>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</si>
  <si>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</si>
  <si>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</si>
  <si>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</si>
  <si>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</si>
  <si>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</si>
  <si>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</si>
  <si>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</si>
  <si>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</si>
  <si>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</si>
  <si>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</si>
  <si>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</si>
  <si>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</si>
  <si>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</si>
  <si>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</si>
  <si>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</si>
  <si>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</si>
  <si>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</si>
  <si>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</si>
  <si>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</si>
  <si>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</si>
  <si>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</si>
  <si>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</si>
  <si>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</si>
  <si>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</si>
  <si>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</si>
  <si>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</si>
  <si>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</si>
  <si>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</si>
  <si>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</si>
  <si>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</si>
  <si>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</si>
  <si>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</si>
  <si>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</si>
  <si>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</si>
  <si>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</si>
  <si>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</si>
  <si>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</si>
  <si>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</si>
  <si>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</si>
  <si>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</si>
  <si>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</si>
  <si>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</si>
  <si>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</si>
  <si>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</si>
  <si>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</si>
  <si>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</si>
  <si>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</si>
  <si>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</si>
  <si>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</si>
  <si>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</si>
  <si>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</si>
  <si>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</si>
  <si>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</si>
  <si>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</si>
  <si>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</si>
  <si>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</si>
  <si>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</si>
  <si>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</si>
  <si>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</si>
  <si>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</si>
  <si>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</si>
  <si>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</si>
  <si>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</si>
  <si>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</si>
  <si>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</si>
  <si>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</si>
  <si>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</si>
  <si>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</si>
  <si>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</si>
  <si>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</si>
  <si>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</si>
  <si>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</si>
  <si>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</si>
  <si>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</si>
  <si>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</si>
  <si>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</si>
  <si>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</si>
  <si>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</si>
  <si>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</si>
  <si>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</si>
  <si>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</si>
  <si>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</si>
  <si>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</si>
  <si>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</si>
  <si>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</si>
  <si>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</si>
  <si>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</si>
  <si>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</si>
  <si>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</si>
  <si>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</si>
  <si>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</si>
  <si>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</si>
  <si>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</si>
  <si>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</si>
  <si>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</si>
  <si>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</si>
  <si>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</si>
  <si>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</si>
  <si>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</si>
  <si>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</si>
  <si>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</si>
  <si>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</si>
  <si>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</si>
  <si>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</si>
  <si>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</si>
  <si>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</si>
  <si>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</si>
  <si>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</si>
  <si>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</si>
  <si>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</si>
  <si>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</si>
  <si>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</si>
  <si>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</si>
  <si>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</si>
  <si>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</si>
  <si>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</si>
  <si>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</si>
  <si>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</si>
  <si>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</si>
  <si>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</si>
  <si>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</si>
  <si>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</si>
  <si>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</si>
  <si>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</si>
  <si>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</si>
  <si>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</si>
  <si>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</si>
  <si>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</si>
  <si>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</si>
  <si>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</si>
  <si>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</si>
  <si>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</si>
  <si>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</si>
  <si>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</si>
  <si>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</si>
  <si>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</si>
  <si>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</si>
  <si>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</si>
  <si>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</si>
  <si>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</si>
  <si>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</si>
  <si>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</si>
  <si>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</si>
  <si>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</si>
  <si>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</si>
  <si>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</si>
  <si>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</si>
  <si>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</si>
  <si>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</si>
  <si>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</si>
  <si>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</si>
  <si>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</si>
  <si>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</si>
  <si>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</si>
  <si>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</si>
  <si>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</si>
  <si>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</si>
  <si>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</si>
  <si>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</si>
  <si>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</si>
  <si>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</si>
  <si>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</si>
  <si>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</si>
  <si>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</si>
  <si>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</si>
  <si>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</si>
  <si>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</si>
  <si>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</si>
  <si>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</si>
  <si>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</si>
  <si>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</si>
  <si>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</si>
  <si>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</si>
  <si>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</si>
  <si>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</si>
  <si>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</si>
  <si>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</si>
  <si>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</si>
  <si>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</si>
  <si>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</si>
  <si>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</si>
  <si>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</si>
  <si>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</si>
  <si>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</si>
  <si>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</si>
  <si>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</si>
  <si>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</si>
  <si>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</si>
  <si>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</si>
  <si>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</si>
  <si>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</si>
  <si>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</si>
  <si>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</si>
  <si>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</si>
  <si>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</si>
  <si>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</si>
  <si>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</si>
  <si>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</si>
  <si>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</si>
  <si>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</si>
  <si>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</si>
  <si>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</si>
  <si>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</si>
  <si>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</si>
  <si>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</si>
  <si>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</si>
  <si>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</si>
  <si>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</si>
  <si>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</si>
  <si>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</si>
  <si>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</si>
  <si>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</si>
  <si>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</si>
  <si>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</si>
  <si>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</si>
  <si>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</si>
  <si>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</si>
  <si>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</si>
  <si>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</si>
  <si>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</si>
  <si>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</si>
  <si>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</si>
  <si>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</si>
  <si>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</si>
  <si>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</si>
  <si>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</si>
  <si>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</si>
  <si>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</si>
  <si>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</si>
  <si>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</si>
  <si>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</si>
  <si>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</si>
  <si>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</si>
  <si>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</si>
  <si>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</si>
  <si>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</si>
  <si>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</si>
  <si>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</si>
  <si>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</si>
  <si>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</si>
  <si>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</si>
  <si>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</si>
  <si>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</si>
  <si>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</si>
  <si>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</si>
  <si>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</si>
  <si>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</si>
  <si>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</si>
  <si>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</si>
  <si>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</si>
  <si>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</si>
  <si>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</si>
  <si>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</si>
  <si>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</si>
  <si>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</si>
  <si>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</si>
  <si>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</si>
  <si>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</si>
  <si>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</si>
  <si>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</si>
  <si>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</si>
  <si>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</si>
  <si>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</si>
  <si>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</si>
  <si>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</si>
  <si>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</si>
  <si>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</si>
  <si>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</si>
  <si>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</si>
  <si>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</si>
  <si>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</si>
  <si>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</si>
  <si>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</si>
  <si>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</si>
  <si>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</si>
  <si>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</si>
  <si>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</si>
  <si>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</si>
  <si>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</si>
  <si>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</si>
  <si>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</si>
  <si>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</si>
  <si>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</si>
  <si>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</si>
  <si>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</si>
  <si>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</si>
  <si>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</si>
  <si>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</si>
  <si>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</si>
  <si>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</si>
  <si>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</si>
  <si>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</si>
  <si>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</si>
  <si>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</si>
  <si>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</si>
  <si>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</si>
  <si>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</si>
  <si>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</si>
  <si>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</si>
  <si>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</si>
  <si>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</si>
  <si>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</si>
  <si>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</si>
  <si>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</si>
  <si>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</si>
  <si>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</si>
  <si>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</si>
  <si>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</si>
  <si>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</si>
  <si>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</si>
  <si>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</si>
  <si>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</si>
  <si>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</si>
  <si>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</si>
  <si>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</si>
  <si>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</si>
  <si>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</si>
  <si>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</si>
  <si>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</si>
  <si>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</si>
  <si>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</si>
  <si>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</si>
  <si>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</si>
  <si>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</si>
  <si>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</si>
  <si>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</si>
  <si>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</si>
  <si>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</si>
  <si>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</si>
  <si>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</si>
  <si>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</si>
  <si>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</si>
  <si>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</si>
  <si>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</si>
  <si>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</si>
  <si>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</si>
  <si>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</si>
  <si>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</si>
  <si>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</si>
  <si>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</si>
  <si>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</si>
  <si>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</si>
  <si>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</si>
  <si>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</si>
  <si>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</si>
  <si>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</si>
  <si>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</si>
  <si>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</si>
  <si>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</si>
  <si>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</si>
  <si>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</si>
  <si>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</si>
  <si>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</si>
  <si>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</si>
  <si>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</si>
  <si>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</si>
  <si>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</si>
  <si>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</si>
  <si>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</si>
  <si>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</si>
  <si>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</si>
  <si>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</si>
  <si>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</si>
  <si>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</si>
  <si>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</si>
  <si>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</si>
  <si>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</si>
  <si>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</si>
  <si>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</si>
  <si>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</si>
  <si>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</si>
  <si>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</si>
  <si>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</si>
  <si>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</si>
  <si>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</si>
  <si>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</si>
  <si>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</si>
  <si>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</si>
  <si>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</si>
  <si>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</si>
  <si>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</si>
  <si>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</si>
  <si>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</si>
  <si>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</si>
  <si>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</si>
  <si>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</si>
  <si>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</si>
  <si>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</si>
  <si>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</si>
  <si>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</si>
  <si>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</si>
  <si>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</si>
  <si>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</si>
  <si>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</si>
  <si>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</si>
  <si>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</si>
  <si>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</si>
  <si>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</si>
  <si>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</si>
  <si>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</si>
  <si>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</si>
  <si>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</si>
  <si>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</si>
  <si>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</si>
  <si>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</si>
  <si>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</si>
  <si>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</si>
  <si>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</si>
  <si>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</si>
  <si>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</si>
  <si>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</si>
  <si>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</si>
  <si>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</si>
  <si>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</si>
  <si>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</si>
  <si>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</si>
  <si>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</si>
  <si>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</si>
  <si>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</si>
  <si>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</si>
  <si>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</si>
  <si>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</si>
  <si>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</si>
  <si>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</si>
  <si>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</si>
  <si>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</si>
  <si>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</si>
  <si>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</si>
  <si>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</si>
  <si>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</si>
  <si>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</si>
  <si>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</si>
  <si>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</si>
  <si>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</si>
  <si>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</si>
  <si>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</si>
  <si>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</si>
  <si>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</si>
  <si>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</si>
  <si>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</si>
  <si>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</si>
  <si>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</si>
  <si>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</si>
  <si>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</si>
  <si>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</si>
  <si>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</si>
  <si>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</si>
  <si>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</si>
  <si>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</si>
  <si>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</si>
  <si>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</si>
  <si>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</si>
  <si>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</si>
  <si>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</si>
  <si>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</si>
  <si>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</si>
  <si>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</si>
  <si>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</si>
  <si>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</si>
  <si>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</si>
  <si>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</si>
  <si>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</si>
  <si>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</si>
  <si>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</si>
  <si>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</si>
  <si>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</si>
  <si>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</si>
  <si>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</si>
  <si>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</si>
  <si>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</si>
  <si>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</si>
  <si>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</si>
  <si>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</si>
  <si>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</si>
  <si>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</si>
  <si>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</si>
  <si>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</si>
  <si>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</si>
  <si>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</si>
  <si>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</si>
  <si>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</si>
  <si>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</si>
  <si>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</si>
  <si>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</si>
  <si>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</si>
  <si>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</si>
  <si>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</si>
  <si>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</si>
  <si>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</si>
  <si>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</si>
  <si>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</si>
  <si>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</si>
  <si>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</si>
  <si>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</si>
  <si>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</si>
  <si>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</si>
  <si>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</si>
  <si>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</si>
  <si>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</si>
  <si>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</si>
  <si>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</si>
  <si>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</si>
  <si>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</si>
  <si>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</si>
  <si>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</si>
  <si>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</si>
  <si>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</si>
  <si>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</si>
  <si>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</si>
  <si>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</si>
  <si>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</si>
  <si>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</si>
  <si>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</si>
  <si>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</si>
  <si>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</si>
  <si>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</si>
  <si>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</si>
  <si>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</si>
  <si>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</si>
  <si>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</si>
  <si>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</si>
  <si>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</si>
  <si>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</si>
  <si>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</si>
  <si>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</si>
  <si>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</si>
  <si>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</si>
  <si>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</si>
  <si>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</si>
  <si>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</si>
  <si>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</si>
  <si>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</si>
  <si>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</si>
  <si>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</si>
  <si>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</si>
  <si>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</si>
  <si>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</si>
  <si>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</si>
  <si>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</si>
  <si>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</si>
  <si>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</si>
  <si>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</si>
  <si>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</si>
  <si>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</si>
  <si>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</si>
  <si>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</si>
  <si>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</si>
  <si>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</si>
  <si>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</si>
  <si>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</si>
  <si>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</si>
  <si>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</si>
  <si>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</si>
  <si>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</si>
  <si>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</si>
  <si>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</si>
  <si>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</si>
  <si>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</si>
  <si>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</si>
  <si>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</si>
  <si>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</si>
  <si>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</si>
  <si>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</si>
  <si>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</si>
  <si>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</si>
  <si>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</si>
  <si>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</si>
  <si>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</si>
  <si>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</si>
  <si>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</si>
  <si>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</si>
  <si>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</si>
  <si>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</si>
  <si>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</si>
  <si>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</si>
  <si>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</si>
  <si>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</si>
  <si>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</si>
  <si>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</si>
  <si>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</si>
  <si>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</si>
  <si>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</si>
  <si>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</si>
  <si>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</si>
  <si>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</si>
  <si>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</si>
  <si>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</si>
  <si>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</si>
  <si>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</si>
  <si>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</si>
  <si>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</si>
  <si>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</si>
  <si>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</si>
  <si>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</si>
  <si>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</si>
  <si>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</si>
  <si>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</si>
  <si>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</si>
  <si>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</si>
  <si>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</si>
  <si>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</si>
  <si>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</si>
  <si>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</si>
  <si>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</si>
  <si>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</si>
  <si>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</si>
  <si>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</si>
  <si>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</si>
  <si>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</si>
  <si>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</si>
  <si>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</si>
  <si>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</si>
  <si>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</si>
  <si>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</si>
  <si>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</si>
  <si>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</si>
  <si>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</si>
  <si>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</si>
  <si>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</si>
  <si>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</si>
  <si>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</si>
  <si>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</si>
  <si>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</si>
  <si>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</si>
  <si>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</si>
  <si>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</si>
  <si>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</si>
  <si>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</si>
  <si>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</si>
  <si>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</si>
  <si>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</si>
  <si>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</si>
  <si>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</si>
  <si>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</si>
  <si>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</si>
  <si>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</si>
  <si>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</si>
  <si>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</si>
  <si>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</si>
  <si>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</si>
  <si>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</si>
  <si>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</si>
  <si>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</si>
  <si>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</si>
  <si>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</si>
  <si>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</si>
  <si>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</si>
  <si>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</si>
  <si>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</si>
  <si>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</si>
  <si>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</si>
  <si>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</si>
  <si>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</si>
  <si>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</si>
  <si>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</si>
  <si>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</si>
  <si>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</si>
  <si>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</si>
  <si>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</si>
  <si>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</si>
  <si>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</si>
  <si>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</si>
  <si>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</si>
  <si>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</si>
  <si>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</si>
  <si>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</si>
  <si>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</si>
  <si>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</si>
  <si>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</si>
  <si>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</si>
  <si>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</si>
  <si>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</si>
  <si>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</si>
  <si>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</si>
  <si>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</si>
  <si>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</si>
  <si>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</si>
  <si>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</si>
  <si>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</si>
  <si>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</si>
  <si>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</si>
  <si>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</si>
  <si>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</si>
  <si>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</si>
  <si>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</si>
  <si>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</si>
  <si>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</si>
  <si>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</si>
  <si>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</si>
  <si>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</si>
  <si>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</si>
  <si>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</si>
  <si>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</si>
  <si>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</si>
  <si>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</si>
  <si>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</si>
  <si>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</si>
  <si>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</si>
  <si>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</si>
  <si>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</si>
  <si>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</si>
  <si>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</si>
  <si>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</si>
  <si>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</si>
  <si>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</si>
  <si>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</si>
  <si>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</si>
  <si>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</si>
  <si>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</si>
  <si>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</si>
  <si>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</si>
  <si>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</si>
  <si>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</si>
  <si>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</si>
  <si>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</si>
  <si>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</si>
  <si>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</si>
  <si>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</si>
  <si>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</si>
  <si>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</si>
  <si>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</si>
  <si>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</si>
  <si>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</si>
  <si>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</si>
  <si>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</si>
  <si>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</si>
  <si>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</si>
  <si>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</si>
  <si>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</si>
  <si>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</si>
  <si>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</si>
  <si>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</si>
  <si>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</si>
  <si>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</si>
  <si>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</si>
  <si>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</si>
  <si>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</si>
  <si>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</si>
  <si>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</si>
  <si>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</si>
  <si>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</si>
  <si>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</si>
  <si>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</si>
  <si>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</si>
  <si>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</si>
  <si>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</si>
  <si>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</si>
  <si>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</si>
  <si>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</si>
  <si>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</si>
  <si>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</si>
  <si>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</si>
  <si>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</si>
  <si>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</si>
  <si>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</si>
  <si>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</si>
  <si>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</si>
  <si>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</si>
  <si>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</si>
  <si>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</si>
  <si>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</si>
  <si>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</si>
  <si>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</si>
  <si>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</si>
  <si>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</si>
  <si>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</si>
  <si>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</si>
  <si>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</si>
  <si>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</si>
  <si>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</si>
  <si>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</si>
  <si>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</si>
  <si>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</si>
  <si>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</si>
  <si>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</si>
  <si>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</si>
  <si>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</si>
  <si>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</si>
  <si>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</si>
  <si>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</si>
  <si>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</si>
  <si>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</si>
  <si>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</si>
  <si>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</si>
  <si>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</si>
  <si>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</si>
  <si>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</si>
  <si>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</si>
  <si>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</si>
  <si>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</si>
  <si>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</si>
  <si>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</si>
  <si>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</si>
  <si>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</si>
  <si>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</si>
  <si>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</si>
  <si>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</si>
  <si>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</si>
  <si>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</si>
  <si>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</si>
  <si>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</si>
  <si>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</si>
  <si>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</si>
  <si>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</si>
  <si>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</si>
  <si>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</si>
  <si>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</si>
  <si>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</si>
  <si>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</si>
  <si>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</si>
  <si>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</si>
  <si>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</si>
  <si>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</si>
  <si>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</si>
  <si>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</si>
  <si>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</si>
  <si>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</si>
  <si>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</si>
  <si>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</si>
  <si>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</si>
  <si>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</si>
  <si>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</si>
  <si>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</si>
  <si>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</si>
  <si>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</si>
  <si>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</si>
  <si>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</si>
  <si>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</si>
  <si>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</si>
  <si>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</si>
  <si>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</si>
  <si>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</si>
  <si>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</si>
  <si>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</si>
  <si>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</si>
  <si>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</si>
  <si>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</si>
  <si>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</si>
  <si>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</si>
  <si>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</si>
  <si>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</si>
  <si>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</si>
  <si>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</si>
  <si>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</si>
  <si>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</si>
  <si>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</si>
  <si>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</si>
  <si>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</si>
  <si>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</si>
  <si>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</si>
  <si>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</si>
  <si>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</si>
  <si>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</si>
  <si>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</si>
  <si>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</si>
  <si>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</si>
  <si>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</si>
  <si>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</si>
  <si>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</si>
  <si>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</si>
  <si>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</si>
  <si>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</si>
  <si>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</si>
  <si>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</si>
  <si>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</si>
  <si>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</si>
  <si>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</si>
  <si>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</si>
  <si>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</si>
  <si>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</si>
  <si>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</si>
  <si>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</si>
  <si>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</si>
  <si>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</si>
  <si>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</si>
  <si>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</si>
  <si>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</si>
  <si>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</si>
  <si>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</si>
  <si>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</si>
  <si>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</si>
  <si>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</si>
  <si>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</si>
  <si>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</si>
  <si>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</si>
  <si>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</si>
  <si>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</si>
  <si>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</si>
  <si>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</si>
  <si>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</si>
  <si>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</si>
  <si>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</si>
  <si>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</si>
  <si>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</si>
  <si>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</si>
  <si>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</si>
  <si>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</si>
  <si>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</si>
  <si>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</si>
  <si>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</si>
  <si>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</si>
  <si>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</si>
  <si>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</si>
  <si>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</si>
  <si>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</si>
  <si>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</si>
  <si>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</si>
  <si>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</si>
  <si>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</si>
  <si>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</si>
  <si>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</si>
  <si>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</si>
  <si>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</si>
  <si>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</si>
  <si>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</si>
  <si>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</si>
  <si>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</si>
  <si>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</si>
  <si>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</si>
  <si>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</si>
  <si>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</si>
  <si>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</si>
  <si>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</si>
  <si>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</si>
  <si>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</si>
  <si>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</si>
  <si>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</si>
  <si>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</si>
  <si>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</si>
  <si>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</si>
  <si>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</si>
  <si>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</si>
  <si>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</si>
  <si>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</si>
  <si>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</si>
  <si>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</si>
  <si>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</si>
  <si>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</si>
  <si>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</si>
  <si>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</si>
  <si>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</si>
  <si>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</si>
  <si>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</si>
  <si>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</si>
  <si>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</si>
  <si>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</si>
  <si>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</si>
  <si>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</si>
  <si>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</si>
  <si>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</si>
  <si>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</si>
  <si>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</si>
  <si>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</si>
  <si>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</si>
  <si>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</si>
  <si>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</si>
  <si>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</si>
  <si>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</si>
  <si>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</si>
  <si>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</si>
  <si>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</si>
  <si>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</si>
  <si>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</si>
  <si>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</si>
  <si>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</si>
  <si>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</si>
  <si>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</si>
  <si>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</si>
  <si>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</si>
  <si>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</si>
  <si>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</si>
  <si>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</si>
  <si>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</si>
  <si>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</si>
  <si>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</si>
  <si>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</si>
  <si>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</si>
  <si>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</si>
  <si>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</si>
  <si>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</si>
  <si>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</si>
  <si>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</si>
  <si>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</si>
  <si>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</si>
  <si>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</si>
  <si>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</si>
  <si>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</si>
  <si>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</si>
  <si>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</si>
  <si>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</si>
  <si>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</si>
  <si>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</si>
  <si>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</si>
  <si>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</si>
  <si>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</si>
  <si>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</si>
  <si>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</si>
  <si>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</si>
  <si>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</si>
  <si>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</si>
  <si>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</si>
  <si>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</si>
  <si>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</si>
  <si>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</si>
  <si>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</si>
  <si>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</si>
  <si>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</si>
  <si>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</si>
  <si>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</si>
  <si>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</si>
  <si>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</si>
  <si>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</si>
  <si>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</si>
  <si>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</si>
  <si>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</si>
  <si>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</si>
  <si>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</si>
  <si>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</si>
  <si>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</si>
  <si>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</si>
  <si>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</si>
  <si>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</si>
  <si>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</si>
  <si>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</si>
  <si>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</si>
  <si>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</si>
  <si>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</si>
  <si>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</si>
  <si>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</si>
  <si>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</si>
  <si>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</si>
  <si>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</si>
  <si>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</si>
  <si>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</si>
  <si>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</si>
  <si>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</si>
  <si>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</si>
  <si>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</si>
  <si>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</si>
  <si>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</si>
  <si>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</si>
  <si>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</si>
  <si>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</si>
  <si>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</si>
  <si>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</si>
  <si>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</si>
  <si>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</si>
  <si>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</si>
  <si>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</si>
  <si>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</si>
  <si>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</si>
  <si>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</si>
  <si>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</si>
  <si>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</si>
  <si>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</si>
  <si>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</si>
  <si>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</si>
  <si>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</si>
  <si>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</si>
  <si>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</si>
  <si>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</si>
  <si>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</si>
  <si>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</si>
  <si>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</si>
  <si>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</si>
  <si>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</si>
  <si>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</si>
  <si>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</si>
  <si>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</si>
  <si>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</si>
  <si>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</si>
  <si>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</si>
  <si>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</si>
  <si>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</si>
  <si>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</si>
  <si>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</si>
  <si>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</si>
  <si>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</si>
  <si>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</si>
  <si>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</si>
  <si>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</si>
  <si>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</si>
  <si>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</si>
  <si>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</si>
  <si>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</si>
  <si>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</si>
  <si>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</si>
  <si>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</si>
  <si>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</si>
  <si>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</si>
  <si>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</si>
  <si>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</si>
  <si>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</si>
  <si>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</si>
  <si>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</si>
  <si>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</si>
  <si>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</si>
  <si>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</si>
  <si>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</si>
  <si>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</si>
  <si>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</si>
  <si>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</si>
  <si>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</si>
  <si>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</si>
  <si>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</si>
  <si>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</si>
  <si>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</si>
  <si>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</si>
  <si>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</si>
  <si>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</si>
  <si>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</si>
  <si>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</si>
  <si>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</si>
  <si>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</si>
  <si>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</si>
  <si>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</si>
  <si>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</si>
  <si>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</si>
  <si>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</si>
  <si>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</si>
  <si>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</si>
  <si>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</si>
  <si>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</si>
  <si>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</si>
  <si>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</si>
  <si>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</si>
  <si>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</si>
  <si>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</si>
  <si>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</si>
  <si>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</si>
  <si>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</si>
  <si>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</si>
  <si>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</si>
  <si>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</si>
  <si>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</si>
  <si>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</si>
  <si>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</si>
  <si>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</si>
  <si>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</si>
  <si>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</si>
  <si>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</si>
  <si>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</si>
  <si>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</si>
  <si>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</si>
  <si>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</si>
  <si>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</si>
  <si>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</si>
  <si>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</si>
  <si>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</si>
  <si>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</si>
  <si>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</si>
  <si>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</si>
  <si>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</si>
  <si>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</si>
  <si>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</si>
  <si>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</si>
  <si>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</si>
  <si>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</si>
  <si>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</si>
  <si>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</si>
  <si>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</si>
  <si>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</si>
  <si>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</si>
  <si>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</si>
  <si>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</si>
  <si>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</si>
  <si>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</si>
  <si>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</si>
  <si>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</si>
  <si>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</si>
  <si>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</si>
  <si>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</si>
  <si>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</si>
  <si>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</si>
  <si>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</si>
  <si>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</si>
  <si>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</si>
  <si>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</si>
  <si>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</si>
  <si>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</si>
  <si>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</si>
  <si>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</si>
  <si>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</si>
  <si>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</si>
  <si>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</si>
  <si>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</si>
  <si>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</si>
  <si>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</si>
  <si>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</si>
  <si>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</si>
  <si>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</si>
  <si>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</si>
  <si>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</si>
  <si>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</si>
  <si>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</si>
  <si>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</si>
  <si>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</si>
  <si>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</si>
  <si>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</si>
  <si>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</si>
  <si>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</si>
  <si>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</si>
  <si>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</si>
  <si>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</si>
  <si>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</si>
  <si>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</si>
  <si>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</si>
  <si>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</si>
  <si>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</si>
  <si>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</si>
  <si>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</si>
  <si>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</si>
  <si>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</si>
  <si>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</si>
  <si>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</si>
  <si>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</si>
  <si>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</si>
  <si>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</si>
  <si>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</si>
  <si>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</si>
  <si>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</si>
  <si>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</si>
  <si>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</si>
  <si>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</si>
  <si>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</si>
  <si>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</si>
  <si>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</si>
  <si>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</si>
  <si>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</si>
  <si>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</si>
  <si>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</si>
  <si>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</si>
  <si>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</si>
  <si>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</si>
  <si>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</si>
  <si>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</si>
  <si>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</si>
  <si>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</si>
  <si>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</si>
  <si>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</si>
  <si>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</si>
  <si>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</si>
  <si>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</si>
  <si>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</si>
  <si>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</si>
  <si>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</si>
  <si>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</si>
  <si>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</si>
  <si>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</si>
  <si>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</si>
  <si>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</si>
  <si>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</si>
  <si>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</si>
  <si>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</si>
  <si>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</si>
  <si>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</si>
  <si>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</si>
  <si>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</si>
  <si>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</si>
  <si>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</si>
  <si>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</si>
  <si>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</si>
  <si>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</si>
  <si>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</si>
  <si>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</si>
  <si>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</si>
  <si>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</si>
  <si>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</si>
  <si>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</si>
  <si>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</si>
  <si>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</si>
  <si>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</si>
  <si>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</si>
  <si>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</si>
  <si>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</si>
  <si>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</si>
  <si>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</si>
  <si>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</si>
  <si>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</si>
  <si>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</si>
  <si>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</si>
  <si>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</si>
  <si>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</si>
  <si>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</si>
  <si>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</si>
  <si>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</si>
  <si>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</si>
  <si>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</si>
  <si>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</si>
  <si>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</si>
  <si>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</si>
  <si>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</si>
  <si>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</si>
  <si>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</si>
  <si>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</si>
  <si>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</si>
  <si>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</si>
  <si>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</si>
  <si>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</si>
  <si>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</si>
  <si>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</si>
  <si>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</si>
  <si>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</si>
  <si>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</si>
  <si>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</si>
  <si>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</si>
  <si>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</si>
  <si>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</si>
  <si>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</si>
  <si>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</si>
  <si>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</si>
  <si>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</si>
  <si>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</si>
  <si>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</si>
  <si>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</si>
  <si>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</si>
  <si>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</si>
  <si>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</si>
  <si>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</si>
  <si>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</si>
  <si>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</si>
  <si>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</si>
  <si>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</si>
  <si>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</si>
  <si>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</si>
  <si>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</si>
  <si>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</si>
  <si>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</si>
  <si>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</si>
  <si>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</si>
  <si>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</si>
  <si>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</si>
  <si>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</si>
  <si>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</si>
  <si>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</si>
  <si>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</si>
  <si>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</si>
  <si>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</si>
  <si>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</si>
  <si>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</si>
  <si>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</si>
  <si>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</si>
  <si>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</si>
  <si>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</si>
  <si>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</si>
  <si>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</si>
  <si>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</si>
  <si>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</si>
  <si>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</si>
  <si>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</si>
  <si>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</si>
  <si>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</si>
  <si>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</si>
  <si>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</si>
  <si>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</si>
  <si>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</si>
  <si>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</si>
  <si>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</si>
  <si>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</si>
  <si>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</si>
  <si>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</si>
  <si>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</si>
  <si>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</si>
  <si>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</si>
  <si>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</si>
  <si>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</si>
  <si>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</si>
  <si>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</si>
  <si>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</si>
  <si>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</si>
  <si>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</si>
  <si>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</si>
  <si>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</si>
  <si>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</si>
  <si>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</si>
  <si>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</si>
  <si>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</si>
  <si>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</si>
  <si>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</si>
  <si>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</si>
  <si>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</si>
  <si>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</si>
  <si>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</si>
  <si>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</si>
  <si>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</si>
  <si>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</si>
  <si>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</si>
  <si>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</si>
  <si>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</si>
  <si>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</si>
  <si>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</si>
  <si>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</si>
  <si>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</si>
  <si>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</si>
  <si>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</si>
  <si>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</si>
  <si>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</si>
  <si>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</si>
  <si>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</si>
  <si>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</si>
  <si>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</si>
  <si>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</si>
  <si>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</si>
  <si>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</si>
  <si>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</si>
  <si>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</si>
  <si>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</si>
  <si>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</si>
  <si>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</si>
  <si>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</si>
  <si>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</si>
  <si>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</si>
  <si>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</si>
  <si>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</si>
  <si>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</si>
  <si>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</si>
  <si>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</si>
  <si>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</si>
  <si>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</si>
  <si>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</si>
  <si>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</si>
  <si>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</si>
  <si>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</si>
  <si>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</si>
  <si>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</si>
  <si>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</si>
  <si>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</si>
  <si>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</si>
  <si>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</si>
  <si>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</si>
  <si>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</si>
  <si>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</si>
  <si>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</si>
  <si>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</si>
  <si>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</si>
  <si>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</si>
  <si>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</si>
  <si>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</si>
  <si>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</si>
  <si>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</si>
  <si>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</si>
  <si>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</si>
  <si>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</si>
  <si>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</si>
  <si>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</si>
  <si>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</si>
  <si>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</si>
  <si>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</si>
  <si>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</si>
  <si>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</si>
  <si>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</si>
  <si>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</si>
  <si>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</si>
  <si>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</si>
  <si>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</si>
  <si>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</si>
  <si>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</si>
  <si>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</si>
  <si>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</si>
  <si>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</si>
  <si>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</si>
  <si>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</si>
  <si>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</si>
  <si>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</si>
  <si>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</si>
  <si>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</si>
  <si>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</si>
  <si>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</si>
  <si>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</si>
  <si>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</si>
  <si>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</si>
  <si>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</si>
  <si>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</si>
  <si>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</si>
  <si>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</si>
  <si>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</si>
  <si>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</si>
  <si>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</si>
  <si>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</si>
  <si>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</si>
  <si>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</si>
  <si>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</si>
  <si>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</si>
  <si>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</si>
  <si>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</si>
  <si>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</si>
  <si>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</si>
  <si>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</si>
  <si>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</si>
  <si>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</si>
  <si>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</si>
  <si>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</si>
  <si>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</si>
  <si>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</si>
  <si>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</si>
  <si>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</si>
  <si>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</si>
  <si>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</si>
  <si>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</si>
  <si>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</si>
  <si>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</si>
  <si>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</si>
  <si>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</si>
  <si>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</si>
  <si>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</si>
  <si>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</si>
  <si>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</si>
  <si>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</si>
  <si>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</si>
  <si>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</si>
  <si>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</si>
  <si>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</si>
  <si>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</si>
  <si>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</si>
  <si>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</si>
  <si>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</si>
  <si>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</si>
  <si>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</si>
  <si>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</si>
  <si>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</si>
  <si>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</si>
  <si>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</si>
  <si>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</si>
  <si>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</si>
  <si>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</si>
  <si>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</si>
  <si>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</si>
  <si>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</si>
  <si>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</si>
  <si>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</si>
  <si>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</si>
  <si>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</si>
  <si>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</si>
  <si>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</si>
  <si>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</si>
  <si>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</si>
  <si>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</si>
  <si>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</si>
  <si>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</si>
  <si>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</si>
  <si>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</si>
  <si>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</si>
  <si>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</si>
  <si>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</si>
  <si>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</si>
  <si>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</si>
  <si>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</si>
  <si>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</si>
  <si>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</si>
  <si>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</si>
  <si>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</si>
  <si>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</si>
  <si>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</si>
  <si>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</si>
  <si>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</si>
  <si>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</si>
  <si>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</si>
  <si>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</si>
  <si>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</si>
  <si>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</si>
  <si>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</si>
  <si>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</si>
  <si>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</si>
  <si>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</si>
  <si>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</si>
  <si>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</si>
  <si>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</si>
  <si>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</si>
  <si>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</si>
  <si>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</si>
  <si>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</si>
  <si>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</si>
  <si>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</si>
  <si>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</si>
  <si>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</si>
  <si>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</si>
  <si>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</si>
  <si>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</si>
  <si>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</si>
  <si>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</si>
  <si>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</si>
  <si>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</si>
  <si>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</si>
  <si>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</si>
  <si>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</si>
  <si>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</si>
  <si>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</si>
  <si>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</si>
  <si>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</si>
  <si>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</si>
  <si>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</si>
  <si>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</si>
  <si>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</si>
  <si>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</si>
  <si>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</si>
  <si>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</si>
  <si>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</si>
  <si>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</si>
  <si>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</si>
  <si>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</si>
  <si>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</si>
  <si>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</si>
  <si>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</si>
  <si>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</si>
  <si>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</si>
  <si>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</si>
  <si>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</si>
  <si>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</si>
  <si>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</si>
  <si>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</si>
  <si>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</si>
  <si>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</si>
  <si>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</si>
  <si>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</si>
  <si>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</si>
  <si>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</si>
  <si>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</si>
  <si>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</si>
  <si>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</si>
  <si>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</si>
  <si>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</si>
  <si>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</si>
  <si>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</si>
  <si>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</si>
  <si>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</si>
  <si>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</si>
  <si>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</si>
  <si>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</si>
  <si>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</si>
  <si>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</si>
  <si>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</si>
  <si>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</si>
  <si>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</si>
  <si>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</si>
  <si>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</si>
  <si>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</si>
  <si>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</si>
  <si>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</si>
  <si>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</si>
  <si>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</si>
  <si>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</si>
  <si>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</si>
  <si>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</si>
  <si>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</si>
  <si>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</si>
  <si>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</si>
  <si>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</si>
  <si>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</si>
  <si>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</si>
  <si>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</si>
  <si>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</si>
  <si>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</si>
  <si>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</si>
  <si>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</si>
  <si>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</si>
  <si>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</si>
  <si>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</si>
  <si>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</si>
  <si>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</si>
  <si>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</si>
  <si>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</si>
  <si>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</si>
  <si>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</si>
  <si>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</si>
  <si>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</si>
  <si>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</si>
  <si>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</si>
  <si>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</si>
  <si>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</si>
  <si>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</si>
  <si>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</si>
  <si>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</si>
  <si>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</si>
  <si>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</si>
  <si>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</si>
  <si>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</si>
  <si>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</si>
  <si>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</si>
  <si>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</si>
  <si>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</si>
  <si>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</si>
  <si>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</si>
  <si>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</si>
  <si>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</si>
  <si>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</si>
  <si>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</si>
  <si>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</si>
  <si>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</si>
  <si>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</si>
  <si>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</si>
  <si>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</si>
  <si>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</si>
  <si>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</si>
  <si>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</si>
  <si>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</si>
  <si>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</si>
  <si>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</si>
  <si>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</si>
  <si>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</si>
  <si>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</si>
  <si>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</si>
  <si>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</si>
  <si>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</si>
  <si>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</si>
  <si>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</si>
  <si>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</si>
  <si>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</si>
  <si>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</si>
  <si>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</si>
  <si>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</si>
  <si>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</si>
  <si>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</si>
  <si>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</si>
  <si>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</si>
  <si>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</si>
  <si>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</si>
  <si>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</si>
  <si>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</si>
  <si>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</si>
  <si>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</si>
  <si>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</si>
  <si>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</si>
  <si>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</si>
  <si>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</si>
  <si>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</si>
  <si>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</si>
  <si>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</si>
  <si>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</si>
  <si>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</si>
  <si>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</si>
  <si>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</si>
  <si>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</si>
  <si>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</si>
  <si>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</si>
  <si>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</si>
  <si>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</si>
  <si>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</si>
  <si>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</si>
  <si>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</si>
  <si>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</si>
  <si>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</si>
  <si>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</si>
  <si>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</si>
  <si>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</si>
  <si>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</si>
  <si>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</si>
  <si>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</si>
  <si>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</si>
  <si>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</si>
  <si>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</si>
  <si>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</si>
  <si>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</si>
  <si>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</si>
  <si>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</si>
  <si>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</si>
  <si>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</si>
  <si>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</si>
  <si>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</si>
  <si>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</si>
  <si>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</si>
  <si>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</si>
  <si>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</si>
  <si>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</si>
  <si>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</si>
  <si>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</si>
  <si>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</si>
  <si>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</si>
  <si>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</si>
  <si>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</si>
  <si>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</si>
  <si>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</si>
  <si>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</si>
  <si>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</si>
  <si>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</si>
  <si>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</si>
  <si>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</si>
  <si>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</si>
  <si>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</si>
  <si>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</si>
  <si>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</si>
  <si>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</si>
  <si>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</si>
  <si>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</si>
  <si>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</si>
  <si>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</si>
  <si>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</si>
  <si>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</si>
  <si>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</si>
  <si>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</si>
  <si>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</si>
  <si>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</si>
  <si>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</si>
  <si>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</si>
  <si>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</si>
  <si>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</si>
  <si>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</si>
  <si>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</si>
  <si>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</si>
  <si>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</si>
  <si>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</si>
  <si>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</si>
  <si>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</si>
  <si>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</si>
  <si>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</si>
  <si>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</si>
  <si>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</si>
  <si>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</si>
  <si>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</si>
  <si>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</si>
  <si>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</si>
  <si>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</si>
  <si>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</si>
  <si>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</si>
  <si>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</si>
  <si>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</si>
  <si>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</si>
  <si>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</si>
  <si>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</si>
  <si>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</si>
  <si>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</si>
  <si>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</si>
  <si>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</si>
  <si>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</si>
  <si>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</si>
  <si>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</si>
  <si>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</si>
  <si>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</si>
  <si>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</si>
  <si>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</si>
  <si>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</si>
  <si>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</si>
  <si>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</si>
  <si>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</si>
  <si>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</si>
  <si>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</si>
  <si>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</si>
  <si>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</si>
  <si>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</si>
  <si>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</si>
  <si>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</si>
  <si>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</si>
  <si>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</si>
  <si>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</si>
  <si>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</si>
  <si>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</si>
  <si>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</si>
  <si>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</si>
  <si>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</si>
  <si>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</si>
  <si>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</si>
  <si>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</si>
  <si>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</si>
  <si>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</si>
  <si>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</si>
  <si>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</si>
  <si>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</si>
  <si>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</si>
  <si>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</si>
  <si>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</si>
  <si>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</si>
  <si>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</si>
  <si>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</si>
  <si>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</si>
  <si>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</si>
  <si>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</si>
  <si>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</si>
  <si>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</si>
  <si>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</si>
  <si>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</si>
  <si>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</si>
  <si>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</si>
  <si>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</si>
  <si>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</si>
  <si>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</si>
  <si>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</si>
  <si>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</si>
  <si>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</si>
  <si>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</si>
  <si>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</si>
  <si>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</si>
  <si>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</si>
  <si>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</si>
  <si>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</si>
  <si>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</si>
  <si>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</si>
  <si>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</si>
  <si>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</si>
  <si>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</si>
  <si>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</si>
  <si>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</si>
  <si>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</si>
  <si>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</si>
  <si>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</si>
  <si>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</si>
  <si>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</si>
  <si>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</si>
  <si>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</si>
  <si>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</si>
  <si>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</si>
  <si>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</si>
  <si>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</si>
  <si>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</si>
  <si>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</si>
  <si>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</si>
  <si>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</si>
  <si>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</si>
  <si>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</si>
  <si>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</si>
  <si>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</si>
  <si>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</si>
  <si>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</si>
  <si>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</si>
  <si>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</si>
  <si>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</si>
  <si>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</si>
  <si>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</si>
  <si>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</si>
  <si>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</si>
  <si>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</si>
  <si>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</si>
  <si>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</si>
  <si>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</si>
  <si>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</si>
  <si>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</si>
  <si>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</si>
  <si>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</si>
  <si>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</si>
  <si>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</si>
  <si>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</si>
  <si>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</si>
  <si>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</si>
  <si>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</si>
  <si>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</si>
  <si>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</si>
  <si>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</si>
  <si>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</si>
  <si>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</si>
  <si>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</si>
  <si>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</si>
  <si>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</si>
  <si>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</si>
  <si>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</si>
  <si>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</si>
  <si>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</si>
  <si>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</si>
  <si>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</si>
  <si>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</si>
  <si>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</si>
  <si>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</si>
  <si>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</si>
  <si>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</si>
  <si>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</si>
  <si>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</si>
  <si>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</si>
  <si>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</si>
  <si>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</si>
  <si>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</si>
  <si>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</si>
  <si>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</si>
  <si>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</si>
  <si>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</si>
  <si>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</si>
  <si>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</si>
  <si>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</si>
  <si>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</si>
  <si>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</si>
  <si>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</si>
  <si>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</si>
  <si>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</si>
  <si>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</si>
  <si>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</si>
  <si>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</si>
  <si>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</si>
  <si>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</si>
  <si>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</si>
  <si>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</si>
  <si>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</si>
  <si>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</si>
  <si>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</si>
  <si>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</si>
  <si>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</si>
  <si>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</si>
  <si>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</si>
  <si>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</si>
  <si>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</si>
  <si>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</si>
  <si>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</si>
  <si>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</si>
  <si>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</si>
  <si>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</si>
  <si>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</si>
  <si>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</si>
  <si>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</si>
  <si>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</si>
  <si>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</si>
  <si>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</si>
  <si>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</si>
  <si>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</si>
  <si>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</si>
  <si>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</si>
  <si>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</si>
  <si>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</si>
  <si>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</si>
  <si>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</si>
  <si>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</si>
  <si>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</si>
  <si>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</si>
  <si>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</si>
  <si>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</si>
  <si>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</si>
  <si>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</si>
  <si>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</si>
  <si>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</si>
  <si>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</si>
  <si>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</si>
  <si>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</si>
  <si>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</si>
  <si>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</si>
  <si>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</si>
  <si>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</si>
  <si>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</si>
  <si>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</si>
  <si>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</si>
  <si>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</si>
  <si>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</si>
  <si>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</si>
  <si>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</si>
  <si>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</si>
  <si>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</si>
  <si>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</si>
  <si>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</si>
  <si>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</si>
  <si>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</si>
  <si>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</si>
  <si>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</si>
  <si>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</si>
  <si>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</si>
  <si>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</si>
  <si>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</si>
  <si>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</si>
  <si>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</si>
  <si>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</si>
  <si>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</si>
  <si>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</si>
  <si>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</si>
  <si>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</si>
  <si>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</si>
  <si>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</si>
  <si>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</si>
  <si>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</si>
  <si>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</si>
  <si>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</si>
  <si>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</si>
  <si>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</si>
  <si>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</si>
  <si>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</si>
  <si>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</si>
  <si>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</si>
  <si>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</si>
  <si>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</si>
  <si>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</si>
  <si>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</si>
  <si>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</si>
  <si>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</si>
  <si>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</si>
  <si>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</si>
  <si>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</si>
  <si>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</si>
  <si>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</si>
  <si>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</si>
  <si>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</si>
  <si>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</si>
  <si>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</si>
  <si>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</si>
  <si>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</si>
  <si>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</si>
  <si>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</si>
  <si>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</si>
  <si>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</si>
  <si>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</si>
  <si>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</si>
  <si>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</si>
  <si>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</si>
  <si>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</si>
  <si>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</si>
  <si>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</si>
  <si>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</si>
  <si>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</si>
  <si>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</si>
  <si>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</si>
  <si>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</si>
  <si>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</si>
  <si>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</si>
  <si>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</si>
  <si>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</si>
  <si>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</si>
  <si>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</si>
  <si>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</si>
  <si>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</si>
  <si>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</si>
  <si>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</si>
  <si>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</si>
  <si>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</si>
  <si>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</si>
  <si>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</si>
  <si>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</si>
  <si>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</si>
  <si>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</si>
  <si>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</si>
  <si>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</si>
  <si>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</si>
  <si>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</si>
  <si>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</si>
  <si>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</si>
  <si>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</si>
  <si>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</si>
  <si>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</si>
  <si>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</si>
  <si>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</si>
  <si>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</si>
  <si>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</si>
  <si>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</si>
  <si>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</si>
  <si>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</si>
  <si>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</si>
  <si>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</si>
  <si>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</si>
  <si>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</si>
  <si>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</si>
  <si>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</si>
  <si>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</si>
  <si>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</si>
  <si>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</si>
  <si>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</si>
  <si>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</si>
  <si>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</si>
  <si>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</si>
  <si>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</si>
  <si>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</si>
  <si>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</si>
  <si>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</si>
  <si>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</si>
  <si>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</si>
  <si>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</si>
  <si>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</si>
  <si>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</si>
  <si>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</si>
  <si>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</si>
  <si>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</si>
  <si>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</si>
  <si>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</si>
  <si>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</si>
  <si>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</si>
  <si>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</si>
  <si>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</si>
  <si>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</si>
  <si>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</si>
  <si>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</si>
  <si>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</si>
  <si>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</si>
  <si>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</si>
  <si>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</si>
  <si>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</si>
  <si>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</si>
  <si>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</si>
  <si>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</si>
  <si>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</si>
  <si>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</si>
  <si>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</si>
  <si>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</si>
  <si>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</si>
  <si>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</si>
  <si>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</si>
  <si>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</si>
  <si>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</si>
  <si>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</si>
  <si>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</si>
  <si>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</si>
  <si>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</si>
  <si>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</si>
  <si>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</si>
  <si>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</si>
  <si>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</si>
  <si>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</si>
  <si>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</si>
  <si>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</si>
  <si>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</si>
  <si>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</si>
  <si>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</si>
  <si>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</si>
  <si>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</si>
  <si>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</si>
  <si>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</si>
  <si>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</si>
  <si>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</si>
  <si>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</si>
  <si>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</si>
  <si>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</si>
  <si>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</si>
  <si>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</si>
  <si>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</si>
  <si>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</si>
  <si>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</si>
  <si>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</si>
  <si>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</si>
  <si>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</si>
  <si>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</si>
  <si>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</si>
  <si>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</si>
  <si>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</si>
  <si>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</si>
  <si>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</si>
  <si>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</si>
  <si>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</si>
  <si>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</si>
  <si>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</si>
  <si>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</si>
  <si>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</si>
  <si>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</si>
  <si>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</si>
  <si>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</si>
  <si>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</si>
  <si>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</si>
  <si>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</si>
  <si>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</si>
  <si>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</si>
  <si>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</si>
  <si>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</si>
  <si>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</si>
  <si>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</si>
  <si>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</si>
  <si>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</si>
  <si>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</si>
  <si>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</si>
  <si>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</si>
  <si>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</si>
  <si>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</si>
  <si>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</si>
  <si>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</si>
  <si>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</si>
  <si>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</si>
  <si>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</si>
  <si>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</si>
  <si>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</si>
  <si>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</si>
  <si>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</si>
  <si>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</si>
  <si>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</si>
  <si>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</si>
  <si>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</si>
  <si>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</si>
  <si>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</si>
  <si>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</si>
  <si>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</si>
  <si>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</si>
  <si>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</si>
  <si>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</si>
  <si>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</si>
  <si>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</si>
  <si>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</si>
  <si>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</si>
  <si>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</si>
  <si>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</si>
  <si>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</si>
  <si>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</si>
  <si>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</si>
  <si>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</si>
  <si>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</si>
  <si>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</si>
  <si>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</si>
  <si>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</si>
  <si>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</si>
  <si>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</si>
  <si>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</si>
  <si>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</si>
  <si>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</si>
  <si>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</si>
  <si>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</si>
  <si>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</si>
  <si>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</si>
  <si>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</si>
  <si>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</si>
  <si>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</si>
  <si>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</si>
  <si>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</si>
  <si>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</si>
  <si>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</si>
  <si>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</si>
  <si>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</si>
  <si>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</si>
  <si>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</si>
  <si>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</si>
  <si>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</si>
  <si>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</si>
  <si>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</si>
  <si>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</si>
  <si>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</si>
  <si>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</si>
  <si>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</si>
  <si>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</si>
  <si>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</si>
  <si>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</si>
  <si>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</si>
  <si>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</si>
  <si>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</si>
  <si>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</si>
  <si>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</si>
  <si>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</si>
  <si>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</si>
  <si>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</si>
  <si>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</si>
  <si>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</si>
  <si>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</si>
  <si>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</si>
  <si>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</si>
  <si>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</si>
  <si>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</si>
  <si>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</si>
  <si>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</si>
  <si>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</si>
  <si>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</si>
  <si>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</si>
  <si>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</si>
  <si>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</si>
  <si>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</si>
  <si>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</si>
  <si>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</si>
  <si>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</si>
  <si>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</si>
  <si>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</si>
  <si>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</si>
  <si>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</si>
  <si>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</si>
  <si>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</si>
  <si>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Count of outcomes</t>
  </si>
  <si>
    <t>(All)</t>
  </si>
  <si>
    <t>Row Labels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</si>
  <si>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</si>
  <si>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</si>
  <si>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</si>
  <si>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</si>
  <si>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</si>
  <si>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</si>
  <si>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</si>
  <si>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</si>
  <si>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</si>
  <si>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</si>
  <si>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</si>
  <si>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</si>
  <si>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</si>
  <si>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</t>
  </si>
  <si>
    <t>Successful</t>
  </si>
  <si>
    <t>Failed</t>
  </si>
  <si>
    <t>Mean Goal</t>
  </si>
  <si>
    <t>Median Goal</t>
  </si>
  <si>
    <t>Standard Deviation of Goal</t>
  </si>
  <si>
    <t>Upper Quartile of Goal</t>
  </si>
  <si>
    <t>Lower Quartile of Goal</t>
  </si>
  <si>
    <t>IQR of Goal</t>
  </si>
  <si>
    <t>Mean Pledged</t>
  </si>
  <si>
    <t>Median Pledged</t>
  </si>
  <si>
    <t>Standard Deviation of Pledged</t>
  </si>
  <si>
    <t>Upper Quartile of Pledged</t>
  </si>
  <si>
    <t>Lower Quartile of Pledged</t>
  </si>
  <si>
    <t>IQR of Pledged</t>
  </si>
  <si>
    <t>Name</t>
  </si>
  <si>
    <t>blub</t>
  </si>
  <si>
    <t>Goal</t>
  </si>
  <si>
    <t>Pledged</t>
  </si>
  <si>
    <t>Number of Backers</t>
  </si>
  <si>
    <t>Years</t>
  </si>
  <si>
    <t>Number Failed</t>
  </si>
  <si>
    <t>Number Successful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</si>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</sst>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65" fontId="0" fillId="0" borderId="0" xfId="0" applyNumberFormat="1"/>
    <xf numFmtId="9" fontId="0" fillId="0" borderId="0" xfId="1" applyFont="1"/>
    <xf numFmtId="166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Kickstarter_Challenge_Copy.xlsx]Theater Outcomes by Launch Date!PivotTable2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>
                <a:alpha val="99176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A244-BF16-C36686B8F40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>
                  <a:alpha val="99176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A244-BF16-C36686B8F40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A244-BF16-C36686B8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3007"/>
        <c:axId val="39884655"/>
      </c:lineChart>
      <c:catAx>
        <c:axId val="398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4655"/>
        <c:crosses val="autoZero"/>
        <c:auto val="1"/>
        <c:lblAlgn val="ctr"/>
        <c:lblOffset val="100"/>
        <c:noMultiLvlLbl val="0"/>
      </c:catAx>
      <c:valAx>
        <c:axId val="39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>
        <c:manualLayout>
          <c:xMode val="edge"/>
          <c:yMode val="edge"/>
          <c:x val="0.29545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0.78</c:v>
                </c:pt>
                <c:pt idx="1">
                  <c:v>0.63</c:v>
                </c:pt>
                <c:pt idx="2">
                  <c:v>0.41</c:v>
                </c:pt>
                <c:pt idx="3">
                  <c:v>0.37</c:v>
                </c:pt>
                <c:pt idx="4">
                  <c:v>0.23</c:v>
                </c:pt>
                <c:pt idx="5">
                  <c:v>0.22</c:v>
                </c:pt>
                <c:pt idx="6">
                  <c:v>0.05</c:v>
                </c:pt>
                <c:pt idx="7">
                  <c:v>0.14000000000000001</c:v>
                </c:pt>
                <c:pt idx="8">
                  <c:v>0.12</c:v>
                </c:pt>
                <c:pt idx="9">
                  <c:v>7.0000000000000007E-2</c:v>
                </c:pt>
                <c:pt idx="10">
                  <c:v>0</c:v>
                </c:pt>
                <c:pt idx="1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A-4002-A2D7-B4BAA20CE2CA}"/>
            </c:ext>
          </c:extLst>
        </c:ser>
        <c:ser>
          <c:idx val="5"/>
          <c:order val="2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0.22</c:v>
                </c:pt>
                <c:pt idx="1">
                  <c:v>0.37</c:v>
                </c:pt>
                <c:pt idx="2">
                  <c:v>0.59</c:v>
                </c:pt>
                <c:pt idx="3">
                  <c:v>0.63</c:v>
                </c:pt>
                <c:pt idx="4">
                  <c:v>0.77</c:v>
                </c:pt>
                <c:pt idx="5">
                  <c:v>0.78</c:v>
                </c:pt>
                <c:pt idx="6">
                  <c:v>0.95</c:v>
                </c:pt>
                <c:pt idx="7">
                  <c:v>0.86</c:v>
                </c:pt>
                <c:pt idx="8">
                  <c:v>0.88</c:v>
                </c:pt>
                <c:pt idx="9">
                  <c:v>0.93</c:v>
                </c:pt>
                <c:pt idx="10">
                  <c:v>1</c:v>
                </c:pt>
                <c:pt idx="11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A-4002-A2D7-B4BAA20CE2CA}"/>
            </c:ext>
          </c:extLst>
        </c:ser>
        <c:ser>
          <c:idx val="6"/>
          <c:order val="3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BA-4002-A2D7-B4BAA20C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55647"/>
        <c:axId val="1639166879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BA-4002-A2D7-B4BAA20CE2CA}"/>
                  </c:ext>
                </c:extLst>
              </c15:ser>
            </c15:filteredLineSeries>
          </c:ext>
        </c:extLst>
      </c:lineChart>
      <c:catAx>
        <c:axId val="163915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66879"/>
        <c:crosses val="autoZero"/>
        <c:auto val="1"/>
        <c:lblAlgn val="ctr"/>
        <c:lblOffset val="100"/>
        <c:noMultiLvlLbl val="0"/>
      </c:catAx>
      <c:valAx>
        <c:axId val="16391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5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Kickstarter_Challenge_Copy.xlsx]Category Statics!PivotTable2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layout>
        <c:manualLayout>
          <c:xMode val="edge"/>
          <c:yMode val="edge"/>
          <c:x val="0.30257033011718604"/>
          <c:y val="4.67625899280575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D-9745-8E1E-E8B7D20E8352}"/>
            </c:ext>
          </c:extLst>
        </c:ser>
        <c:ser>
          <c:idx val="1"/>
          <c:order val="1"/>
          <c:tx>
            <c:strRef>
              <c:f>'Category Statics'!$C$3:$C$4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D-9745-8E1E-E8B7D20E8352}"/>
            </c:ext>
          </c:extLst>
        </c:ser>
        <c:ser>
          <c:idx val="2"/>
          <c:order val="2"/>
          <c:tx>
            <c:strRef>
              <c:f>'Category Statics'!$D$3:$D$4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D-9745-8E1E-E8B7D20E8352}"/>
            </c:ext>
          </c:extLst>
        </c:ser>
        <c:ser>
          <c:idx val="3"/>
          <c:order val="3"/>
          <c:tx>
            <c:strRef>
              <c:f>'Category Statics'!$E$3:$E$4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D-9745-8E1E-E8B7D20E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22922943"/>
        <c:axId val="1122334495"/>
      </c:barChart>
      <c:catAx>
        <c:axId val="11229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34495"/>
        <c:crosses val="autoZero"/>
        <c:auto val="1"/>
        <c:lblAlgn val="ctr"/>
        <c:lblOffset val="100"/>
        <c:noMultiLvlLbl val="0"/>
      </c:catAx>
      <c:valAx>
        <c:axId val="11223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Kickstarter_Challenge_Copy.xlsx]Subcategory 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5-9044-BD5D-E0E28866DEA5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D5-9044-BD5D-E0E28866DEA5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5-9044-BD5D-E0E28866DEA5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D5-9044-BD5D-E0E28866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4879023"/>
        <c:axId val="1274508415"/>
      </c:barChart>
      <c:catAx>
        <c:axId val="12748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08415"/>
        <c:crosses val="autoZero"/>
        <c:auto val="1"/>
        <c:lblAlgn val="ctr"/>
        <c:lblOffset val="100"/>
        <c:noMultiLvlLbl val="0"/>
      </c:catAx>
      <c:valAx>
        <c:axId val="12745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Kickstarter_Challenge_Copy.xlsx]Outcomes Based on Launch Date!PivotTable11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D-3441-944D-EEE556A719F0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D-3441-944D-EEE556A719F0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D-3441-944D-EEE556A719F0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D-3441-944D-EEE556A7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76336"/>
        <c:axId val="382789808"/>
      </c:lineChart>
      <c:catAx>
        <c:axId val="477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808"/>
        <c:crosses val="autoZero"/>
        <c:auto val="1"/>
        <c:lblAlgn val="ctr"/>
        <c:lblOffset val="100"/>
        <c:noMultiLvlLbl val="0"/>
      </c:catAx>
      <c:valAx>
        <c:axId val="3827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50800</xdr:rowOff>
    </xdr:from>
    <xdr:to>
      <xdr:col>12</xdr:col>
      <xdr:colOff>787400</xdr:colOff>
      <xdr:row>22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37AC5-C3A0-FA42-B1EF-BAEF6A2EE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0.24537</cdr:x>
      <cdr:y>0.02273</cdr:y>
    </cdr:from>
    <cdr:to>
      <cdr:x>0.6884</cdr:x>
      <cdr:y>0.10269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8BE248-17D4-E441-A525-C7504DB7A65D}"/>
            </a:ext>
          </a:extLst>
        </cdr:cNvPr>
        <cdr:cNvSpPr txBox="1"/>
      </cdr:nvSpPr>
      <cdr:spPr>
        <a:xfrm xmlns:a="http://schemas.openxmlformats.org/drawingml/2006/main">
          <a:off x="1410096" y="76199"/>
          <a:ext cx="2545953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Theater Outcomes Based on Launch Date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735330</xdr:colOff>
      <xdr:row>2</xdr:row>
      <xdr:rowOff>11430</xdr:rowOff>
    </xdr:from>
    <xdr:to>
      <xdr:col>14</xdr:col>
      <xdr:colOff>552450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DAB1D-566C-5B39-1B2C-6A7601CC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114300</xdr:rowOff>
    </xdr:from>
    <xdr:to>
      <xdr:col>14</xdr:col>
      <xdr:colOff>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FC515-248D-C447-9244-35445260F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3</xdr:row>
      <xdr:rowOff>0</xdr:rowOff>
    </xdr:from>
    <xdr:to>
      <xdr:col>14</xdr:col>
      <xdr:colOff>571500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297F5-D559-FA48-BCA7-8E503046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6</xdr:row>
      <xdr:rowOff>107950</xdr:rowOff>
    </xdr:from>
    <xdr:to>
      <xdr:col>13</xdr:col>
      <xdr:colOff>742950</xdr:colOff>
      <xdr:row>20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8CCC8-93D6-594A-B0A2-66E119C2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rtholmberg/Documents/UNC_Class/Data%20Analysis/Kickstarter_Challe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Kickstarter"/>
      <sheetName val="Category Statics"/>
      <sheetName val="Subcategory Statistics"/>
      <sheetName val="Outcomes Based on Launch Date"/>
      <sheetName val="Edinburgh Research"/>
      <sheetName val="Successful US Kickstarters"/>
      <sheetName val="Failed US Kickstarters"/>
      <sheetName val="Descriptive Statistics"/>
    </sheetNames>
    <sheetDataSet>
      <sheetData sheetId="1"/>
      <sheetData sheetId="2"/>
      <sheetData sheetId="3"/>
      <sheetData sheetId="4"/>
      <sheetData sheetId="5"/>
      <sheetData sheetId="6">
        <row r="1">
          <cell r="D1" t="str">
            <v>goal</v>
          </cell>
          <cell r="E1" t="str">
            <v>pledged</v>
          </cell>
        </row>
        <row r="2">
          <cell r="D2">
            <v>5000</v>
          </cell>
          <cell r="E2">
            <v>5232</v>
          </cell>
        </row>
        <row r="3">
          <cell r="D3">
            <v>3000</v>
          </cell>
          <cell r="E3">
            <v>3440</v>
          </cell>
        </row>
        <row r="4">
          <cell r="D4">
            <v>5000</v>
          </cell>
          <cell r="E4">
            <v>6030</v>
          </cell>
        </row>
        <row r="5">
          <cell r="D5">
            <v>12000</v>
          </cell>
          <cell r="E5">
            <v>12000</v>
          </cell>
        </row>
        <row r="6">
          <cell r="D6">
            <v>10000</v>
          </cell>
          <cell r="E6">
            <v>10085</v>
          </cell>
        </row>
        <row r="7">
          <cell r="D7">
            <v>1150</v>
          </cell>
          <cell r="E7">
            <v>1330</v>
          </cell>
        </row>
        <row r="8">
          <cell r="D8">
            <v>3405</v>
          </cell>
          <cell r="E8">
            <v>3670</v>
          </cell>
        </row>
        <row r="9">
          <cell r="D9">
            <v>4000</v>
          </cell>
          <cell r="E9">
            <v>4000</v>
          </cell>
        </row>
        <row r="10">
          <cell r="D10">
            <v>10000</v>
          </cell>
          <cell r="E10">
            <v>12325</v>
          </cell>
        </row>
        <row r="11">
          <cell r="D11">
            <v>2000</v>
          </cell>
          <cell r="E11">
            <v>2410</v>
          </cell>
        </row>
        <row r="12">
          <cell r="D12">
            <v>5000</v>
          </cell>
          <cell r="E12">
            <v>15121</v>
          </cell>
        </row>
        <row r="13">
          <cell r="D13">
            <v>2000</v>
          </cell>
          <cell r="E13">
            <v>2020</v>
          </cell>
        </row>
        <row r="14">
          <cell r="D14">
            <v>4000</v>
          </cell>
          <cell r="E14">
            <v>4018</v>
          </cell>
        </row>
        <row r="15">
          <cell r="D15">
            <v>1500</v>
          </cell>
          <cell r="E15">
            <v>1876</v>
          </cell>
        </row>
        <row r="16">
          <cell r="D16">
            <v>3500</v>
          </cell>
          <cell r="E16">
            <v>3800</v>
          </cell>
        </row>
        <row r="17">
          <cell r="D17">
            <v>3000</v>
          </cell>
          <cell r="E17">
            <v>4371</v>
          </cell>
        </row>
        <row r="18">
          <cell r="D18">
            <v>15000</v>
          </cell>
          <cell r="E18">
            <v>15335</v>
          </cell>
        </row>
        <row r="19">
          <cell r="D19">
            <v>20000</v>
          </cell>
          <cell r="E19">
            <v>21905</v>
          </cell>
        </row>
        <row r="20">
          <cell r="D20">
            <v>3500</v>
          </cell>
          <cell r="E20">
            <v>4340</v>
          </cell>
        </row>
        <row r="21">
          <cell r="D21">
            <v>3000</v>
          </cell>
          <cell r="E21">
            <v>4050</v>
          </cell>
        </row>
        <row r="22">
          <cell r="D22">
            <v>2000</v>
          </cell>
          <cell r="E22">
            <v>2055</v>
          </cell>
        </row>
        <row r="23">
          <cell r="D23">
            <v>2500</v>
          </cell>
          <cell r="E23">
            <v>2500</v>
          </cell>
        </row>
        <row r="24">
          <cell r="D24">
            <v>1250</v>
          </cell>
          <cell r="E24">
            <v>1316</v>
          </cell>
        </row>
        <row r="25">
          <cell r="D25">
            <v>1000</v>
          </cell>
          <cell r="E25">
            <v>1200</v>
          </cell>
        </row>
        <row r="26">
          <cell r="D26">
            <v>6000</v>
          </cell>
          <cell r="E26">
            <v>7140</v>
          </cell>
        </row>
        <row r="27">
          <cell r="D27">
            <v>5000</v>
          </cell>
          <cell r="E27">
            <v>5234</v>
          </cell>
        </row>
        <row r="28">
          <cell r="D28">
            <v>1000</v>
          </cell>
          <cell r="E28">
            <v>1197</v>
          </cell>
        </row>
        <row r="29">
          <cell r="D29">
            <v>2000</v>
          </cell>
          <cell r="E29">
            <v>2050</v>
          </cell>
        </row>
        <row r="30">
          <cell r="D30">
            <v>3000</v>
          </cell>
          <cell r="E30">
            <v>3035</v>
          </cell>
        </row>
        <row r="31">
          <cell r="D31">
            <v>3000</v>
          </cell>
          <cell r="E31">
            <v>3160</v>
          </cell>
        </row>
        <row r="32">
          <cell r="D32">
            <v>2000</v>
          </cell>
          <cell r="E32">
            <v>2050</v>
          </cell>
        </row>
        <row r="33">
          <cell r="D33">
            <v>2000</v>
          </cell>
          <cell r="E33">
            <v>2152</v>
          </cell>
        </row>
        <row r="34">
          <cell r="D34">
            <v>700</v>
          </cell>
          <cell r="E34">
            <v>730</v>
          </cell>
        </row>
        <row r="35">
          <cell r="D35">
            <v>10000</v>
          </cell>
          <cell r="E35">
            <v>12795</v>
          </cell>
        </row>
        <row r="36">
          <cell r="D36">
            <v>5000</v>
          </cell>
          <cell r="E36">
            <v>6300</v>
          </cell>
        </row>
        <row r="37">
          <cell r="D37">
            <v>4500</v>
          </cell>
          <cell r="E37">
            <v>4511</v>
          </cell>
        </row>
        <row r="38">
          <cell r="D38">
            <v>2500</v>
          </cell>
          <cell r="E38">
            <v>2560</v>
          </cell>
        </row>
        <row r="39">
          <cell r="D39">
            <v>2500</v>
          </cell>
          <cell r="E39">
            <v>2705</v>
          </cell>
        </row>
        <row r="40">
          <cell r="D40">
            <v>2800</v>
          </cell>
          <cell r="E40">
            <v>3572.12</v>
          </cell>
        </row>
        <row r="41">
          <cell r="D41">
            <v>10000</v>
          </cell>
          <cell r="E41">
            <v>10603</v>
          </cell>
        </row>
        <row r="42">
          <cell r="D42">
            <v>6000</v>
          </cell>
          <cell r="E42">
            <v>6000</v>
          </cell>
        </row>
        <row r="43">
          <cell r="D43">
            <v>650</v>
          </cell>
          <cell r="E43">
            <v>760</v>
          </cell>
        </row>
        <row r="44">
          <cell r="D44">
            <v>2000</v>
          </cell>
          <cell r="E44">
            <v>2155</v>
          </cell>
        </row>
        <row r="45">
          <cell r="D45">
            <v>2000</v>
          </cell>
          <cell r="E45">
            <v>2405</v>
          </cell>
        </row>
        <row r="46">
          <cell r="D46">
            <v>3000</v>
          </cell>
          <cell r="E46">
            <v>3000</v>
          </cell>
        </row>
        <row r="47">
          <cell r="D47">
            <v>3000</v>
          </cell>
          <cell r="E47">
            <v>3320</v>
          </cell>
        </row>
        <row r="48">
          <cell r="D48">
            <v>2700</v>
          </cell>
          <cell r="E48">
            <v>2923</v>
          </cell>
        </row>
        <row r="49">
          <cell r="D49">
            <v>450</v>
          </cell>
          <cell r="E49">
            <v>485</v>
          </cell>
        </row>
        <row r="50">
          <cell r="D50">
            <v>2000</v>
          </cell>
          <cell r="E50">
            <v>2405</v>
          </cell>
        </row>
        <row r="51">
          <cell r="D51">
            <v>3500</v>
          </cell>
          <cell r="E51">
            <v>3900</v>
          </cell>
        </row>
        <row r="52">
          <cell r="D52">
            <v>5000</v>
          </cell>
          <cell r="E52">
            <v>5481</v>
          </cell>
        </row>
        <row r="53">
          <cell r="D53">
            <v>1000</v>
          </cell>
          <cell r="E53">
            <v>1218</v>
          </cell>
        </row>
        <row r="54">
          <cell r="D54">
            <v>10000</v>
          </cell>
          <cell r="E54">
            <v>10685</v>
          </cell>
        </row>
        <row r="55">
          <cell r="D55">
            <v>5000</v>
          </cell>
          <cell r="E55">
            <v>5035.6899999999996</v>
          </cell>
        </row>
        <row r="56">
          <cell r="D56">
            <v>1500</v>
          </cell>
          <cell r="E56">
            <v>1635</v>
          </cell>
        </row>
        <row r="57">
          <cell r="D57">
            <v>10000</v>
          </cell>
          <cell r="E57">
            <v>11363</v>
          </cell>
        </row>
        <row r="58">
          <cell r="D58">
            <v>5000</v>
          </cell>
          <cell r="E58">
            <v>5696</v>
          </cell>
        </row>
        <row r="59">
          <cell r="D59">
            <v>3500</v>
          </cell>
          <cell r="E59">
            <v>3710</v>
          </cell>
        </row>
        <row r="60">
          <cell r="D60">
            <v>6000</v>
          </cell>
          <cell r="E60">
            <v>6360</v>
          </cell>
        </row>
        <row r="61">
          <cell r="D61">
            <v>3200</v>
          </cell>
          <cell r="E61">
            <v>3205</v>
          </cell>
        </row>
        <row r="62">
          <cell r="D62">
            <v>2000</v>
          </cell>
          <cell r="E62">
            <v>2107</v>
          </cell>
        </row>
        <row r="63">
          <cell r="D63">
            <v>5000</v>
          </cell>
          <cell r="E63">
            <v>8740</v>
          </cell>
        </row>
        <row r="64">
          <cell r="D64">
            <v>5000</v>
          </cell>
          <cell r="E64">
            <v>5100</v>
          </cell>
        </row>
        <row r="65">
          <cell r="D65">
            <v>8000</v>
          </cell>
          <cell r="E65">
            <v>8010</v>
          </cell>
        </row>
        <row r="66">
          <cell r="D66">
            <v>3000</v>
          </cell>
          <cell r="E66">
            <v>3407</v>
          </cell>
        </row>
        <row r="67">
          <cell r="D67">
            <v>750</v>
          </cell>
          <cell r="E67">
            <v>971</v>
          </cell>
        </row>
        <row r="68">
          <cell r="D68">
            <v>5000</v>
          </cell>
          <cell r="E68">
            <v>5070</v>
          </cell>
        </row>
        <row r="69">
          <cell r="D69">
            <v>3000</v>
          </cell>
          <cell r="E69">
            <v>3275</v>
          </cell>
        </row>
        <row r="70">
          <cell r="D70">
            <v>20000</v>
          </cell>
          <cell r="E70">
            <v>23505</v>
          </cell>
        </row>
        <row r="71">
          <cell r="D71">
            <v>1800</v>
          </cell>
          <cell r="E71">
            <v>2361</v>
          </cell>
        </row>
        <row r="72">
          <cell r="D72">
            <v>1250</v>
          </cell>
          <cell r="E72">
            <v>1300</v>
          </cell>
        </row>
        <row r="73">
          <cell r="D73">
            <v>3500</v>
          </cell>
          <cell r="E73">
            <v>3535</v>
          </cell>
        </row>
        <row r="74">
          <cell r="D74">
            <v>3500</v>
          </cell>
          <cell r="E74">
            <v>3514</v>
          </cell>
        </row>
        <row r="75">
          <cell r="D75">
            <v>3000</v>
          </cell>
          <cell r="E75">
            <v>10067.5</v>
          </cell>
        </row>
        <row r="76">
          <cell r="D76">
            <v>7000</v>
          </cell>
          <cell r="E76">
            <v>7905</v>
          </cell>
        </row>
        <row r="77">
          <cell r="D77">
            <v>5500</v>
          </cell>
          <cell r="E77">
            <v>5600</v>
          </cell>
        </row>
        <row r="78">
          <cell r="D78">
            <v>4000</v>
          </cell>
          <cell r="E78">
            <v>4040</v>
          </cell>
        </row>
        <row r="79">
          <cell r="D79">
            <v>5000</v>
          </cell>
          <cell r="E79">
            <v>5700</v>
          </cell>
        </row>
        <row r="80">
          <cell r="D80">
            <v>1500</v>
          </cell>
          <cell r="E80">
            <v>2002.22</v>
          </cell>
        </row>
        <row r="81">
          <cell r="D81">
            <v>4500</v>
          </cell>
          <cell r="E81">
            <v>4569</v>
          </cell>
        </row>
        <row r="82">
          <cell r="D82">
            <v>4000</v>
          </cell>
          <cell r="E82">
            <v>5086</v>
          </cell>
        </row>
        <row r="83">
          <cell r="D83">
            <v>13000</v>
          </cell>
          <cell r="E83">
            <v>14450</v>
          </cell>
        </row>
        <row r="84">
          <cell r="D84">
            <v>2500</v>
          </cell>
          <cell r="E84">
            <v>2669</v>
          </cell>
        </row>
        <row r="85">
          <cell r="D85">
            <v>750</v>
          </cell>
          <cell r="E85">
            <v>1220</v>
          </cell>
        </row>
        <row r="86">
          <cell r="D86">
            <v>35000</v>
          </cell>
          <cell r="E86">
            <v>56079.83</v>
          </cell>
        </row>
        <row r="87">
          <cell r="D87">
            <v>3000</v>
          </cell>
          <cell r="E87">
            <v>3485</v>
          </cell>
        </row>
        <row r="88">
          <cell r="D88">
            <v>2500</v>
          </cell>
          <cell r="E88">
            <v>3105</v>
          </cell>
        </row>
        <row r="89">
          <cell r="D89">
            <v>8000</v>
          </cell>
          <cell r="E89">
            <v>8241</v>
          </cell>
        </row>
        <row r="90">
          <cell r="D90">
            <v>2000</v>
          </cell>
          <cell r="E90">
            <v>2245</v>
          </cell>
        </row>
        <row r="91">
          <cell r="D91">
            <v>2000</v>
          </cell>
          <cell r="E91">
            <v>2300</v>
          </cell>
        </row>
        <row r="92">
          <cell r="D92">
            <v>10000</v>
          </cell>
          <cell r="E92">
            <v>10300</v>
          </cell>
        </row>
        <row r="93">
          <cell r="D93">
            <v>3000</v>
          </cell>
          <cell r="E93">
            <v>3034</v>
          </cell>
        </row>
        <row r="94">
          <cell r="D94">
            <v>5000</v>
          </cell>
          <cell r="E94">
            <v>5478</v>
          </cell>
        </row>
        <row r="95">
          <cell r="D95">
            <v>1900</v>
          </cell>
          <cell r="E95">
            <v>2182</v>
          </cell>
        </row>
        <row r="96">
          <cell r="D96">
            <v>2500</v>
          </cell>
          <cell r="E96">
            <v>2935</v>
          </cell>
        </row>
        <row r="97">
          <cell r="D97">
            <v>4200</v>
          </cell>
          <cell r="E97">
            <v>4794.82</v>
          </cell>
        </row>
        <row r="98">
          <cell r="D98">
            <v>7000</v>
          </cell>
          <cell r="E98">
            <v>7062</v>
          </cell>
        </row>
        <row r="99">
          <cell r="D99">
            <v>2500</v>
          </cell>
          <cell r="E99">
            <v>2725</v>
          </cell>
        </row>
        <row r="100">
          <cell r="D100">
            <v>4300</v>
          </cell>
          <cell r="E100">
            <v>4610</v>
          </cell>
        </row>
        <row r="101">
          <cell r="D101">
            <v>15000</v>
          </cell>
          <cell r="E101">
            <v>17444</v>
          </cell>
        </row>
        <row r="102">
          <cell r="D102">
            <v>5000</v>
          </cell>
          <cell r="E102">
            <v>5175</v>
          </cell>
        </row>
        <row r="103">
          <cell r="D103">
            <v>9500</v>
          </cell>
          <cell r="E103">
            <v>11335.7</v>
          </cell>
        </row>
        <row r="104">
          <cell r="D104">
            <v>3000</v>
          </cell>
          <cell r="E104">
            <v>3773</v>
          </cell>
        </row>
        <row r="105">
          <cell r="D105">
            <v>23000</v>
          </cell>
          <cell r="E105">
            <v>27541</v>
          </cell>
        </row>
        <row r="106">
          <cell r="D106">
            <v>4000</v>
          </cell>
          <cell r="E106">
            <v>5050</v>
          </cell>
        </row>
        <row r="107">
          <cell r="D107">
            <v>35000</v>
          </cell>
          <cell r="E107">
            <v>35123</v>
          </cell>
        </row>
        <row r="108">
          <cell r="D108">
            <v>4500</v>
          </cell>
          <cell r="E108">
            <v>5221</v>
          </cell>
        </row>
        <row r="109">
          <cell r="D109">
            <v>20000</v>
          </cell>
          <cell r="E109">
            <v>20022</v>
          </cell>
        </row>
        <row r="110">
          <cell r="D110">
            <v>15000</v>
          </cell>
          <cell r="E110">
            <v>15126</v>
          </cell>
        </row>
        <row r="111">
          <cell r="D111">
            <v>2500</v>
          </cell>
          <cell r="E111">
            <v>3120</v>
          </cell>
        </row>
        <row r="112">
          <cell r="D112">
            <v>3100</v>
          </cell>
          <cell r="E112">
            <v>3395</v>
          </cell>
        </row>
        <row r="113">
          <cell r="D113">
            <v>30000</v>
          </cell>
          <cell r="E113">
            <v>30610</v>
          </cell>
        </row>
        <row r="114">
          <cell r="D114">
            <v>2000</v>
          </cell>
          <cell r="E114">
            <v>2047</v>
          </cell>
        </row>
        <row r="115">
          <cell r="D115">
            <v>7000</v>
          </cell>
          <cell r="E115">
            <v>7164</v>
          </cell>
        </row>
        <row r="116">
          <cell r="D116">
            <v>20000</v>
          </cell>
          <cell r="E116">
            <v>21573</v>
          </cell>
        </row>
        <row r="117">
          <cell r="D117">
            <v>2600</v>
          </cell>
          <cell r="E117">
            <v>2857</v>
          </cell>
        </row>
        <row r="118">
          <cell r="D118">
            <v>1000</v>
          </cell>
          <cell r="E118">
            <v>1610</v>
          </cell>
        </row>
        <row r="119">
          <cell r="D119">
            <v>1000</v>
          </cell>
          <cell r="E119">
            <v>1312</v>
          </cell>
        </row>
        <row r="120">
          <cell r="D120">
            <v>5000</v>
          </cell>
          <cell r="E120">
            <v>5940</v>
          </cell>
        </row>
        <row r="121">
          <cell r="D121">
            <v>15000</v>
          </cell>
          <cell r="E121">
            <v>15481</v>
          </cell>
        </row>
        <row r="122">
          <cell r="D122">
            <v>20000</v>
          </cell>
          <cell r="E122">
            <v>20120</v>
          </cell>
        </row>
        <row r="123">
          <cell r="D123">
            <v>35000</v>
          </cell>
          <cell r="E123">
            <v>35275.64</v>
          </cell>
        </row>
        <row r="124">
          <cell r="D124">
            <v>8500</v>
          </cell>
          <cell r="E124">
            <v>9801</v>
          </cell>
        </row>
        <row r="125">
          <cell r="D125">
            <v>10000</v>
          </cell>
          <cell r="E125">
            <v>12730.42</v>
          </cell>
        </row>
        <row r="126">
          <cell r="D126">
            <v>8000</v>
          </cell>
          <cell r="E126">
            <v>8227</v>
          </cell>
        </row>
        <row r="127">
          <cell r="D127">
            <v>21000</v>
          </cell>
          <cell r="E127">
            <v>21904</v>
          </cell>
        </row>
        <row r="128">
          <cell r="D128">
            <v>10000</v>
          </cell>
          <cell r="E128">
            <v>11122</v>
          </cell>
        </row>
        <row r="129">
          <cell r="D129">
            <v>12000</v>
          </cell>
          <cell r="E129">
            <v>12095</v>
          </cell>
        </row>
        <row r="130">
          <cell r="D130">
            <v>5500</v>
          </cell>
          <cell r="E130">
            <v>5771</v>
          </cell>
        </row>
        <row r="131">
          <cell r="D131">
            <v>25000</v>
          </cell>
          <cell r="E131">
            <v>25388</v>
          </cell>
        </row>
        <row r="132">
          <cell r="D132">
            <v>1500</v>
          </cell>
          <cell r="E132">
            <v>1661</v>
          </cell>
        </row>
        <row r="133">
          <cell r="D133">
            <v>20000</v>
          </cell>
          <cell r="E133">
            <v>20365</v>
          </cell>
        </row>
        <row r="134">
          <cell r="D134">
            <v>10000</v>
          </cell>
          <cell r="E134">
            <v>12806</v>
          </cell>
        </row>
        <row r="135">
          <cell r="D135">
            <v>7000</v>
          </cell>
          <cell r="E135">
            <v>7365</v>
          </cell>
        </row>
        <row r="136">
          <cell r="D136">
            <v>23000</v>
          </cell>
          <cell r="E136">
            <v>24418.6</v>
          </cell>
        </row>
        <row r="137">
          <cell r="D137">
            <v>5000</v>
          </cell>
          <cell r="E137">
            <v>5462</v>
          </cell>
        </row>
        <row r="138">
          <cell r="D138">
            <v>3300</v>
          </cell>
          <cell r="E138">
            <v>3315</v>
          </cell>
        </row>
        <row r="139">
          <cell r="D139">
            <v>12200</v>
          </cell>
          <cell r="E139">
            <v>12571</v>
          </cell>
        </row>
        <row r="140">
          <cell r="D140">
            <v>2500</v>
          </cell>
          <cell r="E140">
            <v>2804.16</v>
          </cell>
        </row>
        <row r="141">
          <cell r="D141">
            <v>2500</v>
          </cell>
          <cell r="E141">
            <v>2575</v>
          </cell>
        </row>
        <row r="142">
          <cell r="D142">
            <v>6000</v>
          </cell>
          <cell r="E142">
            <v>7877</v>
          </cell>
        </row>
        <row r="143">
          <cell r="D143">
            <v>15000</v>
          </cell>
          <cell r="E143">
            <v>15315</v>
          </cell>
        </row>
        <row r="144">
          <cell r="D144">
            <v>2000</v>
          </cell>
          <cell r="E144">
            <v>2560</v>
          </cell>
        </row>
        <row r="145">
          <cell r="D145">
            <v>10000</v>
          </cell>
          <cell r="E145">
            <v>15443</v>
          </cell>
        </row>
        <row r="146">
          <cell r="D146">
            <v>4000</v>
          </cell>
          <cell r="E146">
            <v>4296</v>
          </cell>
        </row>
        <row r="147">
          <cell r="D147">
            <v>15500</v>
          </cell>
          <cell r="E147">
            <v>15705</v>
          </cell>
        </row>
        <row r="148">
          <cell r="D148">
            <v>1800</v>
          </cell>
          <cell r="E148">
            <v>1805</v>
          </cell>
        </row>
        <row r="149">
          <cell r="D149">
            <v>5800</v>
          </cell>
          <cell r="E149">
            <v>6628</v>
          </cell>
        </row>
        <row r="150">
          <cell r="D150">
            <v>2000</v>
          </cell>
          <cell r="E150">
            <v>2060</v>
          </cell>
        </row>
        <row r="151">
          <cell r="D151">
            <v>5000</v>
          </cell>
          <cell r="E151">
            <v>6080</v>
          </cell>
        </row>
        <row r="152">
          <cell r="D152">
            <v>31000</v>
          </cell>
          <cell r="E152">
            <v>31820.5</v>
          </cell>
        </row>
        <row r="153">
          <cell r="D153">
            <v>3000</v>
          </cell>
          <cell r="E153">
            <v>3048</v>
          </cell>
        </row>
        <row r="154">
          <cell r="D154">
            <v>4999</v>
          </cell>
          <cell r="E154">
            <v>5604</v>
          </cell>
        </row>
        <row r="155">
          <cell r="D155">
            <v>15000</v>
          </cell>
          <cell r="E155">
            <v>15265</v>
          </cell>
        </row>
        <row r="156">
          <cell r="D156">
            <v>500</v>
          </cell>
          <cell r="E156">
            <v>570</v>
          </cell>
        </row>
        <row r="157">
          <cell r="D157">
            <v>10000</v>
          </cell>
          <cell r="E157">
            <v>10173</v>
          </cell>
        </row>
        <row r="158">
          <cell r="D158">
            <v>3000</v>
          </cell>
          <cell r="E158">
            <v>3486</v>
          </cell>
        </row>
        <row r="159">
          <cell r="D159">
            <v>3000</v>
          </cell>
          <cell r="E159">
            <v>4085</v>
          </cell>
        </row>
        <row r="160">
          <cell r="D160">
            <v>3000</v>
          </cell>
          <cell r="E160">
            <v>4004</v>
          </cell>
        </row>
        <row r="161">
          <cell r="D161">
            <v>1800</v>
          </cell>
          <cell r="E161">
            <v>2086</v>
          </cell>
        </row>
        <row r="162">
          <cell r="D162">
            <v>15000</v>
          </cell>
          <cell r="E162">
            <v>15677.5</v>
          </cell>
        </row>
        <row r="163">
          <cell r="D163">
            <v>4000</v>
          </cell>
          <cell r="E163">
            <v>4081</v>
          </cell>
        </row>
        <row r="164">
          <cell r="D164">
            <v>1500</v>
          </cell>
          <cell r="E164">
            <v>2630</v>
          </cell>
        </row>
        <row r="165">
          <cell r="D165">
            <v>1000</v>
          </cell>
          <cell r="E165">
            <v>1066.8</v>
          </cell>
        </row>
        <row r="166">
          <cell r="D166">
            <v>3500</v>
          </cell>
          <cell r="E166">
            <v>4280</v>
          </cell>
        </row>
        <row r="167">
          <cell r="D167">
            <v>6500</v>
          </cell>
          <cell r="E167">
            <v>6505</v>
          </cell>
        </row>
        <row r="168">
          <cell r="D168">
            <v>2500</v>
          </cell>
          <cell r="E168">
            <v>2746</v>
          </cell>
        </row>
        <row r="169">
          <cell r="D169">
            <v>2500</v>
          </cell>
          <cell r="E169">
            <v>2501</v>
          </cell>
        </row>
        <row r="170">
          <cell r="D170">
            <v>2000</v>
          </cell>
          <cell r="E170">
            <v>2321</v>
          </cell>
        </row>
        <row r="171">
          <cell r="D171">
            <v>11737</v>
          </cell>
          <cell r="E171">
            <v>11747.18</v>
          </cell>
        </row>
        <row r="172">
          <cell r="D172">
            <v>1050</v>
          </cell>
          <cell r="E172">
            <v>1115</v>
          </cell>
        </row>
        <row r="173">
          <cell r="D173">
            <v>2500</v>
          </cell>
          <cell r="E173">
            <v>2525</v>
          </cell>
        </row>
        <row r="174">
          <cell r="D174">
            <v>500</v>
          </cell>
          <cell r="E174">
            <v>537</v>
          </cell>
        </row>
        <row r="175">
          <cell r="D175">
            <v>3300</v>
          </cell>
          <cell r="E175">
            <v>3350</v>
          </cell>
        </row>
        <row r="176">
          <cell r="D176">
            <v>8000</v>
          </cell>
          <cell r="E176">
            <v>8110</v>
          </cell>
        </row>
        <row r="177">
          <cell r="D177">
            <v>1800</v>
          </cell>
          <cell r="E177">
            <v>2635</v>
          </cell>
        </row>
        <row r="178">
          <cell r="D178">
            <v>5000</v>
          </cell>
          <cell r="E178">
            <v>5226</v>
          </cell>
        </row>
        <row r="179">
          <cell r="D179">
            <v>6000</v>
          </cell>
          <cell r="E179">
            <v>6000</v>
          </cell>
        </row>
        <row r="180">
          <cell r="D180">
            <v>3500</v>
          </cell>
          <cell r="E180">
            <v>3660</v>
          </cell>
        </row>
        <row r="181">
          <cell r="D181">
            <v>3871</v>
          </cell>
          <cell r="E181">
            <v>5366</v>
          </cell>
        </row>
        <row r="182">
          <cell r="D182">
            <v>15000</v>
          </cell>
          <cell r="E182">
            <v>15327</v>
          </cell>
        </row>
        <row r="183">
          <cell r="D183">
            <v>8000</v>
          </cell>
          <cell r="E183">
            <v>8348</v>
          </cell>
        </row>
        <row r="184">
          <cell r="D184">
            <v>3000</v>
          </cell>
          <cell r="E184">
            <v>4145</v>
          </cell>
        </row>
        <row r="185">
          <cell r="D185">
            <v>6000</v>
          </cell>
          <cell r="E185">
            <v>6100</v>
          </cell>
        </row>
        <row r="186">
          <cell r="D186">
            <v>4500</v>
          </cell>
          <cell r="E186">
            <v>4565</v>
          </cell>
        </row>
        <row r="187">
          <cell r="D187">
            <v>500</v>
          </cell>
          <cell r="E187">
            <v>650</v>
          </cell>
        </row>
        <row r="188">
          <cell r="D188">
            <v>1500</v>
          </cell>
          <cell r="E188">
            <v>1650</v>
          </cell>
        </row>
        <row r="189">
          <cell r="D189">
            <v>5500</v>
          </cell>
          <cell r="E189">
            <v>5516</v>
          </cell>
        </row>
        <row r="190">
          <cell r="D190">
            <v>1000</v>
          </cell>
          <cell r="E190">
            <v>1534</v>
          </cell>
        </row>
        <row r="191">
          <cell r="D191">
            <v>3000</v>
          </cell>
          <cell r="E191">
            <v>3058</v>
          </cell>
        </row>
        <row r="192">
          <cell r="D192">
            <v>10000</v>
          </cell>
          <cell r="E192">
            <v>10299</v>
          </cell>
        </row>
        <row r="193">
          <cell r="D193">
            <v>4000</v>
          </cell>
          <cell r="E193">
            <v>4250</v>
          </cell>
        </row>
        <row r="194">
          <cell r="D194">
            <v>5000</v>
          </cell>
          <cell r="E194">
            <v>5673</v>
          </cell>
        </row>
        <row r="195">
          <cell r="D195">
            <v>500</v>
          </cell>
          <cell r="E195">
            <v>1090</v>
          </cell>
        </row>
        <row r="196">
          <cell r="D196">
            <v>7750</v>
          </cell>
          <cell r="E196">
            <v>7860</v>
          </cell>
        </row>
        <row r="197">
          <cell r="D197">
            <v>2500</v>
          </cell>
          <cell r="E197">
            <v>2600</v>
          </cell>
        </row>
        <row r="198">
          <cell r="D198">
            <v>500</v>
          </cell>
          <cell r="E198">
            <v>1105</v>
          </cell>
        </row>
        <row r="199">
          <cell r="D199">
            <v>1000</v>
          </cell>
          <cell r="E199">
            <v>1046</v>
          </cell>
        </row>
        <row r="200">
          <cell r="D200">
            <v>1500</v>
          </cell>
          <cell r="E200">
            <v>1766</v>
          </cell>
        </row>
        <row r="201">
          <cell r="D201">
            <v>200</v>
          </cell>
          <cell r="E201">
            <v>277</v>
          </cell>
        </row>
        <row r="202">
          <cell r="D202">
            <v>1000</v>
          </cell>
          <cell r="E202">
            <v>1035</v>
          </cell>
        </row>
        <row r="203">
          <cell r="D203">
            <v>8000</v>
          </cell>
          <cell r="E203">
            <v>8001</v>
          </cell>
        </row>
        <row r="204">
          <cell r="D204">
            <v>3000</v>
          </cell>
          <cell r="E204">
            <v>3133</v>
          </cell>
        </row>
        <row r="205">
          <cell r="D205">
            <v>4000</v>
          </cell>
          <cell r="E205">
            <v>4090</v>
          </cell>
        </row>
        <row r="206">
          <cell r="D206">
            <v>1750</v>
          </cell>
          <cell r="E206">
            <v>1955</v>
          </cell>
        </row>
        <row r="207">
          <cell r="D207">
            <v>6000</v>
          </cell>
          <cell r="E207">
            <v>6000.66</v>
          </cell>
        </row>
        <row r="208">
          <cell r="D208">
            <v>2000</v>
          </cell>
          <cell r="E208">
            <v>2000</v>
          </cell>
        </row>
        <row r="209">
          <cell r="D209">
            <v>2000</v>
          </cell>
          <cell r="E209">
            <v>2100</v>
          </cell>
        </row>
        <row r="210">
          <cell r="D210">
            <v>3000</v>
          </cell>
          <cell r="E210">
            <v>3506</v>
          </cell>
        </row>
        <row r="211">
          <cell r="D211">
            <v>10000</v>
          </cell>
          <cell r="E211">
            <v>11450</v>
          </cell>
        </row>
        <row r="212">
          <cell r="D212">
            <v>1500</v>
          </cell>
          <cell r="E212">
            <v>1536</v>
          </cell>
        </row>
        <row r="213">
          <cell r="D213">
            <v>500</v>
          </cell>
          <cell r="E213">
            <v>1115</v>
          </cell>
        </row>
        <row r="214">
          <cell r="D214">
            <v>1500</v>
          </cell>
          <cell r="E214">
            <v>1587</v>
          </cell>
        </row>
        <row r="215">
          <cell r="D215">
            <v>1500</v>
          </cell>
          <cell r="E215">
            <v>1565</v>
          </cell>
        </row>
        <row r="216">
          <cell r="D216">
            <v>4000</v>
          </cell>
          <cell r="E216">
            <v>4443</v>
          </cell>
        </row>
        <row r="217">
          <cell r="D217">
            <v>10000</v>
          </cell>
          <cell r="E217">
            <v>10041</v>
          </cell>
        </row>
        <row r="218">
          <cell r="D218">
            <v>15000</v>
          </cell>
          <cell r="E218">
            <v>16465</v>
          </cell>
        </row>
        <row r="219">
          <cell r="D219">
            <v>500</v>
          </cell>
          <cell r="E219">
            <v>610</v>
          </cell>
        </row>
        <row r="220">
          <cell r="D220">
            <v>10000</v>
          </cell>
          <cell r="E220">
            <v>10031</v>
          </cell>
        </row>
        <row r="221">
          <cell r="D221">
            <v>500</v>
          </cell>
          <cell r="E221">
            <v>1055</v>
          </cell>
        </row>
        <row r="222">
          <cell r="D222">
            <v>3000</v>
          </cell>
          <cell r="E222">
            <v>3255</v>
          </cell>
        </row>
        <row r="223">
          <cell r="D223">
            <v>15000</v>
          </cell>
          <cell r="E223">
            <v>15535</v>
          </cell>
        </row>
        <row r="224">
          <cell r="D224">
            <v>500</v>
          </cell>
          <cell r="E224">
            <v>650</v>
          </cell>
        </row>
        <row r="225">
          <cell r="D225">
            <v>3000</v>
          </cell>
          <cell r="E225">
            <v>3105</v>
          </cell>
        </row>
        <row r="226">
          <cell r="D226">
            <v>200</v>
          </cell>
          <cell r="E226">
            <v>200</v>
          </cell>
        </row>
        <row r="227">
          <cell r="D227">
            <v>1700</v>
          </cell>
          <cell r="E227">
            <v>1700.01</v>
          </cell>
        </row>
        <row r="228">
          <cell r="D228">
            <v>4000</v>
          </cell>
          <cell r="E228">
            <v>4035</v>
          </cell>
        </row>
        <row r="229">
          <cell r="D229">
            <v>10000</v>
          </cell>
          <cell r="E229">
            <v>10115</v>
          </cell>
        </row>
        <row r="230">
          <cell r="D230">
            <v>250</v>
          </cell>
          <cell r="E230">
            <v>350</v>
          </cell>
        </row>
        <row r="231">
          <cell r="D231">
            <v>6000</v>
          </cell>
          <cell r="E231">
            <v>6215</v>
          </cell>
        </row>
        <row r="232">
          <cell r="D232">
            <v>30000</v>
          </cell>
          <cell r="E232">
            <v>30891.1</v>
          </cell>
        </row>
        <row r="233">
          <cell r="D233">
            <v>3750</v>
          </cell>
          <cell r="E233">
            <v>4055</v>
          </cell>
        </row>
        <row r="234">
          <cell r="D234">
            <v>2000</v>
          </cell>
          <cell r="E234">
            <v>2000</v>
          </cell>
        </row>
        <row r="235">
          <cell r="D235">
            <v>2000</v>
          </cell>
          <cell r="E235">
            <v>2193</v>
          </cell>
        </row>
        <row r="236">
          <cell r="D236">
            <v>9500</v>
          </cell>
          <cell r="E236">
            <v>9525</v>
          </cell>
        </row>
        <row r="237">
          <cell r="D237">
            <v>10000</v>
          </cell>
          <cell r="E237">
            <v>10555</v>
          </cell>
        </row>
        <row r="238">
          <cell r="D238">
            <v>1000</v>
          </cell>
          <cell r="E238">
            <v>1120</v>
          </cell>
        </row>
        <row r="239">
          <cell r="D239">
            <v>5000</v>
          </cell>
          <cell r="E239">
            <v>5295</v>
          </cell>
        </row>
        <row r="240">
          <cell r="D240">
            <v>3000</v>
          </cell>
          <cell r="E240">
            <v>3030</v>
          </cell>
        </row>
        <row r="241">
          <cell r="D241">
            <v>1200</v>
          </cell>
          <cell r="E241">
            <v>1616.14</v>
          </cell>
        </row>
        <row r="242">
          <cell r="D242">
            <v>5000</v>
          </cell>
          <cell r="E242">
            <v>5260.92</v>
          </cell>
        </row>
        <row r="243">
          <cell r="D243">
            <v>2500</v>
          </cell>
          <cell r="E243">
            <v>2565</v>
          </cell>
        </row>
        <row r="244">
          <cell r="D244">
            <v>250</v>
          </cell>
          <cell r="E244">
            <v>250</v>
          </cell>
        </row>
        <row r="245">
          <cell r="D245">
            <v>1000</v>
          </cell>
          <cell r="E245">
            <v>1855</v>
          </cell>
        </row>
        <row r="246">
          <cell r="D246">
            <v>1000</v>
          </cell>
          <cell r="E246">
            <v>1078</v>
          </cell>
        </row>
        <row r="247">
          <cell r="D247">
            <v>2100</v>
          </cell>
          <cell r="E247">
            <v>2305</v>
          </cell>
        </row>
        <row r="248">
          <cell r="D248">
            <v>800</v>
          </cell>
          <cell r="E248">
            <v>1365</v>
          </cell>
        </row>
        <row r="249">
          <cell r="D249">
            <v>650</v>
          </cell>
          <cell r="E249">
            <v>658</v>
          </cell>
        </row>
        <row r="250">
          <cell r="D250">
            <v>1000</v>
          </cell>
          <cell r="E250">
            <v>1532</v>
          </cell>
        </row>
        <row r="251">
          <cell r="D251">
            <v>10000</v>
          </cell>
          <cell r="E251">
            <v>10065</v>
          </cell>
        </row>
        <row r="252">
          <cell r="D252">
            <v>3000</v>
          </cell>
          <cell r="E252">
            <v>5739</v>
          </cell>
        </row>
        <row r="253">
          <cell r="D253">
            <v>2000</v>
          </cell>
          <cell r="E253">
            <v>2804</v>
          </cell>
        </row>
        <row r="254">
          <cell r="D254">
            <v>978</v>
          </cell>
          <cell r="E254">
            <v>1216</v>
          </cell>
        </row>
        <row r="255">
          <cell r="D255">
            <v>500</v>
          </cell>
          <cell r="E255">
            <v>695</v>
          </cell>
        </row>
        <row r="256">
          <cell r="D256">
            <v>250</v>
          </cell>
          <cell r="E256">
            <v>505</v>
          </cell>
        </row>
        <row r="257">
          <cell r="D257">
            <v>5000</v>
          </cell>
          <cell r="E257">
            <v>5116.18</v>
          </cell>
        </row>
        <row r="258">
          <cell r="D258">
            <v>3500</v>
          </cell>
          <cell r="E258">
            <v>4450</v>
          </cell>
        </row>
        <row r="259">
          <cell r="D259">
            <v>3000</v>
          </cell>
          <cell r="E259">
            <v>3030</v>
          </cell>
        </row>
        <row r="260">
          <cell r="D260">
            <v>10000</v>
          </cell>
          <cell r="E260">
            <v>12178</v>
          </cell>
        </row>
        <row r="261">
          <cell r="D261">
            <v>2800</v>
          </cell>
          <cell r="E261">
            <v>3175</v>
          </cell>
        </row>
        <row r="262">
          <cell r="D262">
            <v>250</v>
          </cell>
          <cell r="E262">
            <v>375</v>
          </cell>
        </row>
        <row r="263">
          <cell r="D263">
            <v>2000</v>
          </cell>
          <cell r="E263">
            <v>2041</v>
          </cell>
        </row>
        <row r="264">
          <cell r="D264">
            <v>4900</v>
          </cell>
          <cell r="E264">
            <v>4900</v>
          </cell>
        </row>
        <row r="265">
          <cell r="D265">
            <v>300</v>
          </cell>
          <cell r="E265">
            <v>312</v>
          </cell>
        </row>
        <row r="266">
          <cell r="D266">
            <v>1800</v>
          </cell>
          <cell r="E266">
            <v>2076</v>
          </cell>
        </row>
        <row r="267">
          <cell r="D267">
            <v>2000</v>
          </cell>
          <cell r="E267">
            <v>2257</v>
          </cell>
        </row>
        <row r="268">
          <cell r="D268">
            <v>1500</v>
          </cell>
          <cell r="E268">
            <v>2140</v>
          </cell>
        </row>
        <row r="269">
          <cell r="D269">
            <v>3350</v>
          </cell>
          <cell r="E269">
            <v>5358</v>
          </cell>
        </row>
        <row r="270">
          <cell r="D270">
            <v>2500</v>
          </cell>
          <cell r="E270">
            <v>2856</v>
          </cell>
        </row>
        <row r="271">
          <cell r="D271">
            <v>1650</v>
          </cell>
          <cell r="E271">
            <v>1660</v>
          </cell>
        </row>
        <row r="272">
          <cell r="D272">
            <v>3000</v>
          </cell>
          <cell r="E272">
            <v>4656</v>
          </cell>
        </row>
        <row r="273">
          <cell r="D273">
            <v>3000</v>
          </cell>
          <cell r="E273">
            <v>3636</v>
          </cell>
        </row>
        <row r="274">
          <cell r="D274">
            <v>1000</v>
          </cell>
          <cell r="E274">
            <v>1275</v>
          </cell>
        </row>
        <row r="275">
          <cell r="D275">
            <v>500</v>
          </cell>
          <cell r="E275">
            <v>791</v>
          </cell>
        </row>
        <row r="276">
          <cell r="D276">
            <v>3800</v>
          </cell>
          <cell r="E276">
            <v>4000.22</v>
          </cell>
        </row>
        <row r="277">
          <cell r="D277">
            <v>1500</v>
          </cell>
          <cell r="E277">
            <v>1500</v>
          </cell>
        </row>
        <row r="278">
          <cell r="D278">
            <v>400</v>
          </cell>
          <cell r="E278">
            <v>400</v>
          </cell>
        </row>
        <row r="279">
          <cell r="D279">
            <v>3000</v>
          </cell>
          <cell r="E279">
            <v>3732</v>
          </cell>
        </row>
        <row r="280">
          <cell r="D280">
            <v>1551</v>
          </cell>
          <cell r="E280">
            <v>1686</v>
          </cell>
        </row>
        <row r="281">
          <cell r="D281">
            <v>2000</v>
          </cell>
          <cell r="E281">
            <v>2110</v>
          </cell>
        </row>
        <row r="282">
          <cell r="D282">
            <v>1000</v>
          </cell>
          <cell r="E282">
            <v>1063</v>
          </cell>
        </row>
        <row r="283">
          <cell r="D283">
            <v>4000</v>
          </cell>
          <cell r="E283">
            <v>4216</v>
          </cell>
        </row>
        <row r="284">
          <cell r="D284">
            <v>1000</v>
          </cell>
          <cell r="E284">
            <v>1000</v>
          </cell>
        </row>
        <row r="285">
          <cell r="D285">
            <v>2500</v>
          </cell>
          <cell r="E285">
            <v>2594</v>
          </cell>
        </row>
        <row r="286">
          <cell r="D286">
            <v>3000</v>
          </cell>
          <cell r="E286">
            <v>3045</v>
          </cell>
        </row>
        <row r="287">
          <cell r="D287">
            <v>10000</v>
          </cell>
          <cell r="E287">
            <v>10440</v>
          </cell>
        </row>
        <row r="288">
          <cell r="D288">
            <v>3000</v>
          </cell>
          <cell r="E288">
            <v>3190</v>
          </cell>
        </row>
        <row r="289">
          <cell r="D289">
            <v>900</v>
          </cell>
          <cell r="E289">
            <v>905</v>
          </cell>
        </row>
        <row r="290">
          <cell r="D290">
            <v>2800</v>
          </cell>
          <cell r="E290">
            <v>3315</v>
          </cell>
        </row>
        <row r="291">
          <cell r="D291">
            <v>500</v>
          </cell>
          <cell r="E291">
            <v>550</v>
          </cell>
        </row>
        <row r="292">
          <cell r="D292">
            <v>3000</v>
          </cell>
          <cell r="E292">
            <v>3080</v>
          </cell>
        </row>
        <row r="293">
          <cell r="D293">
            <v>2500</v>
          </cell>
          <cell r="E293">
            <v>2500</v>
          </cell>
        </row>
        <row r="294">
          <cell r="D294">
            <v>1500</v>
          </cell>
          <cell r="E294">
            <v>1650.69</v>
          </cell>
        </row>
        <row r="295">
          <cell r="D295">
            <v>350</v>
          </cell>
          <cell r="E295">
            <v>593</v>
          </cell>
        </row>
        <row r="296">
          <cell r="D296">
            <v>10000</v>
          </cell>
          <cell r="E296">
            <v>10156</v>
          </cell>
        </row>
        <row r="297">
          <cell r="D297">
            <v>500</v>
          </cell>
          <cell r="E297">
            <v>530</v>
          </cell>
        </row>
        <row r="298">
          <cell r="D298">
            <v>3300</v>
          </cell>
          <cell r="E298">
            <v>3366</v>
          </cell>
        </row>
        <row r="299">
          <cell r="D299">
            <v>6000</v>
          </cell>
          <cell r="E299">
            <v>7015</v>
          </cell>
        </row>
        <row r="300">
          <cell r="D300">
            <v>500</v>
          </cell>
          <cell r="E300">
            <v>660</v>
          </cell>
        </row>
        <row r="301">
          <cell r="D301">
            <v>1000</v>
          </cell>
          <cell r="E301">
            <v>1280</v>
          </cell>
        </row>
        <row r="302">
          <cell r="D302">
            <v>960</v>
          </cell>
          <cell r="E302">
            <v>1142</v>
          </cell>
        </row>
        <row r="303">
          <cell r="D303">
            <v>500</v>
          </cell>
          <cell r="E303">
            <v>631</v>
          </cell>
        </row>
        <row r="304">
          <cell r="D304">
            <v>5000</v>
          </cell>
          <cell r="E304">
            <v>7810</v>
          </cell>
        </row>
        <row r="305">
          <cell r="D305">
            <v>600</v>
          </cell>
          <cell r="E305">
            <v>718</v>
          </cell>
        </row>
        <row r="306">
          <cell r="D306">
            <v>5500</v>
          </cell>
          <cell r="E306">
            <v>5623</v>
          </cell>
        </row>
        <row r="307">
          <cell r="D307">
            <v>2500</v>
          </cell>
          <cell r="E307">
            <v>2500</v>
          </cell>
        </row>
        <row r="308">
          <cell r="D308">
            <v>250</v>
          </cell>
          <cell r="E308">
            <v>251</v>
          </cell>
        </row>
        <row r="309">
          <cell r="D309">
            <v>1100</v>
          </cell>
          <cell r="E309">
            <v>1125</v>
          </cell>
        </row>
        <row r="310">
          <cell r="D310">
            <v>35000</v>
          </cell>
          <cell r="E310">
            <v>40043.25</v>
          </cell>
        </row>
        <row r="311">
          <cell r="D311">
            <v>2100</v>
          </cell>
          <cell r="E311">
            <v>2140</v>
          </cell>
        </row>
        <row r="312">
          <cell r="D312">
            <v>1500</v>
          </cell>
          <cell r="E312">
            <v>1527.5</v>
          </cell>
        </row>
        <row r="313">
          <cell r="D313">
            <v>5500</v>
          </cell>
          <cell r="E313">
            <v>5845</v>
          </cell>
        </row>
        <row r="314">
          <cell r="D314">
            <v>5000</v>
          </cell>
          <cell r="E314">
            <v>5671.11</v>
          </cell>
        </row>
        <row r="315">
          <cell r="D315">
            <v>100000</v>
          </cell>
          <cell r="E315">
            <v>100036</v>
          </cell>
        </row>
        <row r="316">
          <cell r="D316">
            <v>2500</v>
          </cell>
          <cell r="E316">
            <v>2560</v>
          </cell>
        </row>
        <row r="317">
          <cell r="D317">
            <v>900</v>
          </cell>
          <cell r="E317">
            <v>1175</v>
          </cell>
        </row>
        <row r="318">
          <cell r="D318">
            <v>1000</v>
          </cell>
          <cell r="E318">
            <v>1110</v>
          </cell>
        </row>
        <row r="319">
          <cell r="D319">
            <v>5000</v>
          </cell>
          <cell r="E319">
            <v>5024</v>
          </cell>
        </row>
        <row r="320">
          <cell r="D320">
            <v>2000</v>
          </cell>
          <cell r="E320">
            <v>2287</v>
          </cell>
        </row>
        <row r="321">
          <cell r="D321">
            <v>5800</v>
          </cell>
          <cell r="E321">
            <v>6155</v>
          </cell>
        </row>
        <row r="322">
          <cell r="D322">
            <v>10000</v>
          </cell>
          <cell r="E322">
            <v>10133</v>
          </cell>
        </row>
        <row r="323">
          <cell r="D323">
            <v>100</v>
          </cell>
          <cell r="E323">
            <v>100</v>
          </cell>
        </row>
        <row r="324">
          <cell r="D324">
            <v>600</v>
          </cell>
          <cell r="E324">
            <v>780</v>
          </cell>
        </row>
        <row r="325">
          <cell r="D325">
            <v>900</v>
          </cell>
          <cell r="E325">
            <v>1025</v>
          </cell>
        </row>
        <row r="326">
          <cell r="D326">
            <v>1000</v>
          </cell>
          <cell r="E326">
            <v>2870</v>
          </cell>
        </row>
        <row r="327">
          <cell r="D327">
            <v>3000</v>
          </cell>
          <cell r="E327">
            <v>3255</v>
          </cell>
        </row>
        <row r="328">
          <cell r="D328">
            <v>3400</v>
          </cell>
          <cell r="E328">
            <v>4050</v>
          </cell>
        </row>
        <row r="329">
          <cell r="D329">
            <v>7500</v>
          </cell>
          <cell r="E329">
            <v>8207</v>
          </cell>
        </row>
        <row r="330">
          <cell r="D330">
            <v>4000</v>
          </cell>
          <cell r="E330">
            <v>5100</v>
          </cell>
        </row>
        <row r="331">
          <cell r="D331">
            <v>700</v>
          </cell>
          <cell r="E331">
            <v>1225</v>
          </cell>
        </row>
        <row r="332">
          <cell r="D332">
            <v>2000</v>
          </cell>
          <cell r="E332">
            <v>2545</v>
          </cell>
        </row>
        <row r="333">
          <cell r="D333">
            <v>3000</v>
          </cell>
          <cell r="E333">
            <v>3319</v>
          </cell>
        </row>
        <row r="334">
          <cell r="D334">
            <v>1600</v>
          </cell>
          <cell r="E334">
            <v>2015</v>
          </cell>
        </row>
        <row r="335">
          <cell r="D335">
            <v>2600</v>
          </cell>
          <cell r="E335">
            <v>3081</v>
          </cell>
        </row>
        <row r="336">
          <cell r="D336">
            <v>2500</v>
          </cell>
          <cell r="E336">
            <v>2565</v>
          </cell>
        </row>
        <row r="337">
          <cell r="D337">
            <v>1000</v>
          </cell>
          <cell r="E337">
            <v>1101</v>
          </cell>
        </row>
        <row r="338">
          <cell r="D338">
            <v>500</v>
          </cell>
          <cell r="E338">
            <v>1010</v>
          </cell>
        </row>
        <row r="339">
          <cell r="D339">
            <v>10</v>
          </cell>
          <cell r="E339">
            <v>13</v>
          </cell>
        </row>
        <row r="340">
          <cell r="D340">
            <v>4000</v>
          </cell>
          <cell r="E340">
            <v>4002</v>
          </cell>
        </row>
        <row r="341">
          <cell r="D341">
            <v>1500</v>
          </cell>
          <cell r="E341">
            <v>2560</v>
          </cell>
        </row>
        <row r="342">
          <cell r="D342">
            <v>3000</v>
          </cell>
          <cell r="E342">
            <v>3385</v>
          </cell>
        </row>
        <row r="343">
          <cell r="D343">
            <v>1250</v>
          </cell>
          <cell r="E343">
            <v>1250</v>
          </cell>
        </row>
        <row r="344">
          <cell r="D344">
            <v>2500</v>
          </cell>
          <cell r="E344">
            <v>2520</v>
          </cell>
        </row>
        <row r="345">
          <cell r="D345">
            <v>1000</v>
          </cell>
          <cell r="E345">
            <v>1130</v>
          </cell>
        </row>
        <row r="346">
          <cell r="D346">
            <v>10500</v>
          </cell>
          <cell r="E346">
            <v>11045</v>
          </cell>
        </row>
        <row r="347">
          <cell r="D347">
            <v>3000</v>
          </cell>
          <cell r="E347">
            <v>3292</v>
          </cell>
        </row>
        <row r="348">
          <cell r="D348">
            <v>1000</v>
          </cell>
          <cell r="E348">
            <v>1000.99</v>
          </cell>
        </row>
        <row r="349">
          <cell r="D349">
            <v>2500</v>
          </cell>
          <cell r="E349">
            <v>3000</v>
          </cell>
        </row>
        <row r="350">
          <cell r="D350">
            <v>3000</v>
          </cell>
          <cell r="E350">
            <v>3148</v>
          </cell>
        </row>
        <row r="351">
          <cell r="D351">
            <v>2000</v>
          </cell>
          <cell r="E351">
            <v>2000</v>
          </cell>
        </row>
        <row r="352">
          <cell r="D352">
            <v>40000</v>
          </cell>
          <cell r="E352">
            <v>40153</v>
          </cell>
        </row>
        <row r="353">
          <cell r="D353">
            <v>500</v>
          </cell>
          <cell r="E353">
            <v>520</v>
          </cell>
        </row>
        <row r="354">
          <cell r="D354">
            <v>5000</v>
          </cell>
          <cell r="E354">
            <v>5813</v>
          </cell>
        </row>
        <row r="355">
          <cell r="D355">
            <v>1500</v>
          </cell>
          <cell r="E355">
            <v>1510</v>
          </cell>
        </row>
        <row r="356">
          <cell r="D356">
            <v>3000</v>
          </cell>
          <cell r="E356">
            <v>3061</v>
          </cell>
        </row>
        <row r="357">
          <cell r="D357">
            <v>3000</v>
          </cell>
          <cell r="E357">
            <v>3330</v>
          </cell>
        </row>
        <row r="358">
          <cell r="D358">
            <v>800</v>
          </cell>
          <cell r="E358">
            <v>875</v>
          </cell>
        </row>
        <row r="359">
          <cell r="D359">
            <v>1200</v>
          </cell>
          <cell r="E359">
            <v>1200</v>
          </cell>
        </row>
        <row r="360">
          <cell r="D360">
            <v>1000</v>
          </cell>
          <cell r="E360">
            <v>1035</v>
          </cell>
        </row>
        <row r="361">
          <cell r="D361">
            <v>3500</v>
          </cell>
          <cell r="E361">
            <v>3530</v>
          </cell>
        </row>
        <row r="362">
          <cell r="D362">
            <v>800</v>
          </cell>
          <cell r="E362">
            <v>1030</v>
          </cell>
        </row>
        <row r="363">
          <cell r="D363">
            <v>12000</v>
          </cell>
          <cell r="E363">
            <v>12348.5</v>
          </cell>
        </row>
        <row r="364">
          <cell r="D364">
            <v>2000</v>
          </cell>
          <cell r="E364">
            <v>2202</v>
          </cell>
        </row>
        <row r="365">
          <cell r="D365">
            <v>3000</v>
          </cell>
          <cell r="E365">
            <v>3383</v>
          </cell>
        </row>
        <row r="366">
          <cell r="D366">
            <v>1000</v>
          </cell>
          <cell r="E366">
            <v>1119</v>
          </cell>
        </row>
        <row r="367">
          <cell r="D367">
            <v>3000</v>
          </cell>
          <cell r="E367">
            <v>4176</v>
          </cell>
        </row>
        <row r="368">
          <cell r="D368">
            <v>3500</v>
          </cell>
          <cell r="E368">
            <v>3880</v>
          </cell>
        </row>
        <row r="369">
          <cell r="D369">
            <v>750</v>
          </cell>
          <cell r="E369">
            <v>1043</v>
          </cell>
        </row>
        <row r="370">
          <cell r="D370">
            <v>5000</v>
          </cell>
          <cell r="E370">
            <v>5285</v>
          </cell>
        </row>
        <row r="371">
          <cell r="D371">
            <v>350</v>
          </cell>
          <cell r="E371">
            <v>355</v>
          </cell>
        </row>
        <row r="372">
          <cell r="D372">
            <v>5000</v>
          </cell>
          <cell r="E372">
            <v>5012.25</v>
          </cell>
        </row>
        <row r="373">
          <cell r="D373">
            <v>3000</v>
          </cell>
          <cell r="E373">
            <v>3550</v>
          </cell>
        </row>
        <row r="374">
          <cell r="D374">
            <v>1500</v>
          </cell>
          <cell r="E374">
            <v>1800</v>
          </cell>
        </row>
        <row r="375">
          <cell r="D375">
            <v>40000</v>
          </cell>
          <cell r="E375">
            <v>51184</v>
          </cell>
        </row>
        <row r="376">
          <cell r="D376">
            <v>1000</v>
          </cell>
          <cell r="E376">
            <v>1260</v>
          </cell>
        </row>
        <row r="377">
          <cell r="D377">
            <v>3500</v>
          </cell>
          <cell r="E377">
            <v>3760</v>
          </cell>
        </row>
        <row r="378">
          <cell r="D378">
            <v>4000</v>
          </cell>
          <cell r="E378">
            <v>4005</v>
          </cell>
        </row>
        <row r="379">
          <cell r="D379">
            <v>5000</v>
          </cell>
          <cell r="E379">
            <v>5526</v>
          </cell>
        </row>
        <row r="380">
          <cell r="D380">
            <v>2500</v>
          </cell>
          <cell r="E380">
            <v>2520</v>
          </cell>
        </row>
        <row r="381">
          <cell r="D381">
            <v>500</v>
          </cell>
          <cell r="E381">
            <v>606</v>
          </cell>
        </row>
        <row r="382">
          <cell r="D382">
            <v>1050</v>
          </cell>
          <cell r="E382">
            <v>1296</v>
          </cell>
        </row>
        <row r="383">
          <cell r="D383">
            <v>2827</v>
          </cell>
          <cell r="E383">
            <v>2925</v>
          </cell>
        </row>
        <row r="384">
          <cell r="D384">
            <v>1500</v>
          </cell>
          <cell r="E384">
            <v>1820</v>
          </cell>
        </row>
        <row r="385">
          <cell r="D385">
            <v>1000</v>
          </cell>
          <cell r="E385">
            <v>1860</v>
          </cell>
        </row>
        <row r="386">
          <cell r="D386">
            <v>700</v>
          </cell>
          <cell r="E386">
            <v>2100</v>
          </cell>
        </row>
        <row r="387">
          <cell r="D387">
            <v>1300</v>
          </cell>
          <cell r="E387">
            <v>1835</v>
          </cell>
        </row>
        <row r="388">
          <cell r="D388">
            <v>500</v>
          </cell>
          <cell r="E388">
            <v>570</v>
          </cell>
        </row>
        <row r="389">
          <cell r="D389">
            <v>7500</v>
          </cell>
          <cell r="E389">
            <v>11530</v>
          </cell>
        </row>
        <row r="390">
          <cell r="D390">
            <v>2000</v>
          </cell>
          <cell r="E390">
            <v>2030</v>
          </cell>
        </row>
        <row r="391">
          <cell r="D391">
            <v>10000</v>
          </cell>
          <cell r="E391">
            <v>10235</v>
          </cell>
        </row>
        <row r="392">
          <cell r="D392">
            <v>800</v>
          </cell>
          <cell r="E392">
            <v>1246</v>
          </cell>
        </row>
        <row r="393">
          <cell r="D393">
            <v>3300</v>
          </cell>
          <cell r="E393">
            <v>3449</v>
          </cell>
        </row>
        <row r="394">
          <cell r="D394">
            <v>5000</v>
          </cell>
          <cell r="E394">
            <v>5040</v>
          </cell>
        </row>
        <row r="395">
          <cell r="D395">
            <v>850</v>
          </cell>
          <cell r="E395">
            <v>2879</v>
          </cell>
        </row>
        <row r="396">
          <cell r="D396">
            <v>2000</v>
          </cell>
          <cell r="E396">
            <v>2015</v>
          </cell>
        </row>
        <row r="397">
          <cell r="D397">
            <v>1500</v>
          </cell>
          <cell r="E397">
            <v>1826</v>
          </cell>
        </row>
        <row r="398">
          <cell r="D398">
            <v>2100</v>
          </cell>
          <cell r="E398">
            <v>2119.9899999999998</v>
          </cell>
        </row>
        <row r="399">
          <cell r="D399">
            <v>1500</v>
          </cell>
          <cell r="E399">
            <v>2102</v>
          </cell>
        </row>
        <row r="400">
          <cell r="D400">
            <v>1500</v>
          </cell>
          <cell r="E400">
            <v>1788.57</v>
          </cell>
        </row>
        <row r="401">
          <cell r="D401">
            <v>2000</v>
          </cell>
          <cell r="E401">
            <v>2145</v>
          </cell>
        </row>
        <row r="402">
          <cell r="D402">
            <v>250</v>
          </cell>
          <cell r="E402">
            <v>570</v>
          </cell>
        </row>
        <row r="403">
          <cell r="D403">
            <v>1000</v>
          </cell>
          <cell r="E403">
            <v>1064</v>
          </cell>
        </row>
        <row r="404">
          <cell r="D404">
            <v>3500</v>
          </cell>
          <cell r="E404">
            <v>3659</v>
          </cell>
        </row>
        <row r="405">
          <cell r="D405">
            <v>2500</v>
          </cell>
          <cell r="E405">
            <v>2650</v>
          </cell>
        </row>
        <row r="406">
          <cell r="D406">
            <v>5000</v>
          </cell>
          <cell r="E406">
            <v>5271</v>
          </cell>
        </row>
        <row r="407">
          <cell r="D407">
            <v>5000</v>
          </cell>
          <cell r="E407">
            <v>5000</v>
          </cell>
        </row>
        <row r="408">
          <cell r="D408">
            <v>500</v>
          </cell>
          <cell r="E408">
            <v>501</v>
          </cell>
        </row>
        <row r="409">
          <cell r="D409">
            <v>100</v>
          </cell>
          <cell r="E409">
            <v>225</v>
          </cell>
        </row>
        <row r="410">
          <cell r="D410">
            <v>500</v>
          </cell>
          <cell r="E410">
            <v>530.11</v>
          </cell>
        </row>
        <row r="411">
          <cell r="D411">
            <v>1200</v>
          </cell>
          <cell r="E411">
            <v>1256</v>
          </cell>
        </row>
        <row r="412">
          <cell r="D412">
            <v>800</v>
          </cell>
          <cell r="E412">
            <v>900</v>
          </cell>
        </row>
        <row r="413">
          <cell r="D413">
            <v>2000</v>
          </cell>
          <cell r="E413">
            <v>2025</v>
          </cell>
        </row>
      </sheetData>
      <sheetData sheetId="7">
        <row r="1">
          <cell r="D1" t="str">
            <v>goal</v>
          </cell>
          <cell r="E1" t="str">
            <v>pledged</v>
          </cell>
        </row>
        <row r="2">
          <cell r="D2">
            <v>1200</v>
          </cell>
          <cell r="E2">
            <v>0</v>
          </cell>
        </row>
        <row r="3">
          <cell r="D3">
            <v>7500</v>
          </cell>
          <cell r="E3">
            <v>2366</v>
          </cell>
        </row>
        <row r="4">
          <cell r="D4">
            <v>8000</v>
          </cell>
          <cell r="E4">
            <v>0</v>
          </cell>
        </row>
        <row r="5">
          <cell r="D5">
            <v>2000</v>
          </cell>
          <cell r="E5">
            <v>0</v>
          </cell>
        </row>
        <row r="6">
          <cell r="D6">
            <v>35000</v>
          </cell>
          <cell r="E6">
            <v>70</v>
          </cell>
        </row>
        <row r="7">
          <cell r="D7">
            <v>8000</v>
          </cell>
          <cell r="E7">
            <v>311</v>
          </cell>
        </row>
        <row r="8">
          <cell r="D8">
            <v>5000</v>
          </cell>
          <cell r="E8">
            <v>95</v>
          </cell>
        </row>
        <row r="9">
          <cell r="D9">
            <v>600</v>
          </cell>
          <cell r="E9">
            <v>300</v>
          </cell>
        </row>
        <row r="10">
          <cell r="D10">
            <v>3000</v>
          </cell>
          <cell r="E10">
            <v>146</v>
          </cell>
        </row>
        <row r="11">
          <cell r="D11">
            <v>4000</v>
          </cell>
          <cell r="E11">
            <v>266</v>
          </cell>
        </row>
        <row r="12">
          <cell r="D12">
            <v>12700</v>
          </cell>
          <cell r="E12">
            <v>55</v>
          </cell>
        </row>
        <row r="13">
          <cell r="D13">
            <v>50000</v>
          </cell>
          <cell r="E13">
            <v>20</v>
          </cell>
        </row>
        <row r="14">
          <cell r="D14">
            <v>2888</v>
          </cell>
          <cell r="E14">
            <v>0</v>
          </cell>
        </row>
        <row r="15">
          <cell r="D15">
            <v>5000</v>
          </cell>
          <cell r="E15">
            <v>45</v>
          </cell>
        </row>
        <row r="16">
          <cell r="D16">
            <v>2500</v>
          </cell>
          <cell r="E16">
            <v>504</v>
          </cell>
        </row>
        <row r="17">
          <cell r="D17">
            <v>15000</v>
          </cell>
          <cell r="E17">
            <v>6301.76</v>
          </cell>
        </row>
        <row r="18">
          <cell r="D18">
            <v>20000</v>
          </cell>
          <cell r="E18">
            <v>177</v>
          </cell>
        </row>
        <row r="19">
          <cell r="D19">
            <v>5000</v>
          </cell>
          <cell r="E19">
            <v>750</v>
          </cell>
        </row>
        <row r="20">
          <cell r="D20">
            <v>10000</v>
          </cell>
          <cell r="E20">
            <v>467</v>
          </cell>
        </row>
        <row r="21">
          <cell r="D21">
            <v>3000</v>
          </cell>
          <cell r="E21">
            <v>0</v>
          </cell>
        </row>
        <row r="22">
          <cell r="D22">
            <v>2500</v>
          </cell>
          <cell r="E22">
            <v>953</v>
          </cell>
        </row>
        <row r="23">
          <cell r="D23">
            <v>5000</v>
          </cell>
          <cell r="E23">
            <v>271</v>
          </cell>
        </row>
        <row r="24">
          <cell r="D24">
            <v>20000</v>
          </cell>
          <cell r="E24">
            <v>7</v>
          </cell>
        </row>
        <row r="25">
          <cell r="D25">
            <v>150000</v>
          </cell>
          <cell r="E25">
            <v>0</v>
          </cell>
        </row>
        <row r="26">
          <cell r="D26">
            <v>6000</v>
          </cell>
          <cell r="E26">
            <v>650</v>
          </cell>
        </row>
        <row r="27">
          <cell r="D27">
            <v>11200</v>
          </cell>
          <cell r="E27">
            <v>29</v>
          </cell>
        </row>
        <row r="28">
          <cell r="D28">
            <v>12000</v>
          </cell>
          <cell r="E28">
            <v>2800</v>
          </cell>
        </row>
        <row r="29">
          <cell r="D29">
            <v>5500</v>
          </cell>
          <cell r="E29">
            <v>0</v>
          </cell>
        </row>
        <row r="30">
          <cell r="D30">
            <v>750</v>
          </cell>
          <cell r="E30">
            <v>252</v>
          </cell>
        </row>
        <row r="31">
          <cell r="D31">
            <v>10000</v>
          </cell>
          <cell r="E31">
            <v>1908</v>
          </cell>
        </row>
        <row r="32">
          <cell r="D32">
            <v>45000</v>
          </cell>
          <cell r="E32">
            <v>185</v>
          </cell>
        </row>
        <row r="33">
          <cell r="D33">
            <v>400</v>
          </cell>
          <cell r="E33">
            <v>130</v>
          </cell>
        </row>
        <row r="34">
          <cell r="D34">
            <v>200</v>
          </cell>
          <cell r="E34">
            <v>10</v>
          </cell>
        </row>
        <row r="35">
          <cell r="D35">
            <v>3000</v>
          </cell>
          <cell r="E35">
            <v>5</v>
          </cell>
        </row>
        <row r="36">
          <cell r="D36">
            <v>30000</v>
          </cell>
          <cell r="E36">
            <v>0</v>
          </cell>
        </row>
        <row r="37">
          <cell r="D37">
            <v>3000</v>
          </cell>
          <cell r="E37">
            <v>1142</v>
          </cell>
        </row>
        <row r="38">
          <cell r="D38">
            <v>2000</v>
          </cell>
          <cell r="E38">
            <v>21</v>
          </cell>
        </row>
        <row r="39">
          <cell r="D39">
            <v>10000</v>
          </cell>
          <cell r="E39">
            <v>273</v>
          </cell>
        </row>
        <row r="40">
          <cell r="D40">
            <v>5500</v>
          </cell>
          <cell r="E40">
            <v>500</v>
          </cell>
        </row>
        <row r="41">
          <cell r="D41">
            <v>5000</v>
          </cell>
          <cell r="E41">
            <v>25</v>
          </cell>
        </row>
        <row r="42">
          <cell r="D42">
            <v>50000</v>
          </cell>
          <cell r="E42">
            <v>0</v>
          </cell>
        </row>
        <row r="43">
          <cell r="D43">
            <v>500</v>
          </cell>
          <cell r="E43">
            <v>23</v>
          </cell>
        </row>
        <row r="44">
          <cell r="D44">
            <v>3000</v>
          </cell>
          <cell r="E44">
            <v>625</v>
          </cell>
        </row>
        <row r="45">
          <cell r="D45">
            <v>12000</v>
          </cell>
          <cell r="E45">
            <v>550</v>
          </cell>
        </row>
        <row r="46">
          <cell r="D46">
            <v>7500</v>
          </cell>
          <cell r="E46">
            <v>316</v>
          </cell>
        </row>
        <row r="47">
          <cell r="D47">
            <v>10000</v>
          </cell>
          <cell r="E47">
            <v>0</v>
          </cell>
        </row>
        <row r="48">
          <cell r="D48">
            <v>5500</v>
          </cell>
          <cell r="E48">
            <v>3405</v>
          </cell>
        </row>
        <row r="49">
          <cell r="D49">
            <v>750</v>
          </cell>
          <cell r="E49">
            <v>6</v>
          </cell>
        </row>
        <row r="50">
          <cell r="D50">
            <v>150000</v>
          </cell>
          <cell r="E50">
            <v>25</v>
          </cell>
        </row>
        <row r="51">
          <cell r="D51">
            <v>5000</v>
          </cell>
          <cell r="E51">
            <v>39</v>
          </cell>
        </row>
        <row r="52">
          <cell r="D52">
            <v>3500</v>
          </cell>
          <cell r="E52">
            <v>622</v>
          </cell>
        </row>
        <row r="53">
          <cell r="D53">
            <v>6000</v>
          </cell>
          <cell r="E53">
            <v>565</v>
          </cell>
        </row>
        <row r="54">
          <cell r="D54">
            <v>2500</v>
          </cell>
          <cell r="E54">
            <v>2</v>
          </cell>
        </row>
        <row r="55">
          <cell r="D55">
            <v>9600</v>
          </cell>
          <cell r="E55">
            <v>264</v>
          </cell>
        </row>
        <row r="56">
          <cell r="D56">
            <v>180000</v>
          </cell>
          <cell r="E56">
            <v>20</v>
          </cell>
        </row>
        <row r="57">
          <cell r="D57">
            <v>1800</v>
          </cell>
          <cell r="E57">
            <v>657</v>
          </cell>
        </row>
        <row r="58">
          <cell r="D58">
            <v>14440</v>
          </cell>
          <cell r="E58">
            <v>2030</v>
          </cell>
        </row>
        <row r="59">
          <cell r="D59">
            <v>10000</v>
          </cell>
          <cell r="E59">
            <v>2</v>
          </cell>
        </row>
        <row r="60">
          <cell r="D60">
            <v>2000</v>
          </cell>
          <cell r="E60">
            <v>437</v>
          </cell>
        </row>
        <row r="61">
          <cell r="D61">
            <v>5000</v>
          </cell>
          <cell r="E61">
            <v>1362</v>
          </cell>
        </row>
        <row r="62">
          <cell r="D62">
            <v>600</v>
          </cell>
          <cell r="E62">
            <v>51</v>
          </cell>
        </row>
        <row r="63">
          <cell r="D63">
            <v>20000</v>
          </cell>
          <cell r="E63">
            <v>1862</v>
          </cell>
        </row>
        <row r="64">
          <cell r="D64">
            <v>5000</v>
          </cell>
          <cell r="E64">
            <v>362</v>
          </cell>
        </row>
        <row r="65">
          <cell r="D65">
            <v>1000</v>
          </cell>
          <cell r="E65">
            <v>100</v>
          </cell>
        </row>
        <row r="66">
          <cell r="D66">
            <v>5500</v>
          </cell>
          <cell r="E66">
            <v>620</v>
          </cell>
        </row>
        <row r="67">
          <cell r="D67">
            <v>1500</v>
          </cell>
          <cell r="E67">
            <v>0</v>
          </cell>
        </row>
        <row r="68">
          <cell r="D68">
            <v>1500</v>
          </cell>
          <cell r="E68">
            <v>427</v>
          </cell>
        </row>
        <row r="69">
          <cell r="D69">
            <v>700</v>
          </cell>
          <cell r="E69">
            <v>150</v>
          </cell>
        </row>
        <row r="70">
          <cell r="D70">
            <v>2000</v>
          </cell>
          <cell r="E70">
            <v>358</v>
          </cell>
        </row>
        <row r="71">
          <cell r="D71">
            <v>20000</v>
          </cell>
          <cell r="E71">
            <v>0</v>
          </cell>
        </row>
        <row r="72">
          <cell r="D72">
            <v>5000</v>
          </cell>
          <cell r="E72">
            <v>100</v>
          </cell>
        </row>
        <row r="73">
          <cell r="D73">
            <v>2200</v>
          </cell>
          <cell r="E73">
            <v>0</v>
          </cell>
        </row>
        <row r="74">
          <cell r="D74">
            <v>1200</v>
          </cell>
          <cell r="E74">
            <v>0</v>
          </cell>
        </row>
        <row r="75">
          <cell r="D75">
            <v>100</v>
          </cell>
          <cell r="E75">
            <v>10</v>
          </cell>
        </row>
        <row r="76">
          <cell r="D76">
            <v>8500</v>
          </cell>
          <cell r="E76">
            <v>202</v>
          </cell>
        </row>
        <row r="77">
          <cell r="D77">
            <v>10000</v>
          </cell>
          <cell r="E77">
            <v>872</v>
          </cell>
        </row>
        <row r="78">
          <cell r="D78">
            <v>5000</v>
          </cell>
          <cell r="E78">
            <v>1065</v>
          </cell>
        </row>
        <row r="79">
          <cell r="D79">
            <v>9800</v>
          </cell>
          <cell r="E79">
            <v>4066</v>
          </cell>
        </row>
        <row r="80">
          <cell r="D80">
            <v>40000</v>
          </cell>
          <cell r="E80">
            <v>842</v>
          </cell>
        </row>
        <row r="81">
          <cell r="D81">
            <v>7000</v>
          </cell>
          <cell r="E81">
            <v>189</v>
          </cell>
        </row>
        <row r="82">
          <cell r="D82">
            <v>10500</v>
          </cell>
          <cell r="E82">
            <v>1697</v>
          </cell>
        </row>
        <row r="83">
          <cell r="D83">
            <v>13000</v>
          </cell>
          <cell r="E83">
            <v>2129</v>
          </cell>
        </row>
        <row r="84">
          <cell r="D84">
            <v>1000</v>
          </cell>
          <cell r="E84">
            <v>38</v>
          </cell>
        </row>
        <row r="85">
          <cell r="D85">
            <v>10000</v>
          </cell>
          <cell r="E85">
            <v>20</v>
          </cell>
        </row>
        <row r="86">
          <cell r="D86">
            <v>100000</v>
          </cell>
          <cell r="E86">
            <v>26</v>
          </cell>
        </row>
        <row r="87">
          <cell r="D87">
            <v>11000</v>
          </cell>
          <cell r="E87">
            <v>1788</v>
          </cell>
        </row>
        <row r="88">
          <cell r="D88">
            <v>1000</v>
          </cell>
          <cell r="E88">
            <v>25</v>
          </cell>
        </row>
        <row r="89">
          <cell r="D89">
            <v>5000</v>
          </cell>
          <cell r="E89">
            <v>1</v>
          </cell>
        </row>
        <row r="90">
          <cell r="D90">
            <v>5000</v>
          </cell>
          <cell r="E90">
            <v>260</v>
          </cell>
        </row>
        <row r="91">
          <cell r="D91">
            <v>2500</v>
          </cell>
          <cell r="E91">
            <v>1</v>
          </cell>
        </row>
        <row r="92">
          <cell r="D92">
            <v>6000</v>
          </cell>
          <cell r="E92">
            <v>1060</v>
          </cell>
        </row>
        <row r="93">
          <cell r="D93">
            <v>2000</v>
          </cell>
          <cell r="E93">
            <v>100</v>
          </cell>
        </row>
        <row r="94">
          <cell r="D94">
            <v>7500</v>
          </cell>
          <cell r="E94">
            <v>1</v>
          </cell>
        </row>
        <row r="95">
          <cell r="D95">
            <v>6000</v>
          </cell>
          <cell r="E95">
            <v>0</v>
          </cell>
        </row>
        <row r="96">
          <cell r="D96">
            <v>5000</v>
          </cell>
          <cell r="E96">
            <v>60</v>
          </cell>
        </row>
        <row r="97">
          <cell r="D97">
            <v>2000</v>
          </cell>
          <cell r="E97">
            <v>11</v>
          </cell>
        </row>
        <row r="98">
          <cell r="D98">
            <v>2000</v>
          </cell>
          <cell r="E98">
            <v>251</v>
          </cell>
        </row>
        <row r="99">
          <cell r="D99">
            <v>8000</v>
          </cell>
          <cell r="E99">
            <v>118</v>
          </cell>
        </row>
        <row r="100">
          <cell r="D100">
            <v>15000</v>
          </cell>
          <cell r="E100">
            <v>2524</v>
          </cell>
        </row>
        <row r="101">
          <cell r="D101">
            <v>800</v>
          </cell>
          <cell r="E101">
            <v>260</v>
          </cell>
        </row>
        <row r="102">
          <cell r="D102">
            <v>1000</v>
          </cell>
          <cell r="E102">
            <v>0</v>
          </cell>
        </row>
        <row r="103">
          <cell r="D103">
            <v>50000</v>
          </cell>
          <cell r="E103">
            <v>10775</v>
          </cell>
        </row>
        <row r="104">
          <cell r="D104">
            <v>15000</v>
          </cell>
          <cell r="E104">
            <v>520</v>
          </cell>
        </row>
        <row r="105">
          <cell r="D105">
            <v>1000</v>
          </cell>
          <cell r="E105">
            <v>50</v>
          </cell>
        </row>
        <row r="106">
          <cell r="D106">
            <v>1600</v>
          </cell>
          <cell r="E106">
            <v>170</v>
          </cell>
        </row>
        <row r="107">
          <cell r="D107">
            <v>10000</v>
          </cell>
          <cell r="E107">
            <v>125</v>
          </cell>
        </row>
        <row r="108">
          <cell r="D108">
            <v>2500</v>
          </cell>
          <cell r="E108">
            <v>135</v>
          </cell>
        </row>
        <row r="109">
          <cell r="D109">
            <v>3000</v>
          </cell>
          <cell r="E109">
            <v>25</v>
          </cell>
        </row>
        <row r="110">
          <cell r="D110">
            <v>1500</v>
          </cell>
          <cell r="E110">
            <v>0</v>
          </cell>
        </row>
        <row r="111">
          <cell r="D111">
            <v>10000</v>
          </cell>
          <cell r="E111">
            <v>3</v>
          </cell>
        </row>
        <row r="112">
          <cell r="D112">
            <v>1000</v>
          </cell>
          <cell r="E112">
            <v>153</v>
          </cell>
        </row>
        <row r="113">
          <cell r="D113">
            <v>750</v>
          </cell>
          <cell r="E113">
            <v>65</v>
          </cell>
        </row>
        <row r="114">
          <cell r="D114">
            <v>60000</v>
          </cell>
          <cell r="E114">
            <v>135</v>
          </cell>
        </row>
        <row r="115">
          <cell r="D115">
            <v>6000</v>
          </cell>
          <cell r="E115">
            <v>185</v>
          </cell>
        </row>
        <row r="116">
          <cell r="D116">
            <v>8000</v>
          </cell>
          <cell r="E116">
            <v>2993</v>
          </cell>
        </row>
        <row r="117">
          <cell r="D117">
            <v>15000</v>
          </cell>
          <cell r="E117">
            <v>1</v>
          </cell>
        </row>
        <row r="118">
          <cell r="D118">
            <v>10000</v>
          </cell>
          <cell r="E118">
            <v>1000</v>
          </cell>
        </row>
        <row r="119">
          <cell r="D119">
            <v>750</v>
          </cell>
          <cell r="E119">
            <v>61</v>
          </cell>
        </row>
        <row r="120">
          <cell r="D120">
            <v>15000</v>
          </cell>
          <cell r="E120">
            <v>2290</v>
          </cell>
        </row>
        <row r="121">
          <cell r="D121">
            <v>150</v>
          </cell>
          <cell r="E121">
            <v>15</v>
          </cell>
        </row>
        <row r="122">
          <cell r="D122">
            <v>5000</v>
          </cell>
          <cell r="E122">
            <v>651</v>
          </cell>
        </row>
        <row r="123">
          <cell r="D123">
            <v>20000</v>
          </cell>
          <cell r="E123">
            <v>453</v>
          </cell>
        </row>
        <row r="124">
          <cell r="D124">
            <v>8000</v>
          </cell>
          <cell r="E124">
            <v>0</v>
          </cell>
        </row>
        <row r="125">
          <cell r="D125">
            <v>12000</v>
          </cell>
          <cell r="E125">
            <v>1</v>
          </cell>
        </row>
        <row r="126">
          <cell r="D126">
            <v>7000</v>
          </cell>
          <cell r="E126">
            <v>1102</v>
          </cell>
        </row>
        <row r="127">
          <cell r="D127">
            <v>5000</v>
          </cell>
          <cell r="E127">
            <v>550</v>
          </cell>
        </row>
        <row r="128">
          <cell r="D128">
            <v>20000</v>
          </cell>
          <cell r="E128">
            <v>0</v>
          </cell>
        </row>
        <row r="129">
          <cell r="D129">
            <v>2885</v>
          </cell>
          <cell r="E129">
            <v>2485</v>
          </cell>
        </row>
        <row r="130">
          <cell r="D130">
            <v>3255</v>
          </cell>
          <cell r="E130">
            <v>397</v>
          </cell>
        </row>
        <row r="131">
          <cell r="D131">
            <v>5000</v>
          </cell>
          <cell r="E131">
            <v>11</v>
          </cell>
        </row>
        <row r="132">
          <cell r="D132">
            <v>5500</v>
          </cell>
          <cell r="E132">
            <v>50</v>
          </cell>
        </row>
        <row r="133">
          <cell r="D133">
            <v>1200</v>
          </cell>
          <cell r="E133">
            <v>0</v>
          </cell>
        </row>
        <row r="134">
          <cell r="D134">
            <v>5000</v>
          </cell>
          <cell r="E134">
            <v>1782</v>
          </cell>
        </row>
        <row r="135">
          <cell r="D135">
            <v>5000</v>
          </cell>
          <cell r="E135">
            <v>0</v>
          </cell>
        </row>
        <row r="136">
          <cell r="D136">
            <v>2000</v>
          </cell>
          <cell r="E136">
            <v>5</v>
          </cell>
        </row>
        <row r="137">
          <cell r="D137">
            <v>6000</v>
          </cell>
          <cell r="E137">
            <v>195</v>
          </cell>
        </row>
        <row r="138">
          <cell r="D138">
            <v>3000</v>
          </cell>
          <cell r="E138">
            <v>101</v>
          </cell>
        </row>
        <row r="139">
          <cell r="D139">
            <v>4000</v>
          </cell>
          <cell r="E139">
            <v>25</v>
          </cell>
        </row>
        <row r="140">
          <cell r="D140">
            <v>26000</v>
          </cell>
          <cell r="E140">
            <v>25</v>
          </cell>
        </row>
        <row r="141">
          <cell r="D141">
            <v>17600</v>
          </cell>
          <cell r="E141">
            <v>0</v>
          </cell>
        </row>
        <row r="142">
          <cell r="D142">
            <v>1750</v>
          </cell>
          <cell r="E142">
            <v>425</v>
          </cell>
        </row>
        <row r="143">
          <cell r="D143">
            <v>5500</v>
          </cell>
          <cell r="E143">
            <v>0</v>
          </cell>
        </row>
        <row r="144">
          <cell r="D144">
            <v>28000</v>
          </cell>
          <cell r="E144">
            <v>7</v>
          </cell>
        </row>
        <row r="145">
          <cell r="D145">
            <v>2000</v>
          </cell>
          <cell r="E145">
            <v>641</v>
          </cell>
        </row>
        <row r="146">
          <cell r="D146">
            <v>1200</v>
          </cell>
          <cell r="E146">
            <v>292</v>
          </cell>
        </row>
        <row r="147">
          <cell r="D147">
            <v>3000</v>
          </cell>
          <cell r="E147">
            <v>45</v>
          </cell>
        </row>
        <row r="148">
          <cell r="D148">
            <v>2000</v>
          </cell>
          <cell r="E148">
            <v>126</v>
          </cell>
        </row>
        <row r="149">
          <cell r="D149">
            <v>2000</v>
          </cell>
          <cell r="E149">
            <v>285</v>
          </cell>
        </row>
        <row r="150">
          <cell r="D150">
            <v>7500</v>
          </cell>
          <cell r="E150">
            <v>45</v>
          </cell>
        </row>
        <row r="151">
          <cell r="D151">
            <v>1700</v>
          </cell>
          <cell r="E151">
            <v>410</v>
          </cell>
        </row>
        <row r="152">
          <cell r="D152">
            <v>5000</v>
          </cell>
          <cell r="E152">
            <v>527</v>
          </cell>
        </row>
        <row r="153">
          <cell r="D153">
            <v>2825</v>
          </cell>
          <cell r="E153">
            <v>211</v>
          </cell>
        </row>
        <row r="154">
          <cell r="D154">
            <v>15000</v>
          </cell>
          <cell r="E154">
            <v>11</v>
          </cell>
        </row>
        <row r="155">
          <cell r="D155">
            <v>14000</v>
          </cell>
          <cell r="E155">
            <v>136</v>
          </cell>
        </row>
        <row r="156">
          <cell r="D156">
            <v>1000</v>
          </cell>
          <cell r="E156">
            <v>211</v>
          </cell>
        </row>
        <row r="157">
          <cell r="D157">
            <v>5000</v>
          </cell>
          <cell r="E157">
            <v>3905</v>
          </cell>
        </row>
        <row r="158">
          <cell r="D158">
            <v>678</v>
          </cell>
          <cell r="E158">
            <v>0</v>
          </cell>
        </row>
        <row r="159">
          <cell r="D159">
            <v>1300</v>
          </cell>
          <cell r="E159">
            <v>620</v>
          </cell>
        </row>
        <row r="160">
          <cell r="D160">
            <v>90000</v>
          </cell>
          <cell r="E160">
            <v>1305</v>
          </cell>
        </row>
        <row r="161">
          <cell r="D161">
            <v>2000</v>
          </cell>
          <cell r="E161">
            <v>214</v>
          </cell>
        </row>
        <row r="162">
          <cell r="D162">
            <v>2500</v>
          </cell>
          <cell r="E162">
            <v>450</v>
          </cell>
        </row>
        <row r="163">
          <cell r="D163">
            <v>30000</v>
          </cell>
          <cell r="E163">
            <v>1225</v>
          </cell>
        </row>
        <row r="164">
          <cell r="D164">
            <v>11140</v>
          </cell>
          <cell r="E164">
            <v>3877</v>
          </cell>
        </row>
        <row r="165">
          <cell r="D165">
            <v>2000</v>
          </cell>
          <cell r="E165">
            <v>641</v>
          </cell>
        </row>
        <row r="166">
          <cell r="D166">
            <v>1500</v>
          </cell>
          <cell r="E166">
            <v>32</v>
          </cell>
        </row>
        <row r="167">
          <cell r="D167">
            <v>3000</v>
          </cell>
          <cell r="E167">
            <v>0</v>
          </cell>
        </row>
        <row r="168">
          <cell r="D168">
            <v>500</v>
          </cell>
          <cell r="E168">
            <v>100</v>
          </cell>
        </row>
        <row r="169">
          <cell r="D169">
            <v>10000</v>
          </cell>
          <cell r="E169">
            <v>541</v>
          </cell>
        </row>
        <row r="170">
          <cell r="D170">
            <v>50000</v>
          </cell>
          <cell r="E170">
            <v>3</v>
          </cell>
        </row>
        <row r="171">
          <cell r="D171">
            <v>2000</v>
          </cell>
          <cell r="E171">
            <v>5</v>
          </cell>
        </row>
        <row r="172">
          <cell r="D172">
            <v>3000</v>
          </cell>
          <cell r="E172">
            <v>497</v>
          </cell>
        </row>
        <row r="173">
          <cell r="D173">
            <v>1250</v>
          </cell>
          <cell r="E173">
            <v>715</v>
          </cell>
        </row>
        <row r="174">
          <cell r="D174">
            <v>7000</v>
          </cell>
          <cell r="E174">
            <v>1156</v>
          </cell>
        </row>
        <row r="175">
          <cell r="D175">
            <v>8000</v>
          </cell>
          <cell r="E175">
            <v>10</v>
          </cell>
        </row>
        <row r="176">
          <cell r="D176">
            <v>1250</v>
          </cell>
          <cell r="E176">
            <v>23</v>
          </cell>
        </row>
        <row r="177">
          <cell r="D177">
            <v>2000</v>
          </cell>
          <cell r="E177">
            <v>201</v>
          </cell>
        </row>
        <row r="178">
          <cell r="D178">
            <v>500</v>
          </cell>
          <cell r="E178">
            <v>1</v>
          </cell>
        </row>
        <row r="179">
          <cell r="D179">
            <v>3000</v>
          </cell>
          <cell r="E179">
            <v>40</v>
          </cell>
        </row>
        <row r="180">
          <cell r="D180">
            <v>30000</v>
          </cell>
          <cell r="E180">
            <v>2</v>
          </cell>
        </row>
        <row r="181">
          <cell r="D181">
            <v>2000</v>
          </cell>
          <cell r="E181">
            <v>5</v>
          </cell>
        </row>
        <row r="182">
          <cell r="D182">
            <v>7200</v>
          </cell>
          <cell r="E182">
            <v>1742</v>
          </cell>
        </row>
        <row r="183">
          <cell r="D183">
            <v>2000</v>
          </cell>
          <cell r="E183">
            <v>26</v>
          </cell>
        </row>
        <row r="184">
          <cell r="D184">
            <v>9000</v>
          </cell>
          <cell r="E184">
            <v>0</v>
          </cell>
        </row>
        <row r="185">
          <cell r="D185">
            <v>7000</v>
          </cell>
          <cell r="E185">
            <v>1</v>
          </cell>
        </row>
        <row r="186">
          <cell r="D186">
            <v>10000</v>
          </cell>
          <cell r="E186">
            <v>105</v>
          </cell>
        </row>
        <row r="187">
          <cell r="D187">
            <v>3500</v>
          </cell>
          <cell r="E187">
            <v>29</v>
          </cell>
        </row>
        <row r="188">
          <cell r="D188">
            <v>600</v>
          </cell>
          <cell r="E188">
            <v>100</v>
          </cell>
        </row>
        <row r="189">
          <cell r="D189">
            <v>15000</v>
          </cell>
          <cell r="E189">
            <v>125</v>
          </cell>
        </row>
        <row r="190">
          <cell r="D190">
            <v>18000</v>
          </cell>
          <cell r="E190">
            <v>12521</v>
          </cell>
        </row>
        <row r="191">
          <cell r="D191">
            <v>7000</v>
          </cell>
          <cell r="E191">
            <v>0</v>
          </cell>
        </row>
        <row r="192">
          <cell r="D192">
            <v>800</v>
          </cell>
          <cell r="E192">
            <v>10</v>
          </cell>
        </row>
        <row r="193">
          <cell r="D193">
            <v>4000</v>
          </cell>
          <cell r="E193">
            <v>0</v>
          </cell>
        </row>
        <row r="194">
          <cell r="D194">
            <v>3000</v>
          </cell>
          <cell r="E194">
            <v>215</v>
          </cell>
        </row>
        <row r="195">
          <cell r="D195">
            <v>2000</v>
          </cell>
          <cell r="E195">
            <v>561</v>
          </cell>
        </row>
        <row r="196">
          <cell r="D196">
            <v>20000</v>
          </cell>
          <cell r="E196">
            <v>0</v>
          </cell>
        </row>
        <row r="197">
          <cell r="D197">
            <v>2500</v>
          </cell>
          <cell r="E197">
            <v>400</v>
          </cell>
        </row>
        <row r="198">
          <cell r="D198">
            <v>5000</v>
          </cell>
          <cell r="E198">
            <v>0</v>
          </cell>
        </row>
        <row r="199">
          <cell r="D199">
            <v>6048</v>
          </cell>
          <cell r="E199">
            <v>413</v>
          </cell>
        </row>
        <row r="200">
          <cell r="D200">
            <v>13500</v>
          </cell>
          <cell r="E200">
            <v>200</v>
          </cell>
        </row>
        <row r="201">
          <cell r="D201">
            <v>10000</v>
          </cell>
          <cell r="E201">
            <v>3685</v>
          </cell>
        </row>
        <row r="202">
          <cell r="D202">
            <v>6000</v>
          </cell>
          <cell r="E202">
            <v>2823</v>
          </cell>
        </row>
        <row r="203">
          <cell r="D203">
            <v>700</v>
          </cell>
          <cell r="E203">
            <v>80</v>
          </cell>
        </row>
        <row r="204">
          <cell r="D204">
            <v>2500</v>
          </cell>
          <cell r="E204">
            <v>301</v>
          </cell>
        </row>
        <row r="205">
          <cell r="D205">
            <v>500</v>
          </cell>
          <cell r="E205">
            <v>300</v>
          </cell>
        </row>
        <row r="206">
          <cell r="D206">
            <v>8000</v>
          </cell>
          <cell r="E206">
            <v>2500</v>
          </cell>
        </row>
        <row r="207">
          <cell r="D207">
            <v>10000</v>
          </cell>
          <cell r="E207">
            <v>21</v>
          </cell>
        </row>
        <row r="208">
          <cell r="D208">
            <v>600</v>
          </cell>
          <cell r="E208">
            <v>225</v>
          </cell>
        </row>
        <row r="209">
          <cell r="D209">
            <v>5600</v>
          </cell>
          <cell r="E209">
            <v>460</v>
          </cell>
        </row>
        <row r="210">
          <cell r="D210">
            <v>5000</v>
          </cell>
          <cell r="E210">
            <v>110</v>
          </cell>
        </row>
        <row r="211">
          <cell r="D211">
            <v>20000</v>
          </cell>
          <cell r="E211">
            <v>16</v>
          </cell>
        </row>
        <row r="212">
          <cell r="D212">
            <v>1500</v>
          </cell>
          <cell r="E212">
            <v>1</v>
          </cell>
        </row>
        <row r="213">
          <cell r="D213">
            <v>500</v>
          </cell>
          <cell r="E213">
            <v>0</v>
          </cell>
        </row>
        <row r="214">
          <cell r="D214">
            <v>3000</v>
          </cell>
          <cell r="E214">
            <v>1126</v>
          </cell>
        </row>
        <row r="215">
          <cell r="D215">
            <v>8880</v>
          </cell>
          <cell r="E215">
            <v>0</v>
          </cell>
        </row>
        <row r="216">
          <cell r="D216">
            <v>1500</v>
          </cell>
          <cell r="E216">
            <v>795</v>
          </cell>
        </row>
        <row r="217">
          <cell r="D217">
            <v>3750</v>
          </cell>
          <cell r="E217">
            <v>95</v>
          </cell>
        </row>
        <row r="218">
          <cell r="D218">
            <v>525</v>
          </cell>
          <cell r="E218">
            <v>0</v>
          </cell>
        </row>
        <row r="219">
          <cell r="D219">
            <v>20000</v>
          </cell>
          <cell r="E219">
            <v>490</v>
          </cell>
        </row>
        <row r="220">
          <cell r="D220">
            <v>4000</v>
          </cell>
          <cell r="E220">
            <v>27</v>
          </cell>
        </row>
        <row r="221">
          <cell r="D221">
            <v>15000</v>
          </cell>
          <cell r="E221">
            <v>25</v>
          </cell>
        </row>
        <row r="222">
          <cell r="D222">
            <v>5000</v>
          </cell>
          <cell r="E222">
            <v>3045</v>
          </cell>
        </row>
        <row r="223">
          <cell r="D223">
            <v>3495</v>
          </cell>
          <cell r="E223">
            <v>34.950000000000003</v>
          </cell>
        </row>
        <row r="224">
          <cell r="D224">
            <v>1000</v>
          </cell>
          <cell r="E224">
            <v>165</v>
          </cell>
        </row>
        <row r="225">
          <cell r="D225">
            <v>3500</v>
          </cell>
          <cell r="E225">
            <v>37</v>
          </cell>
        </row>
        <row r="226">
          <cell r="D226">
            <v>700</v>
          </cell>
          <cell r="E226">
            <v>0</v>
          </cell>
        </row>
        <row r="227">
          <cell r="D227">
            <v>15000</v>
          </cell>
          <cell r="E227">
            <v>1335</v>
          </cell>
        </row>
        <row r="228">
          <cell r="D228">
            <v>3000</v>
          </cell>
          <cell r="E228">
            <v>5</v>
          </cell>
        </row>
        <row r="229">
          <cell r="D229">
            <v>3000</v>
          </cell>
          <cell r="E229">
            <v>0</v>
          </cell>
        </row>
        <row r="230">
          <cell r="D230">
            <v>2224</v>
          </cell>
          <cell r="E230">
            <v>350</v>
          </cell>
        </row>
        <row r="231">
          <cell r="D231">
            <v>150</v>
          </cell>
          <cell r="E231">
            <v>3</v>
          </cell>
        </row>
        <row r="232">
          <cell r="D232">
            <v>3500</v>
          </cell>
          <cell r="E232">
            <v>759</v>
          </cell>
        </row>
        <row r="233">
          <cell r="D233">
            <v>3500</v>
          </cell>
          <cell r="E233">
            <v>10</v>
          </cell>
        </row>
        <row r="234">
          <cell r="D234">
            <v>1000</v>
          </cell>
          <cell r="E234">
            <v>47</v>
          </cell>
        </row>
        <row r="235">
          <cell r="D235">
            <v>9600</v>
          </cell>
          <cell r="E235">
            <v>0</v>
          </cell>
        </row>
        <row r="236">
          <cell r="D236">
            <v>5000</v>
          </cell>
          <cell r="E236">
            <v>240</v>
          </cell>
        </row>
        <row r="237">
          <cell r="D237">
            <v>1000</v>
          </cell>
          <cell r="E237">
            <v>32</v>
          </cell>
        </row>
        <row r="238">
          <cell r="D238">
            <v>1600</v>
          </cell>
          <cell r="E238">
            <v>204</v>
          </cell>
        </row>
        <row r="239">
          <cell r="D239">
            <v>110000</v>
          </cell>
          <cell r="E239">
            <v>20</v>
          </cell>
        </row>
        <row r="240">
          <cell r="D240">
            <v>2000</v>
          </cell>
          <cell r="E240">
            <v>730</v>
          </cell>
        </row>
        <row r="241">
          <cell r="D241">
            <v>75000</v>
          </cell>
          <cell r="E241">
            <v>0</v>
          </cell>
        </row>
        <row r="242">
          <cell r="D242">
            <v>4500</v>
          </cell>
          <cell r="E242">
            <v>50</v>
          </cell>
        </row>
        <row r="243">
          <cell r="D243">
            <v>270</v>
          </cell>
          <cell r="E243">
            <v>0</v>
          </cell>
        </row>
        <row r="244">
          <cell r="D244">
            <v>600</v>
          </cell>
          <cell r="E244">
            <v>0</v>
          </cell>
        </row>
        <row r="245">
          <cell r="D245">
            <v>500</v>
          </cell>
          <cell r="E245">
            <v>137</v>
          </cell>
        </row>
        <row r="246">
          <cell r="D246">
            <v>1000</v>
          </cell>
          <cell r="E246">
            <v>100</v>
          </cell>
        </row>
        <row r="247">
          <cell r="D247">
            <v>5000</v>
          </cell>
          <cell r="E247">
            <v>3530</v>
          </cell>
        </row>
        <row r="248">
          <cell r="D248">
            <v>2000</v>
          </cell>
          <cell r="E248">
            <v>41</v>
          </cell>
        </row>
        <row r="249">
          <cell r="D249">
            <v>3000</v>
          </cell>
          <cell r="E249">
            <v>59</v>
          </cell>
        </row>
        <row r="250">
          <cell r="D250">
            <v>3000</v>
          </cell>
          <cell r="E250">
            <v>94</v>
          </cell>
        </row>
        <row r="251">
          <cell r="D251">
            <v>1500</v>
          </cell>
          <cell r="E251">
            <v>3</v>
          </cell>
        </row>
      </sheetData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urt/AppData/Local/Packages/microsoft.windowscommunicationsapps_8wekyb3d8bbwe/LocalState/Files/S0/3/Attachments/Kickstarter_Challenge_Copy%5b1184%5d.xlsx%5d.xlsx%5d.xlsx%5d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urt/AppData/Local/Packages/microsoft.windowscommunicationsapps_8wekyb3d8bbwe/LocalState/Files/S0/3/Attachments/Kickstarter_Challenge_Copy%5b1184%5d.xlsx%5d.xlsx%5d.xlsx%5d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urt/AppData/Local/Packages/microsoft.windowscommunicationsapps_8wekyb3d8bbwe/LocalState/Files/S0/3/Attachments/Kickstarter_Challenge_Copy%5b1184%5d.xlsx%5d.xlsx%5d.xlsx%5d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urt Holmberg" refreshedDate="44629.881621759261" createdVersion="7" refreshedVersion="7" minRefreshableVersion="3" recordCount="4114" xr:uid="{5E0B3267-A641-8E45-A89D-4B5DC24E293E}">
  <cacheSource type="worksheet">
    <worksheetSource ref="A1:R4115" sheet=".xlsx].xlsx].xlsx].xlsx]Kickstarter" r:id="rId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urt Holmberg" refreshedDate="44629.881621990738" createdVersion="7" refreshedVersion="7" minRefreshableVersion="3" recordCount="4115" xr:uid="{83A3D09B-6360-7846-BBE9-E27BA9A28ADC}">
  <cacheSource type="worksheet">
    <worksheetSource ref="A1:T1048576" sheet=".xlsx].xlsx].xlsx].xlsx]Kickstarter" r:id="rId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/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urt Holmberg" refreshedDate="44629.881622222223" createdVersion="7" refreshedVersion="7" minRefreshableVersion="3" recordCount="4115" xr:uid="{94246730-4E90-2145-A026-C67556AB93B3}">
  <cacheSource type="worksheet">
    <worksheetSource ref="A1:U1048576" sheet=".xlsx].xlsx].xlsx].xlsx]Kickstarter" r:id="rId1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A7AB1-24D4-6E4F-9BB4-EE1E2ADDA6BD}" name="PivotTable2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dragToRow="0" dragToCol="0" dragToPage="0" showAll="0" defaultSubtota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77D8B-2C29-3D47-A321-615A1C2104B1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D473C-27F7-4D40-883B-910FDBB172F6}" name="PivotTable3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3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DBB9D-B8CD-1A45-A70C-2134A89300CD}" name="PivotTable11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7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3699-46CF-2043-866E-CC6AE91BD7D5}">
  <dimension ref="A1:E18"/>
  <sheetViews>
    <sheetView workbookViewId="0">
      <selection activeCell="D4" sqref="D4"/>
    </sheetView>
  </sheetViews>
  <sheetFormatPr baseColWidth="10" defaultColWidth="11.5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11.5" bestFit="1" customWidth="1"/>
    <col min="8" max="8" width="20" bestFit="1" customWidth="1"/>
    <col min="9" max="9" width="15.6640625" bestFit="1" customWidth="1"/>
  </cols>
  <sheetData>
    <row r="1" spans="1:5" x14ac:dyDescent="0.2">
      <c r="A1" s="11" t="s">
        <v>8358</v>
      </c>
      <c r="B1" t="s">
        <v>8315</v>
      </c>
    </row>
    <row r="2" spans="1:5" x14ac:dyDescent="0.2">
      <c r="A2" s="11" t="s">
        <v>8398</v>
      </c>
      <c r="B2" t="s">
        <v>8363</v>
      </c>
    </row>
    <row r="4" spans="1:5" x14ac:dyDescent="0.2">
      <c r="A4" s="11" t="s">
        <v>8362</v>
      </c>
      <c r="B4" s="11" t="s">
        <v>8360</v>
      </c>
    </row>
    <row r="5" spans="1:5" x14ac:dyDescent="0.2">
      <c r="A5" s="11" t="s">
        <v>8364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3" t="s">
        <v>8372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3" t="s">
        <v>8373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3" t="s">
        <v>8374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3" t="s">
        <v>8375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3" t="s">
        <v>8366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3" t="s">
        <v>8376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3" t="s">
        <v>8367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3" t="s">
        <v>8368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3" t="s">
        <v>8369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3" t="s">
        <v>8370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3" t="s">
        <v>8371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3" t="s">
        <v>8377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3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810-435A-6F43-BDE4-683CDF0017DC}">
  <dimension ref="A1:M15"/>
  <sheetViews>
    <sheetView tabSelected="1" workbookViewId="0">
      <selection activeCell="F4" sqref="F4"/>
    </sheetView>
  </sheetViews>
  <sheetFormatPr baseColWidth="10" defaultColWidth="11.5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13" x14ac:dyDescent="0.2">
      <c r="A1" t="s">
        <v>8395</v>
      </c>
      <c r="B1" t="s">
        <v>8400</v>
      </c>
      <c r="C1" t="s">
        <v>8399</v>
      </c>
      <c r="D1" t="s">
        <v>8401</v>
      </c>
      <c r="E1" t="s">
        <v>8402</v>
      </c>
      <c r="F1" t="s">
        <v>8403</v>
      </c>
      <c r="G1" t="s">
        <v>8404</v>
      </c>
      <c r="H1" t="s">
        <v>8417</v>
      </c>
    </row>
    <row r="2" spans="1:13" x14ac:dyDescent="0.2">
      <c r="A2" t="s">
        <v>8405</v>
      </c>
      <c r="B2">
        <f>COUNTIFS(Kickstarter!$D:$D,"&lt;1000",Kickstarter!$F:$F,"Successful",Kickstarter!$R:$R,"plays")</f>
        <v>141</v>
      </c>
      <c r="C2">
        <f>COUNTIFS(Kickstarter!$D:$D,"&lt;=1000",Kickstarter!$G:$G,"US",Kickstarter!$R:$R,"plays",Kickstarter!$F:$F,"failed")</f>
        <v>39</v>
      </c>
      <c r="D2">
        <f>COUNTIFS(Kickstarter!$D:$D,"&lt;1000",Kickstarter!$G:$G,"US",Kickstarter!$R:$R,"plays",Kickstarter!$F:$F,"canceled")</f>
        <v>0</v>
      </c>
      <c r="E2">
        <f>SUM(B2:D2)</f>
        <v>180</v>
      </c>
      <c r="F2" s="19">
        <f>ROUND(IFERROR(B2/E2,0),2)</f>
        <v>0.78</v>
      </c>
      <c r="G2" s="19">
        <f>ROUND(IFERROR(C2/E2,0),2)</f>
        <v>0.22</v>
      </c>
      <c r="H2" s="19">
        <f>ROUND(IFERROR(D2/E2,0),2)</f>
        <v>0</v>
      </c>
      <c r="L2" s="18"/>
      <c r="M2" s="17"/>
    </row>
    <row r="3" spans="1:13" x14ac:dyDescent="0.2">
      <c r="A3" t="s">
        <v>8406</v>
      </c>
      <c r="B3">
        <f>COUNTIFS(Kickstarter!$D:$D,"&gt;=1000",Kickstarter!$E:$E,"&lt;=4999",Kickstarter!$R:$R,"plays",Kickstarter!$F:$F,"Successful")</f>
        <v>377</v>
      </c>
      <c r="C3">
        <f>COUNTIFS(Kickstarter!$D:$D,"&gt;=1000",Kickstarter!$E:$E,"&lt;=4999",Kickstarter!$G:$G,"US",Kickstarter!$R:$R,"plays",Kickstarter!$F:$F,"failed")</f>
        <v>219</v>
      </c>
      <c r="D3">
        <f>COUNTIFS(Kickstarter!$D:$D,"&gt;=1000",Kickstarter!$E:$E,"&lt;=4999",Kickstarter!$G:$G,"US",Kickstarter!$R:$R,"plays",Kickstarter!$F:$F,"canceled")</f>
        <v>0</v>
      </c>
      <c r="E3">
        <f t="shared" ref="E3:E13" si="0">SUM(B3:D3)</f>
        <v>596</v>
      </c>
      <c r="F3" s="19">
        <f t="shared" ref="F3:F13" si="1">ROUND(IFERROR(B3/E3,0),2)</f>
        <v>0.63</v>
      </c>
      <c r="G3" s="19">
        <f t="shared" ref="G3:G13" si="2">ROUND(IFERROR(C3/E3,0),2)</f>
        <v>0.37</v>
      </c>
      <c r="H3" s="19">
        <f t="shared" ref="H3:H13" si="3">ROUND(IFERROR(D3/E3,0),2)</f>
        <v>0</v>
      </c>
      <c r="L3" s="18"/>
      <c r="M3" s="17"/>
    </row>
    <row r="4" spans="1:13" x14ac:dyDescent="0.2">
      <c r="A4" t="s">
        <v>8407</v>
      </c>
      <c r="B4">
        <f>COUNTIFS(Kickstarter!$D:$D,"&gt;=5000",Kickstarter!$E:$E,"&lt;=9999",Kickstarter!$R:$R,"plays",Kickstarter!$F:$F,"Successful")</f>
        <v>90</v>
      </c>
      <c r="C4">
        <f>COUNTIFS(Kickstarter!$D:$D,"&gt;=5000",Kickstarter!$E:$E,"&lt;=9999",Kickstarter!$G:$G,"US",Kickstarter!$R:$R,"plays",Kickstarter!$F:$F,"failed")</f>
        <v>127</v>
      </c>
      <c r="D4">
        <f>COUNTIFS(Kickstarter!$D:$D,"&gt;=5000",Kickstarter!$E:$E,"&lt;=9999",Kickstarter!$G:$G,"US",Kickstarter!$R:$R,"plays",Kickstarter!$F:$F,"Canceled")</f>
        <v>0</v>
      </c>
      <c r="E4">
        <f t="shared" si="0"/>
        <v>217</v>
      </c>
      <c r="F4" s="19">
        <f>ROUND(IFERROR(B4/E4,0),2)</f>
        <v>0.41</v>
      </c>
      <c r="G4" s="19">
        <f t="shared" si="2"/>
        <v>0.59</v>
      </c>
      <c r="H4" s="19">
        <f t="shared" si="3"/>
        <v>0</v>
      </c>
      <c r="L4" s="18"/>
      <c r="M4" s="17"/>
    </row>
    <row r="5" spans="1:13" x14ac:dyDescent="0.2">
      <c r="A5" t="s">
        <v>8408</v>
      </c>
      <c r="B5">
        <f>COUNTIFS(Kickstarter!$D:$D,"&gt;=10000",Kickstarter!$E:$E,"&lt;=14999",Kickstarter!$R:$R,"plays",Kickstarter!$F:$F,"Successful")</f>
        <v>38</v>
      </c>
      <c r="C5">
        <f>COUNTIFS(Kickstarter!$D:$D,"&gt;=10000",Kickstarter!$E:$E,"&lt;=14999",Kickstarter!$G:$G,"US",Kickstarter!$R:$R,"plays",Kickstarter!$F:$F,"failed")</f>
        <v>66</v>
      </c>
      <c r="D5">
        <f>COUNTIFS(Kickstarter!$D:$D,"&gt;=10000",Kickstarter!$E:$E,"&lt;=14999",Kickstarter!$G:$G,"US",Kickstarter!$R:$R,"plays",Kickstarter!$F:$F,"Canceled")</f>
        <v>0</v>
      </c>
      <c r="E5">
        <f t="shared" si="0"/>
        <v>104</v>
      </c>
      <c r="F5" s="19">
        <f t="shared" si="1"/>
        <v>0.37</v>
      </c>
      <c r="G5" s="19">
        <f t="shared" si="2"/>
        <v>0.63</v>
      </c>
      <c r="H5" s="19">
        <f t="shared" si="3"/>
        <v>0</v>
      </c>
      <c r="L5" s="18"/>
      <c r="M5" s="17"/>
    </row>
    <row r="6" spans="1:13" x14ac:dyDescent="0.2">
      <c r="A6" t="s">
        <v>8409</v>
      </c>
      <c r="B6">
        <f>COUNTIFS(Kickstarter!$D:$D,"&gt;=15000",Kickstarter!$E:$E,"&lt;=19999",Kickstarter!$R:$R,"plays",Kickstarter!$F:$F,"Successful")</f>
        <v>12</v>
      </c>
      <c r="C6">
        <f>COUNTIFS(Kickstarter!$D:$D,"&gt;=15000",Kickstarter!$E:$E,"&lt;=19999",Kickstarter!$G:$G,"US",Kickstarter!$R:$R,"plays",Kickstarter!$F:$F,"failed")</f>
        <v>40</v>
      </c>
      <c r="D6">
        <f>COUNTIFS(Kickstarter!$D:$D,"&gt;=15000",Kickstarter!$E:$E,"&lt;=19999",Kickstarter!$G:$G,"US",Kickstarter!$R:$R,"plays",Kickstarter!$F:$F,"Canceled")</f>
        <v>0</v>
      </c>
      <c r="E6">
        <f t="shared" si="0"/>
        <v>52</v>
      </c>
      <c r="F6" s="19">
        <f t="shared" si="1"/>
        <v>0.23</v>
      </c>
      <c r="G6" s="19">
        <f t="shared" si="2"/>
        <v>0.77</v>
      </c>
      <c r="H6" s="19">
        <f t="shared" si="3"/>
        <v>0</v>
      </c>
      <c r="L6" s="18"/>
      <c r="M6" s="17"/>
    </row>
    <row r="7" spans="1:13" x14ac:dyDescent="0.2">
      <c r="A7" t="s">
        <v>8410</v>
      </c>
      <c r="B7">
        <f>COUNTIFS(Kickstarter!$D:$D,"&gt;=20000",Kickstarter!$E:$E,"&lt;=24999",Kickstarter!$R:$R,"plays",Kickstarter!$F:$F,"Successful")</f>
        <v>8</v>
      </c>
      <c r="C7">
        <f>COUNTIFS(Kickstarter!$D:$D,"&gt;=20000",Kickstarter!$E:$E,"&lt;=24999",Kickstarter!$G:$G,"US",Kickstarter!$R:$R,"plays",Kickstarter!$F:$F,"failed")</f>
        <v>29</v>
      </c>
      <c r="D7">
        <f>COUNTIFS(Kickstarter!$D:$D,"&gt;=20000",Kickstarter!$E:$E,"&lt;=24999",Kickstarter!$G:$G,"US",Kickstarter!$R:$R,"plays",Kickstarter!$F:$F,"Canceled")</f>
        <v>0</v>
      </c>
      <c r="E7">
        <f t="shared" si="0"/>
        <v>37</v>
      </c>
      <c r="F7" s="19">
        <f t="shared" si="1"/>
        <v>0.22</v>
      </c>
      <c r="G7" s="19">
        <f t="shared" si="2"/>
        <v>0.78</v>
      </c>
      <c r="H7" s="19">
        <f t="shared" si="3"/>
        <v>0</v>
      </c>
      <c r="L7" s="18"/>
      <c r="M7" s="17"/>
    </row>
    <row r="8" spans="1:13" x14ac:dyDescent="0.2">
      <c r="A8" t="s">
        <v>8411</v>
      </c>
      <c r="B8">
        <f>COUNTIFS(Kickstarter!$D:$D,"&gt;=25000",Kickstarter!$E:$E,"&lt;=29999",Kickstarter!$R:$R,"plays",Kickstarter!$F:$F,"Successful")</f>
        <v>1</v>
      </c>
      <c r="C8">
        <f>COUNTIFS(Kickstarter!$D:$D,"&gt;=25000",Kickstarter!$E:$E,"&lt;=29999",Kickstarter!$G:$G,"US",Kickstarter!$R:$R,"plays",Kickstarter!$F:$F,"failed")</f>
        <v>20</v>
      </c>
      <c r="D8">
        <f>COUNTIFS(Kickstarter!$D:$D,"&gt;=25000",Kickstarter!$E:$E,"&lt;=29999",Kickstarter!$G:$G,"US",Kickstarter!$R:$R,"plays",Kickstarter!$F:$F,"Canceled")</f>
        <v>0</v>
      </c>
      <c r="E8">
        <f t="shared" si="0"/>
        <v>21</v>
      </c>
      <c r="F8" s="19">
        <f t="shared" si="1"/>
        <v>0.05</v>
      </c>
      <c r="G8" s="19">
        <f t="shared" si="2"/>
        <v>0.95</v>
      </c>
      <c r="H8" s="19">
        <f t="shared" si="3"/>
        <v>0</v>
      </c>
      <c r="L8" s="18"/>
      <c r="M8" s="17"/>
    </row>
    <row r="9" spans="1:13" x14ac:dyDescent="0.2">
      <c r="A9" t="s">
        <v>8412</v>
      </c>
      <c r="B9">
        <f>COUNTIFS(Kickstarter!$D:$D,"&gt;=30000",Kickstarter!$E:$E,"&lt;=34999",Kickstarter!$R:$R,"plays",Kickstarter!$F:$F,"Successful")</f>
        <v>3</v>
      </c>
      <c r="C9">
        <f>COUNTIFS(Kickstarter!$D:$D,"&gt;=30000",Kickstarter!$E:$E,"&lt;=34999",Kickstarter!$G:$G,"US",Kickstarter!$R:$R,"plays",Kickstarter!$F:$F,"failed")</f>
        <v>18</v>
      </c>
      <c r="D9">
        <f>COUNTIFS(Kickstarter!$D:$D,"&gt;=30000",Kickstarter!$E:$E,"&lt;=34999",Kickstarter!$G:$G,"US",Kickstarter!$R:$R,"plays",Kickstarter!$F:$F,"Canceled")</f>
        <v>0</v>
      </c>
      <c r="E9">
        <f t="shared" si="0"/>
        <v>21</v>
      </c>
      <c r="F9" s="19">
        <f t="shared" si="1"/>
        <v>0.14000000000000001</v>
      </c>
      <c r="G9" s="19">
        <f t="shared" si="2"/>
        <v>0.86</v>
      </c>
      <c r="H9" s="19">
        <f t="shared" si="3"/>
        <v>0</v>
      </c>
      <c r="L9" s="18"/>
      <c r="M9" s="17"/>
    </row>
    <row r="10" spans="1:13" x14ac:dyDescent="0.2">
      <c r="A10" t="s">
        <v>8413</v>
      </c>
      <c r="B10">
        <f>COUNTIFS(Kickstarter!$D:$D,"&gt;=35000",Kickstarter!$E:$E,"&lt;=39999",Kickstarter!$R:$R,"plays",Kickstarter!$F:$F,"Successful")</f>
        <v>2</v>
      </c>
      <c r="C10">
        <f>COUNTIFS(Kickstarter!$D:$D,"&gt;=35000",Kickstarter!$E:$E,"&lt;=39999",Kickstarter!$G:$G,"US",Kickstarter!$R:$R,"plays",Kickstarter!$F:$F,"failed")</f>
        <v>15</v>
      </c>
      <c r="D10">
        <f>COUNTIFS(Kickstarter!$D:$D,"&gt;=35000",Kickstarter!$E:$E,"&lt;=39999",Kickstarter!$G:$G,"US",Kickstarter!$R:$R,"plays",Kickstarter!$F:$F,"Canceled")</f>
        <v>0</v>
      </c>
      <c r="E10">
        <f t="shared" si="0"/>
        <v>17</v>
      </c>
      <c r="F10" s="19">
        <f t="shared" si="1"/>
        <v>0.12</v>
      </c>
      <c r="G10" s="19">
        <f t="shared" si="2"/>
        <v>0.88</v>
      </c>
      <c r="H10" s="19">
        <f t="shared" si="3"/>
        <v>0</v>
      </c>
      <c r="L10" s="18"/>
      <c r="M10" s="17"/>
    </row>
    <row r="11" spans="1:13" x14ac:dyDescent="0.2">
      <c r="A11" t="s">
        <v>8414</v>
      </c>
      <c r="B11">
        <f>COUNTIFS(Kickstarter!$D:$D,"&gt;=40000",Kickstarter!$E:$E,"&lt;=44999",Kickstarter!$R:$R,"plays",Kickstarter!$F:$F,"Successful")</f>
        <v>1</v>
      </c>
      <c r="C11">
        <f>COUNTIFS(Kickstarter!$D:$D,"&gt;=40000",Kickstarter!$E:$E,"&lt;=44999",Kickstarter!$G:$G,"US",Kickstarter!$R:$R,"plays",Kickstarter!$F:$F,"failed")</f>
        <v>14</v>
      </c>
      <c r="D11">
        <f>COUNTIFS(Kickstarter!$D:$D,"&gt;=40000",Kickstarter!$E:$E,"&lt;=44999",Kickstarter!$G:$G,"US",Kickstarter!$R:$R,"plays",Kickstarter!$F:$F,"Canceled")</f>
        <v>0</v>
      </c>
      <c r="E11">
        <f t="shared" si="0"/>
        <v>15</v>
      </c>
      <c r="F11" s="19">
        <f t="shared" si="1"/>
        <v>7.0000000000000007E-2</v>
      </c>
      <c r="G11" s="19">
        <f t="shared" si="2"/>
        <v>0.93</v>
      </c>
      <c r="H11" s="19">
        <f t="shared" si="3"/>
        <v>0</v>
      </c>
      <c r="L11" s="18"/>
      <c r="M11" s="17"/>
    </row>
    <row r="12" spans="1:13" x14ac:dyDescent="0.2">
      <c r="A12" t="s">
        <v>8415</v>
      </c>
      <c r="B12">
        <f>COUNTIFS(Kickstarter!$D:$D,"&gt;=45000",Kickstarter!$E:$E,"&lt;=49999",Kickstarter!$R:$R,"plays",Kickstarter!$F:$F,"Successful")</f>
        <v>0</v>
      </c>
      <c r="C12">
        <f>COUNTIFS(Kickstarter!$D:$D,"&gt;=45000",Kickstarter!$E:$E,"&lt;=49999",Kickstarter!$G:$G,"US",Kickstarter!$R:$R,"plays",Kickstarter!$F:$F,"failed")</f>
        <v>13</v>
      </c>
      <c r="D12">
        <f>COUNTIFS(Kickstarter!$D:$D,"&gt;=45000",Kickstarter!$E:$E,"&lt;=49999",Kickstarter!$G:$G,"US",Kickstarter!$R:$R,"plays",Kickstarter!$F:$F,"Canceled")</f>
        <v>0</v>
      </c>
      <c r="E12">
        <f t="shared" si="0"/>
        <v>13</v>
      </c>
      <c r="F12" s="19">
        <f t="shared" si="1"/>
        <v>0</v>
      </c>
      <c r="G12" s="19">
        <f t="shared" si="2"/>
        <v>1</v>
      </c>
      <c r="H12" s="19">
        <f t="shared" si="3"/>
        <v>0</v>
      </c>
      <c r="L12" s="18"/>
      <c r="M12" s="17"/>
    </row>
    <row r="13" spans="1:13" x14ac:dyDescent="0.2">
      <c r="A13" t="s">
        <v>8416</v>
      </c>
      <c r="B13">
        <f>COUNTIFS(Kickstarter!$D:$D,"&gt;=50000",Kickstarter!$R:$R,"plays",Kickstarter!$F:$F,"Successful")</f>
        <v>2</v>
      </c>
      <c r="C13">
        <f>COUNTIFS(Kickstarter!$D:$D,"&gt;=50000",Kickstarter!$G:$G,"US",Kickstarter!$R:$R,"plays",Kickstarter!$F:$F,"failed")</f>
        <v>12</v>
      </c>
      <c r="D13">
        <f>COUNTIFS(Kickstarter!$D:$D,"&gt;=50000",Kickstarter!$G:$G,"US",Kickstarter!$R:$R,"plays",Kickstarter!$F:$F,"Canceled")</f>
        <v>0</v>
      </c>
      <c r="E13">
        <f t="shared" si="0"/>
        <v>14</v>
      </c>
      <c r="F13" s="19">
        <f t="shared" si="1"/>
        <v>0.14000000000000001</v>
      </c>
      <c r="G13" s="19">
        <f t="shared" si="2"/>
        <v>0.86</v>
      </c>
      <c r="H13" s="19">
        <f t="shared" si="3"/>
        <v>0</v>
      </c>
      <c r="L13" s="18"/>
      <c r="M13" s="17"/>
    </row>
    <row r="14" spans="1:13" x14ac:dyDescent="0.2">
      <c r="B14">
        <f>SUM(B2:B13)</f>
        <v>675</v>
      </c>
      <c r="C14">
        <f>SUM(C2:C13)</f>
        <v>612</v>
      </c>
      <c r="D14">
        <f>SUM(D2:D13)</f>
        <v>0</v>
      </c>
      <c r="E14">
        <f>SUM(E2:E13)</f>
        <v>1287</v>
      </c>
      <c r="F14" s="19"/>
    </row>
    <row r="15" spans="1:13" x14ac:dyDescent="0.2">
      <c r="B15">
        <f>COUNTIFS(Kickstarter!$R:$R,"plays",Kickstarter!$F:$F,"Successful")</f>
        <v>694</v>
      </c>
      <c r="C15">
        <f>COUNTIFS(Kickstarter!$G:$G,"US",Kickstarter!$R:$R,"plays",Kickstarter!$F:$F,"failed")</f>
        <v>250</v>
      </c>
      <c r="D15">
        <f>COUNTIFS(Kickstarter!$G:$G,"US",Kickstarter!$R:$R,"plays",Kickstarter!$F:$F,"canceled")</f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D1" zoomScaleNormal="100" workbookViewId="0">
      <pane ySplit="1" topLeftCell="A2" activePane="bottomLeft" state="frozen"/>
      <selection activeCell="L1" sqref="L1"/>
      <selection pane="bottomLeft" activeCell="H532" sqref="H53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8.83203125" bestFit="1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7" max="17" width="13.33203125" bestFit="1" customWidth="1"/>
    <col min="18" max="18" width="14.5" bestFit="1" customWidth="1"/>
    <col min="19" max="19" width="19" style="1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4" t="s">
        <v>8378</v>
      </c>
      <c r="T1" s="1" t="s">
        <v>8365</v>
      </c>
      <c r="U1" s="1" t="s">
        <v>8398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5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5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5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5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5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5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5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5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5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5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5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5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5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5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5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5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5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5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5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5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5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5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5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5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5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5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5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5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5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5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5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5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5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5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5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5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5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5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5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5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5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5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5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5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5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5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5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5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5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5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5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5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5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5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A1:T4115" xr:uid="{00000000-0001-0000-0000-000000000000}"/>
  <conditionalFormatting sqref="F1:F1048576">
    <cfRule type="containsText" dxfId="4" priority="3" operator="containsText" text="canceled">
      <formula>NOT(ISERROR(SEARCH("canceled",F1)))</formula>
    </cfRule>
    <cfRule type="containsText" dxfId="3" priority="4" operator="containsText" text="failed">
      <formula>NOT(ISERROR(SEARCH("failed",F1)))</formula>
    </cfRule>
    <cfRule type="containsText" dxfId="2" priority="5" operator="containsText" text="faild">
      <formula>NOT(ISERROR(SEARCH("faild",F1)))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percent" val="90"/>
        <color rgb="FFFF7128"/>
        <color rgb="FFFFEF9C"/>
      </colorScale>
    </cfRule>
    <cfRule type="colorScale" priority="2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EE31-4DA6-6247-865D-E06C892A8FC1}">
  <dimension ref="A1:F14"/>
  <sheetViews>
    <sheetView workbookViewId="0">
      <selection activeCell="B7" sqref="B7"/>
    </sheetView>
  </sheetViews>
  <sheetFormatPr baseColWidth="10" defaultColWidth="11.5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8222</v>
      </c>
      <c r="B1" t="s">
        <v>8223</v>
      </c>
    </row>
    <row r="3" spans="1:6" x14ac:dyDescent="0.2">
      <c r="A3" s="11" t="s">
        <v>8362</v>
      </c>
      <c r="B3" s="11" t="s">
        <v>8360</v>
      </c>
    </row>
    <row r="4" spans="1:6" x14ac:dyDescent="0.2">
      <c r="A4" s="11" t="s">
        <v>8364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">
      <c r="A5" s="13" t="s">
        <v>8308</v>
      </c>
      <c r="B5" s="12">
        <v>31</v>
      </c>
      <c r="C5" s="12">
        <v>130</v>
      </c>
      <c r="D5" s="12"/>
      <c r="E5" s="12">
        <v>261</v>
      </c>
      <c r="F5" s="12">
        <v>422</v>
      </c>
    </row>
    <row r="6" spans="1:6" x14ac:dyDescent="0.2">
      <c r="A6" s="13" t="s">
        <v>8334</v>
      </c>
      <c r="B6" s="12">
        <v>15</v>
      </c>
      <c r="C6" s="12">
        <v>115</v>
      </c>
      <c r="D6" s="12">
        <v>4</v>
      </c>
      <c r="E6" s="12">
        <v>34</v>
      </c>
      <c r="F6" s="12">
        <v>168</v>
      </c>
    </row>
    <row r="7" spans="1:6" x14ac:dyDescent="0.2">
      <c r="A7" s="13" t="s">
        <v>8331</v>
      </c>
      <c r="B7" s="12"/>
      <c r="C7" s="12">
        <v>96</v>
      </c>
      <c r="D7" s="12"/>
      <c r="E7" s="12">
        <v>52</v>
      </c>
      <c r="F7" s="12">
        <v>148</v>
      </c>
    </row>
    <row r="8" spans="1:6" x14ac:dyDescent="0.2">
      <c r="A8" s="13" t="s">
        <v>8329</v>
      </c>
      <c r="B8" s="12">
        <v>23</v>
      </c>
      <c r="C8" s="12"/>
      <c r="D8" s="12"/>
      <c r="E8" s="12"/>
      <c r="F8" s="12">
        <v>23</v>
      </c>
    </row>
    <row r="9" spans="1:6" x14ac:dyDescent="0.2">
      <c r="A9" s="13" t="s">
        <v>8323</v>
      </c>
      <c r="B9" s="12">
        <v>19</v>
      </c>
      <c r="C9" s="12">
        <v>110</v>
      </c>
      <c r="D9" s="12">
        <v>17</v>
      </c>
      <c r="E9" s="12">
        <v>490</v>
      </c>
      <c r="F9" s="12">
        <v>636</v>
      </c>
    </row>
    <row r="10" spans="1:6" x14ac:dyDescent="0.2">
      <c r="A10" s="13" t="s">
        <v>8336</v>
      </c>
      <c r="B10" s="12"/>
      <c r="C10" s="12">
        <v>72</v>
      </c>
      <c r="D10" s="12"/>
      <c r="E10" s="12">
        <v>62</v>
      </c>
      <c r="F10" s="12">
        <v>134</v>
      </c>
    </row>
    <row r="11" spans="1:6" x14ac:dyDescent="0.2">
      <c r="A11" s="13" t="s">
        <v>8320</v>
      </c>
      <c r="B11" s="12">
        <v>22</v>
      </c>
      <c r="C11" s="12">
        <v>87</v>
      </c>
      <c r="D11" s="12"/>
      <c r="E11" s="12">
        <v>69</v>
      </c>
      <c r="F11" s="12">
        <v>178</v>
      </c>
    </row>
    <row r="12" spans="1:6" x14ac:dyDescent="0.2">
      <c r="A12" s="13" t="s">
        <v>8317</v>
      </c>
      <c r="B12" s="12">
        <v>121</v>
      </c>
      <c r="C12" s="12">
        <v>138</v>
      </c>
      <c r="D12" s="12"/>
      <c r="E12" s="12">
        <v>158</v>
      </c>
      <c r="F12" s="12">
        <v>417</v>
      </c>
    </row>
    <row r="13" spans="1:6" x14ac:dyDescent="0.2">
      <c r="A13" s="13" t="s">
        <v>8315</v>
      </c>
      <c r="B13" s="12">
        <v>26</v>
      </c>
      <c r="C13" s="12">
        <v>349</v>
      </c>
      <c r="D13" s="12">
        <v>12</v>
      </c>
      <c r="E13" s="12">
        <v>525</v>
      </c>
      <c r="F13" s="12">
        <v>912</v>
      </c>
    </row>
    <row r="14" spans="1:6" x14ac:dyDescent="0.2">
      <c r="A14" s="13" t="s">
        <v>8361</v>
      </c>
      <c r="B14" s="12">
        <v>257</v>
      </c>
      <c r="C14" s="12">
        <v>1097</v>
      </c>
      <c r="D14" s="12">
        <v>33</v>
      </c>
      <c r="E14" s="12">
        <v>1651</v>
      </c>
      <c r="F14" s="12">
        <v>3038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6AF5-9FD8-0F48-9587-27939C492F64}">
  <dimension ref="A1:F43"/>
  <sheetViews>
    <sheetView workbookViewId="0">
      <selection activeCell="E8" sqref="E8"/>
    </sheetView>
  </sheetViews>
  <sheetFormatPr baseColWidth="10" defaultColWidth="11.5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8222</v>
      </c>
      <c r="B1" t="s">
        <v>8224</v>
      </c>
    </row>
    <row r="2" spans="1:6" x14ac:dyDescent="0.2">
      <c r="A2" s="11" t="s">
        <v>8358</v>
      </c>
      <c r="B2" t="s">
        <v>8363</v>
      </c>
    </row>
    <row r="4" spans="1:6" x14ac:dyDescent="0.2">
      <c r="A4" s="11" t="s">
        <v>8362</v>
      </c>
      <c r="B4" s="11" t="s">
        <v>8360</v>
      </c>
    </row>
    <row r="5" spans="1:6" x14ac:dyDescent="0.2">
      <c r="A5" s="11" t="s">
        <v>8364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">
      <c r="A6" s="13" t="s">
        <v>8314</v>
      </c>
      <c r="B6" s="12"/>
      <c r="C6" s="12">
        <v>14</v>
      </c>
      <c r="D6" s="12"/>
      <c r="E6" s="12"/>
      <c r="F6" s="12">
        <v>14</v>
      </c>
    </row>
    <row r="7" spans="1:6" x14ac:dyDescent="0.2">
      <c r="A7" s="13" t="s">
        <v>8342</v>
      </c>
      <c r="B7" s="12">
        <v>3</v>
      </c>
      <c r="C7" s="12"/>
      <c r="D7" s="12"/>
      <c r="E7" s="12"/>
      <c r="F7" s="12">
        <v>3</v>
      </c>
    </row>
    <row r="8" spans="1:6" x14ac:dyDescent="0.2">
      <c r="A8" s="13" t="s">
        <v>8356</v>
      </c>
      <c r="B8" s="12"/>
      <c r="C8" s="12">
        <v>2</v>
      </c>
      <c r="D8" s="12"/>
      <c r="E8" s="12"/>
      <c r="F8" s="12">
        <v>2</v>
      </c>
    </row>
    <row r="9" spans="1:6" x14ac:dyDescent="0.2">
      <c r="A9" s="13" t="s">
        <v>8352</v>
      </c>
      <c r="B9" s="12"/>
      <c r="C9" s="12"/>
      <c r="D9" s="12"/>
      <c r="E9" s="12">
        <v>5</v>
      </c>
      <c r="F9" s="12">
        <v>5</v>
      </c>
    </row>
    <row r="10" spans="1:6" x14ac:dyDescent="0.2">
      <c r="A10" s="13" t="s">
        <v>8313</v>
      </c>
      <c r="B10" s="12"/>
      <c r="C10" s="12"/>
      <c r="D10" s="12"/>
      <c r="E10" s="12">
        <v>8</v>
      </c>
      <c r="F10" s="12">
        <v>8</v>
      </c>
    </row>
    <row r="11" spans="1:6" x14ac:dyDescent="0.2">
      <c r="A11" s="13" t="s">
        <v>8312</v>
      </c>
      <c r="B11" s="12"/>
      <c r="C11" s="12">
        <v>16</v>
      </c>
      <c r="D11" s="12"/>
      <c r="E11" s="12"/>
      <c r="F11" s="12">
        <v>16</v>
      </c>
    </row>
    <row r="12" spans="1:6" x14ac:dyDescent="0.2">
      <c r="A12" s="13" t="s">
        <v>8328</v>
      </c>
      <c r="B12" s="12"/>
      <c r="C12" s="12"/>
      <c r="D12" s="12"/>
      <c r="E12" s="12">
        <v>6</v>
      </c>
      <c r="F12" s="12">
        <v>6</v>
      </c>
    </row>
    <row r="13" spans="1:6" x14ac:dyDescent="0.2">
      <c r="A13" s="13" t="s">
        <v>8345</v>
      </c>
      <c r="B13" s="12"/>
      <c r="C13" s="12">
        <v>1</v>
      </c>
      <c r="D13" s="12">
        <v>1</v>
      </c>
      <c r="E13" s="12"/>
      <c r="F13" s="12">
        <v>2</v>
      </c>
    </row>
    <row r="14" spans="1:6" x14ac:dyDescent="0.2">
      <c r="A14" s="13" t="s">
        <v>8322</v>
      </c>
      <c r="B14" s="12"/>
      <c r="C14" s="12">
        <v>2</v>
      </c>
      <c r="D14" s="12"/>
      <c r="E14" s="12"/>
      <c r="F14" s="12">
        <v>2</v>
      </c>
    </row>
    <row r="15" spans="1:6" x14ac:dyDescent="0.2">
      <c r="A15" s="13" t="s">
        <v>8335</v>
      </c>
      <c r="B15" s="12">
        <v>1</v>
      </c>
      <c r="C15" s="12">
        <v>5</v>
      </c>
      <c r="D15" s="12"/>
      <c r="E15" s="12"/>
      <c r="F15" s="12">
        <v>6</v>
      </c>
    </row>
    <row r="16" spans="1:6" x14ac:dyDescent="0.2">
      <c r="A16" s="13" t="s">
        <v>8346</v>
      </c>
      <c r="B16" s="12"/>
      <c r="C16" s="12">
        <v>3</v>
      </c>
      <c r="D16" s="12"/>
      <c r="E16" s="12"/>
      <c r="F16" s="12">
        <v>3</v>
      </c>
    </row>
    <row r="17" spans="1:6" x14ac:dyDescent="0.2">
      <c r="A17" s="13" t="s">
        <v>8347</v>
      </c>
      <c r="B17" s="12"/>
      <c r="C17" s="12"/>
      <c r="D17" s="12"/>
      <c r="E17" s="12">
        <v>19</v>
      </c>
      <c r="F17" s="12">
        <v>19</v>
      </c>
    </row>
    <row r="18" spans="1:6" x14ac:dyDescent="0.2">
      <c r="A18" s="13" t="s">
        <v>8326</v>
      </c>
      <c r="B18" s="12"/>
      <c r="C18" s="12">
        <v>6</v>
      </c>
      <c r="D18" s="12"/>
      <c r="E18" s="12"/>
      <c r="F18" s="12">
        <v>6</v>
      </c>
    </row>
    <row r="19" spans="1:6" x14ac:dyDescent="0.2">
      <c r="A19" s="13" t="s">
        <v>8325</v>
      </c>
      <c r="B19" s="12"/>
      <c r="C19" s="12"/>
      <c r="D19" s="12"/>
      <c r="E19" s="12">
        <v>2</v>
      </c>
      <c r="F19" s="12">
        <v>2</v>
      </c>
    </row>
    <row r="20" spans="1:6" x14ac:dyDescent="0.2">
      <c r="A20" s="13" t="s">
        <v>8333</v>
      </c>
      <c r="B20" s="12"/>
      <c r="C20" s="12">
        <v>7</v>
      </c>
      <c r="D20" s="12"/>
      <c r="E20" s="12"/>
      <c r="F20" s="12">
        <v>7</v>
      </c>
    </row>
    <row r="21" spans="1:6" x14ac:dyDescent="0.2">
      <c r="A21" s="13" t="s">
        <v>8357</v>
      </c>
      <c r="B21" s="12">
        <v>5</v>
      </c>
      <c r="C21" s="12">
        <v>11</v>
      </c>
      <c r="D21" s="12"/>
      <c r="E21" s="12">
        <v>10</v>
      </c>
      <c r="F21" s="12">
        <v>26</v>
      </c>
    </row>
    <row r="22" spans="1:6" x14ac:dyDescent="0.2">
      <c r="A22" s="13" t="s">
        <v>8341</v>
      </c>
      <c r="B22" s="12"/>
      <c r="C22" s="12">
        <v>3</v>
      </c>
      <c r="D22" s="12"/>
      <c r="E22" s="12"/>
      <c r="F22" s="12">
        <v>3</v>
      </c>
    </row>
    <row r="23" spans="1:6" x14ac:dyDescent="0.2">
      <c r="A23" s="13" t="s">
        <v>8321</v>
      </c>
      <c r="B23" s="12"/>
      <c r="C23" s="12"/>
      <c r="D23" s="12"/>
      <c r="E23" s="12">
        <v>6</v>
      </c>
      <c r="F23" s="12">
        <v>6</v>
      </c>
    </row>
    <row r="24" spans="1:6" x14ac:dyDescent="0.2">
      <c r="A24" s="13" t="s">
        <v>8348</v>
      </c>
      <c r="B24" s="12"/>
      <c r="C24" s="12">
        <v>5</v>
      </c>
      <c r="D24" s="12"/>
      <c r="E24" s="12"/>
      <c r="F24" s="12">
        <v>5</v>
      </c>
    </row>
    <row r="25" spans="1:6" x14ac:dyDescent="0.2">
      <c r="A25" s="13" t="s">
        <v>8337</v>
      </c>
      <c r="B25" s="12"/>
      <c r="C25" s="12">
        <v>14</v>
      </c>
      <c r="D25" s="12"/>
      <c r="E25" s="12">
        <v>18</v>
      </c>
      <c r="F25" s="12">
        <v>32</v>
      </c>
    </row>
    <row r="26" spans="1:6" x14ac:dyDescent="0.2">
      <c r="A26" s="13" t="s">
        <v>8343</v>
      </c>
      <c r="B26" s="12"/>
      <c r="C26" s="12">
        <v>5</v>
      </c>
      <c r="D26" s="12"/>
      <c r="E26" s="12"/>
      <c r="F26" s="12">
        <v>5</v>
      </c>
    </row>
    <row r="27" spans="1:6" x14ac:dyDescent="0.2">
      <c r="A27" s="13" t="s">
        <v>8316</v>
      </c>
      <c r="B27" s="12"/>
      <c r="C27" s="12">
        <v>70</v>
      </c>
      <c r="D27" s="12">
        <v>6</v>
      </c>
      <c r="E27" s="12">
        <v>238</v>
      </c>
      <c r="F27" s="12">
        <v>314</v>
      </c>
    </row>
    <row r="28" spans="1:6" x14ac:dyDescent="0.2">
      <c r="A28" s="13" t="s">
        <v>8344</v>
      </c>
      <c r="B28" s="12"/>
      <c r="C28" s="12"/>
      <c r="D28" s="12"/>
      <c r="E28" s="12">
        <v>2</v>
      </c>
      <c r="F28" s="12">
        <v>2</v>
      </c>
    </row>
    <row r="29" spans="1:6" x14ac:dyDescent="0.2">
      <c r="A29" s="13" t="s">
        <v>8351</v>
      </c>
      <c r="B29" s="12"/>
      <c r="C29" s="12">
        <v>3</v>
      </c>
      <c r="D29" s="12"/>
      <c r="E29" s="12"/>
      <c r="F29" s="12">
        <v>3</v>
      </c>
    </row>
    <row r="30" spans="1:6" x14ac:dyDescent="0.2">
      <c r="A30" s="13" t="s">
        <v>8324</v>
      </c>
      <c r="B30" s="12"/>
      <c r="C30" s="12"/>
      <c r="D30" s="12"/>
      <c r="E30" s="12">
        <v>10</v>
      </c>
      <c r="F30" s="12">
        <v>10</v>
      </c>
    </row>
    <row r="31" spans="1:6" x14ac:dyDescent="0.2">
      <c r="A31" s="13" t="s">
        <v>8311</v>
      </c>
      <c r="B31" s="12">
        <v>2</v>
      </c>
      <c r="C31" s="12"/>
      <c r="D31" s="12"/>
      <c r="E31" s="12"/>
      <c r="F31" s="12">
        <v>2</v>
      </c>
    </row>
    <row r="32" spans="1:6" x14ac:dyDescent="0.2">
      <c r="A32" s="13" t="s">
        <v>8310</v>
      </c>
      <c r="B32" s="12"/>
      <c r="C32" s="12"/>
      <c r="D32" s="12"/>
      <c r="E32" s="12">
        <v>6</v>
      </c>
      <c r="F32" s="12">
        <v>6</v>
      </c>
    </row>
    <row r="33" spans="1:6" x14ac:dyDescent="0.2">
      <c r="A33" s="13" t="s">
        <v>8350</v>
      </c>
      <c r="B33" s="12"/>
      <c r="C33" s="12"/>
      <c r="D33" s="12">
        <v>1</v>
      </c>
      <c r="E33" s="12"/>
      <c r="F33" s="12">
        <v>1</v>
      </c>
    </row>
    <row r="34" spans="1:6" x14ac:dyDescent="0.2">
      <c r="A34" s="13" t="s">
        <v>8353</v>
      </c>
      <c r="B34" s="12"/>
      <c r="C34" s="12"/>
      <c r="D34" s="12"/>
      <c r="E34" s="12">
        <v>3</v>
      </c>
      <c r="F34" s="12">
        <v>3</v>
      </c>
    </row>
    <row r="35" spans="1:6" x14ac:dyDescent="0.2">
      <c r="A35" s="13" t="s">
        <v>8355</v>
      </c>
      <c r="B35" s="12">
        <v>1</v>
      </c>
      <c r="C35" s="12">
        <v>8</v>
      </c>
      <c r="D35" s="12"/>
      <c r="E35" s="12">
        <v>10</v>
      </c>
      <c r="F35" s="12">
        <v>19</v>
      </c>
    </row>
    <row r="36" spans="1:6" x14ac:dyDescent="0.2">
      <c r="A36" s="13" t="s">
        <v>8349</v>
      </c>
      <c r="B36" s="12"/>
      <c r="C36" s="12"/>
      <c r="D36" s="12"/>
      <c r="E36" s="12">
        <v>16</v>
      </c>
      <c r="F36" s="12">
        <v>16</v>
      </c>
    </row>
    <row r="37" spans="1:6" x14ac:dyDescent="0.2">
      <c r="A37" s="13" t="s">
        <v>8309</v>
      </c>
      <c r="B37" s="12"/>
      <c r="C37" s="12"/>
      <c r="D37" s="12"/>
      <c r="E37" s="12">
        <v>7</v>
      </c>
      <c r="F37" s="12">
        <v>7</v>
      </c>
    </row>
    <row r="38" spans="1:6" x14ac:dyDescent="0.2">
      <c r="A38" s="13" t="s">
        <v>8339</v>
      </c>
      <c r="B38" s="12"/>
      <c r="C38" s="12">
        <v>4</v>
      </c>
      <c r="D38" s="12"/>
      <c r="E38" s="12"/>
      <c r="F38" s="12">
        <v>4</v>
      </c>
    </row>
    <row r="39" spans="1:6" x14ac:dyDescent="0.2">
      <c r="A39" s="13" t="s">
        <v>8332</v>
      </c>
      <c r="B39" s="12"/>
      <c r="C39" s="12">
        <v>10</v>
      </c>
      <c r="D39" s="12"/>
      <c r="E39" s="12"/>
      <c r="F39" s="12">
        <v>10</v>
      </c>
    </row>
    <row r="40" spans="1:6" x14ac:dyDescent="0.2">
      <c r="A40" s="13" t="s">
        <v>8319</v>
      </c>
      <c r="B40" s="12">
        <v>5</v>
      </c>
      <c r="C40" s="12">
        <v>6</v>
      </c>
      <c r="D40" s="12"/>
      <c r="E40" s="12"/>
      <c r="F40" s="12">
        <v>11</v>
      </c>
    </row>
    <row r="41" spans="1:6" x14ac:dyDescent="0.2">
      <c r="A41" s="13" t="s">
        <v>8318</v>
      </c>
      <c r="B41" s="12">
        <v>7</v>
      </c>
      <c r="C41" s="12">
        <v>10</v>
      </c>
      <c r="D41" s="12"/>
      <c r="E41" s="12"/>
      <c r="F41" s="12">
        <v>17</v>
      </c>
    </row>
    <row r="42" spans="1:6" x14ac:dyDescent="0.2">
      <c r="A42" s="13" t="s">
        <v>8338</v>
      </c>
      <c r="B42" s="12">
        <v>1</v>
      </c>
      <c r="C42" s="12"/>
      <c r="D42" s="12"/>
      <c r="E42" s="12"/>
      <c r="F42" s="12">
        <v>1</v>
      </c>
    </row>
    <row r="43" spans="1:6" x14ac:dyDescent="0.2">
      <c r="A43" s="13" t="s">
        <v>8361</v>
      </c>
      <c r="B43" s="12">
        <v>25</v>
      </c>
      <c r="C43" s="12">
        <v>205</v>
      </c>
      <c r="D43" s="12">
        <v>8</v>
      </c>
      <c r="E43" s="12">
        <v>366</v>
      </c>
      <c r="F43" s="12">
        <v>604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4A65-0DA9-254A-BC9E-AC19A66B6BEE}">
  <dimension ref="A3:F17"/>
  <sheetViews>
    <sheetView workbookViewId="0">
      <selection activeCell="G23" sqref="G23"/>
    </sheetView>
  </sheetViews>
  <sheetFormatPr baseColWidth="10" defaultColWidth="11.5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3" spans="1:6" x14ac:dyDescent="0.2">
      <c r="A3" s="11" t="s">
        <v>8362</v>
      </c>
      <c r="B3" s="11" t="s">
        <v>8360</v>
      </c>
    </row>
    <row r="4" spans="1:6" x14ac:dyDescent="0.2">
      <c r="A4" s="11" t="s">
        <v>8364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">
      <c r="A5" s="13" t="s">
        <v>8372</v>
      </c>
      <c r="B5" s="12">
        <v>34</v>
      </c>
      <c r="C5" s="12">
        <v>149</v>
      </c>
      <c r="D5" s="12">
        <v>2</v>
      </c>
      <c r="E5" s="12">
        <v>182</v>
      </c>
      <c r="F5" s="12">
        <v>367</v>
      </c>
    </row>
    <row r="6" spans="1:6" x14ac:dyDescent="0.2">
      <c r="A6" s="13" t="s">
        <v>8373</v>
      </c>
      <c r="B6" s="12">
        <v>27</v>
      </c>
      <c r="C6" s="12">
        <v>106</v>
      </c>
      <c r="D6" s="12">
        <v>18</v>
      </c>
      <c r="E6" s="12">
        <v>202</v>
      </c>
      <c r="F6" s="12">
        <v>353</v>
      </c>
    </row>
    <row r="7" spans="1:6" x14ac:dyDescent="0.2">
      <c r="A7" s="13" t="s">
        <v>8374</v>
      </c>
      <c r="B7" s="12">
        <v>28</v>
      </c>
      <c r="C7" s="12">
        <v>108</v>
      </c>
      <c r="D7" s="12">
        <v>30</v>
      </c>
      <c r="E7" s="12">
        <v>180</v>
      </c>
      <c r="F7" s="12">
        <v>346</v>
      </c>
    </row>
    <row r="8" spans="1:6" x14ac:dyDescent="0.2">
      <c r="A8" s="13" t="s">
        <v>8375</v>
      </c>
      <c r="B8" s="12">
        <v>27</v>
      </c>
      <c r="C8" s="12">
        <v>102</v>
      </c>
      <c r="D8" s="12"/>
      <c r="E8" s="12">
        <v>192</v>
      </c>
      <c r="F8" s="12">
        <v>321</v>
      </c>
    </row>
    <row r="9" spans="1:6" x14ac:dyDescent="0.2">
      <c r="A9" s="13" t="s">
        <v>8366</v>
      </c>
      <c r="B9" s="12">
        <v>26</v>
      </c>
      <c r="C9" s="12">
        <v>126</v>
      </c>
      <c r="D9" s="12"/>
      <c r="E9" s="12">
        <v>234</v>
      </c>
      <c r="F9" s="12">
        <v>386</v>
      </c>
    </row>
    <row r="10" spans="1:6" x14ac:dyDescent="0.2">
      <c r="A10" s="13" t="s">
        <v>8376</v>
      </c>
      <c r="B10" s="12">
        <v>27</v>
      </c>
      <c r="C10" s="12">
        <v>147</v>
      </c>
      <c r="D10" s="12"/>
      <c r="E10" s="12">
        <v>211</v>
      </c>
      <c r="F10" s="12">
        <v>385</v>
      </c>
    </row>
    <row r="11" spans="1:6" x14ac:dyDescent="0.2">
      <c r="A11" s="13" t="s">
        <v>8367</v>
      </c>
      <c r="B11" s="12">
        <v>43</v>
      </c>
      <c r="C11" s="12">
        <v>150</v>
      </c>
      <c r="D11" s="12"/>
      <c r="E11" s="12">
        <v>194</v>
      </c>
      <c r="F11" s="12">
        <v>387</v>
      </c>
    </row>
    <row r="12" spans="1:6" x14ac:dyDescent="0.2">
      <c r="A12" s="13" t="s">
        <v>8368</v>
      </c>
      <c r="B12" s="12">
        <v>33</v>
      </c>
      <c r="C12" s="12">
        <v>134</v>
      </c>
      <c r="D12" s="12"/>
      <c r="E12" s="12">
        <v>166</v>
      </c>
      <c r="F12" s="12">
        <v>333</v>
      </c>
    </row>
    <row r="13" spans="1:6" x14ac:dyDescent="0.2">
      <c r="A13" s="13" t="s">
        <v>8369</v>
      </c>
      <c r="B13" s="12">
        <v>24</v>
      </c>
      <c r="C13" s="12">
        <v>127</v>
      </c>
      <c r="D13" s="12"/>
      <c r="E13" s="12">
        <v>147</v>
      </c>
      <c r="F13" s="12">
        <v>298</v>
      </c>
    </row>
    <row r="14" spans="1:6" x14ac:dyDescent="0.2">
      <c r="A14" s="13" t="s">
        <v>8370</v>
      </c>
      <c r="B14" s="12">
        <v>20</v>
      </c>
      <c r="C14" s="12">
        <v>149</v>
      </c>
      <c r="D14" s="12"/>
      <c r="E14" s="12">
        <v>183</v>
      </c>
      <c r="F14" s="12">
        <v>352</v>
      </c>
    </row>
    <row r="15" spans="1:6" x14ac:dyDescent="0.2">
      <c r="A15" s="13" t="s">
        <v>8371</v>
      </c>
      <c r="B15" s="12">
        <v>37</v>
      </c>
      <c r="C15" s="12">
        <v>114</v>
      </c>
      <c r="D15" s="12"/>
      <c r="E15" s="12">
        <v>183</v>
      </c>
      <c r="F15" s="12">
        <v>334</v>
      </c>
    </row>
    <row r="16" spans="1:6" x14ac:dyDescent="0.2">
      <c r="A16" s="13" t="s">
        <v>8377</v>
      </c>
      <c r="B16" s="12">
        <v>23</v>
      </c>
      <c r="C16" s="12">
        <v>118</v>
      </c>
      <c r="D16" s="12"/>
      <c r="E16" s="12">
        <v>111</v>
      </c>
      <c r="F16" s="12">
        <v>252</v>
      </c>
    </row>
    <row r="17" spans="1:6" x14ac:dyDescent="0.2">
      <c r="A17" s="13" t="s">
        <v>8361</v>
      </c>
      <c r="B17" s="12">
        <v>349</v>
      </c>
      <c r="C17" s="12">
        <v>1530</v>
      </c>
      <c r="D17" s="12">
        <v>50</v>
      </c>
      <c r="E17" s="12">
        <v>2185</v>
      </c>
      <c r="F17" s="12">
        <v>4114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47C-0B6A-5149-AB1D-2DBE18AA0568}">
  <dimension ref="A1:F6"/>
  <sheetViews>
    <sheetView workbookViewId="0">
      <selection activeCell="D2" sqref="D2"/>
    </sheetView>
  </sheetViews>
  <sheetFormatPr baseColWidth="10" defaultColWidth="11.5" defaultRowHeight="15" x14ac:dyDescent="0.2"/>
  <cols>
    <col min="6" max="6" width="11.1640625" bestFit="1" customWidth="1"/>
  </cols>
  <sheetData>
    <row r="1" spans="1:6" x14ac:dyDescent="0.2">
      <c r="A1" t="s">
        <v>8393</v>
      </c>
      <c r="B1" t="s">
        <v>8394</v>
      </c>
      <c r="C1" t="s">
        <v>8395</v>
      </c>
      <c r="D1" t="s">
        <v>8396</v>
      </c>
      <c r="E1" t="s">
        <v>8307</v>
      </c>
      <c r="F1" t="s">
        <v>8397</v>
      </c>
    </row>
    <row r="2" spans="1:6" x14ac:dyDescent="0.2">
      <c r="A2" t="s">
        <v>3473</v>
      </c>
      <c r="B2" t="str">
        <f>VLOOKUP(A2,Kickstarter!B:C,2,FALSE)</f>
        <v>Help us get actor-writer Ian Bonar's debut play - a hilarious, heartbreaking story of grief and loss - to the 2016 Edinburgh Fringe.</v>
      </c>
      <c r="C2">
        <f>VLOOKUP(A2,Kickstarter!B:E,3,FALSE)</f>
        <v>2000</v>
      </c>
      <c r="D2">
        <f>VLOOKUP(A2,Kickstarter!B:F,4,FALSE)</f>
        <v>2020</v>
      </c>
      <c r="E2">
        <f>VLOOKUP(A2,Kickstarter!B:P,15,FALSE)</f>
        <v>51.79</v>
      </c>
      <c r="F2">
        <f>VLOOKUP(A2,Kickstarter!B:L,11,FALSE)</f>
        <v>39</v>
      </c>
    </row>
    <row r="3" spans="1:6" x14ac:dyDescent="0.2">
      <c r="A3" t="s">
        <v>3616</v>
      </c>
      <c r="B3" t="str">
        <f>VLOOKUP(A3,Kickstarter!B:C,2,FALSE)</f>
        <v>The play yet to be described as "A surefire Edinburgh Fringe Festival Cult Hit". Coming to the Underbelly, Edinburgh, 5th-30th August.</v>
      </c>
      <c r="C3">
        <f>VLOOKUP(A3,Kickstarter!B:E,3,FALSE)</f>
        <v>2000</v>
      </c>
      <c r="D3">
        <f>VLOOKUP(A3,Kickstarter!B:F,4,FALSE)</f>
        <v>2020</v>
      </c>
      <c r="E3">
        <f>VLOOKUP(A3,Kickstarter!B:P,15,FALSE)</f>
        <v>36.07</v>
      </c>
      <c r="F3">
        <f>VLOOKUP(A3,Kickstarter!B:L,11,FALSE)</f>
        <v>56</v>
      </c>
    </row>
    <row r="4" spans="1:6" x14ac:dyDescent="0.2">
      <c r="A4" t="s">
        <v>3178</v>
      </c>
      <c r="B4" t="str">
        <f>VLOOKUP(A4,Kickstarter!B:C,2,FALSE)</f>
        <v>Cutting Off Kate Bush is a one-woman show written &amp; performed by Lucy Benson-Brown, premiering at the Edinburgh Fringe Festival 2014</v>
      </c>
      <c r="C4">
        <f>VLOOKUP(A4,Kickstarter!B:E,3,FALSE)</f>
        <v>1500</v>
      </c>
      <c r="D4">
        <f>VLOOKUP(A4,Kickstarter!B:F,4,FALSE)</f>
        <v>2576</v>
      </c>
      <c r="E4">
        <f>VLOOKUP(A4,Kickstarter!B:P,15,FALSE)</f>
        <v>33.03</v>
      </c>
      <c r="F4">
        <f>VLOOKUP(A4,Kickstarter!B:L,11,FALSE)</f>
        <v>78</v>
      </c>
    </row>
    <row r="5" spans="1:6" x14ac:dyDescent="0.2">
      <c r="A5" t="s">
        <v>3329</v>
      </c>
      <c r="B5" t="str">
        <f>VLOOKUP(A5,Kickstarter!B:C,2,FALSE)</f>
        <v>Jestia and Raedon is a brand new romantic comedy play going to the Edinburgh Fringe Festival this summer.</v>
      </c>
      <c r="C5">
        <f>VLOOKUP(A5,Kickstarter!B:E,3,FALSE)</f>
        <v>1000</v>
      </c>
      <c r="D5">
        <f>VLOOKUP(A5,Kickstarter!B:F,4,FALSE)</f>
        <v>1168</v>
      </c>
      <c r="E5">
        <f>VLOOKUP(A5,Kickstarter!B:P,15,FALSE)</f>
        <v>44.92</v>
      </c>
      <c r="F5">
        <f>VLOOKUP(A5,Kickstarter!B:L,11,FALSE)</f>
        <v>26</v>
      </c>
    </row>
    <row r="6" spans="1:6" x14ac:dyDescent="0.2">
      <c r="A6" t="s">
        <v>3221</v>
      </c>
      <c r="B6" t="str">
        <f>VLOOKUP(A6,Kickstarter!B:C,2,FALSE)</f>
        <v>A one-man show about love, loss, and motorways, written &amp; performed by Ben Norris. Help us get to the 2015 Edinburgh Fringe and beyond!</v>
      </c>
      <c r="C6">
        <f>VLOOKUP(A6,Kickstarter!B:E,3,FALSE)</f>
        <v>4000</v>
      </c>
      <c r="D6">
        <f>VLOOKUP(A6,Kickstarter!B:F,4,FALSE)</f>
        <v>4137</v>
      </c>
      <c r="E6">
        <f>VLOOKUP(A6,Kickstarter!B:P,15,FALSE)</f>
        <v>36.61</v>
      </c>
      <c r="F6">
        <v>113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19DF-04B4-094E-BBD9-018983594CAB}">
  <dimension ref="A1:C14"/>
  <sheetViews>
    <sheetView workbookViewId="0">
      <selection activeCell="G9" sqref="G9"/>
    </sheetView>
  </sheetViews>
  <sheetFormatPr baseColWidth="10" defaultColWidth="11.5" defaultRowHeight="15" x14ac:dyDescent="0.2"/>
  <cols>
    <col min="1" max="1" width="24.1640625" bestFit="1" customWidth="1"/>
  </cols>
  <sheetData>
    <row r="1" spans="1:3" x14ac:dyDescent="0.2">
      <c r="B1" t="s">
        <v>8379</v>
      </c>
      <c r="C1" t="s">
        <v>8380</v>
      </c>
    </row>
    <row r="2" spans="1:3" x14ac:dyDescent="0.2">
      <c r="A2" t="s">
        <v>8381</v>
      </c>
      <c r="B2" s="16">
        <f>AVERAGE('[1]Successful US Kickstarters'!D:D)</f>
        <v>5048.8786407766993</v>
      </c>
      <c r="C2" s="16">
        <f>AVERAGE('[1]Failed US Kickstarters'!D:D)</f>
        <v>10554.212</v>
      </c>
    </row>
    <row r="3" spans="1:3" x14ac:dyDescent="0.2">
      <c r="A3" t="s">
        <v>8382</v>
      </c>
      <c r="B3" s="16">
        <f>MEDIAN('[1]Successful US Kickstarters'!D:D)</f>
        <v>3000</v>
      </c>
      <c r="C3" s="16">
        <f>MEDIAN('[1]Failed US Kickstarters'!D:D)</f>
        <v>5000</v>
      </c>
    </row>
    <row r="4" spans="1:3" x14ac:dyDescent="0.2">
      <c r="A4" t="s">
        <v>8383</v>
      </c>
      <c r="B4" s="16">
        <f>_xlfn.STDEV.P('[1]Successful US Kickstarters'!D:D)</f>
        <v>7748.7537726373303</v>
      </c>
      <c r="C4" s="16">
        <f>_xlfn.STDEV.P('[1]Failed US Kickstarters'!D:D)</f>
        <v>21967.731061515115</v>
      </c>
    </row>
    <row r="5" spans="1:3" x14ac:dyDescent="0.2">
      <c r="A5" t="s">
        <v>8384</v>
      </c>
      <c r="B5" s="16">
        <f>_xlfn.QUARTILE.EXC('[1]Successful US Kickstarters'!D:D,3)</f>
        <v>5000</v>
      </c>
      <c r="C5" s="16">
        <f>_xlfn.QUARTILE.EXC('[1]Failed US Kickstarters'!E:E,3)</f>
        <v>501</v>
      </c>
    </row>
    <row r="6" spans="1:3" x14ac:dyDescent="0.2">
      <c r="A6" t="s">
        <v>8385</v>
      </c>
      <c r="B6" s="16">
        <f>_xlfn.QUARTILE.EXC('[1]Successful US Kickstarters'!D:D,1)</f>
        <v>1500</v>
      </c>
      <c r="C6" s="16">
        <f>_xlfn.QUARTILE.EXC('[1]Failed US Kickstarters'!E:E,1)</f>
        <v>9.25</v>
      </c>
    </row>
    <row r="7" spans="1:3" x14ac:dyDescent="0.2">
      <c r="A7" t="s">
        <v>8386</v>
      </c>
      <c r="B7" s="16">
        <f>B5-B6</f>
        <v>3500</v>
      </c>
      <c r="C7" s="16">
        <f>C5-C6</f>
        <v>491.75</v>
      </c>
    </row>
    <row r="8" spans="1:3" x14ac:dyDescent="0.2">
      <c r="B8" s="16"/>
      <c r="C8" s="16"/>
    </row>
    <row r="9" spans="1:3" x14ac:dyDescent="0.2">
      <c r="A9" t="s">
        <v>8387</v>
      </c>
      <c r="B9" s="16">
        <f>AVERAGE('[1]Successful US Kickstarters'!E:E)</f>
        <v>5601.5458009708727</v>
      </c>
      <c r="C9" s="16">
        <f>AVERAGE('[1]Failed US Kickstarters'!E:E)</f>
        <v>558.65484000000004</v>
      </c>
    </row>
    <row r="10" spans="1:3" x14ac:dyDescent="0.2">
      <c r="A10" t="s">
        <v>8388</v>
      </c>
      <c r="B10" s="16">
        <f>MEDIAN('[1]Successful US Kickstarters'!E:E)</f>
        <v>3167.5</v>
      </c>
      <c r="C10" s="16">
        <f>MEDIAN('[1]Failed US Kickstarters'!E:E)</f>
        <v>103</v>
      </c>
    </row>
    <row r="11" spans="1:3" x14ac:dyDescent="0.2">
      <c r="A11" t="s">
        <v>8389</v>
      </c>
      <c r="B11" s="16">
        <f>_xlfn.STDEV.P('[1]Successful US Kickstarters'!E:E)</f>
        <v>8334.5731699164608</v>
      </c>
      <c r="C11" s="16">
        <f>_xlfn.STDEV.P('[1]Failed US Kickstarters'!E:E)</f>
        <v>1330.5230280400915</v>
      </c>
    </row>
    <row r="12" spans="1:3" x14ac:dyDescent="0.2">
      <c r="A12" t="s">
        <v>8390</v>
      </c>
      <c r="B12" s="16">
        <f>_xlfn.QUARTILE.EXC('[1]Successful US Kickstarters'!E:E,3)</f>
        <v>5699</v>
      </c>
      <c r="C12" s="16">
        <f>_xlfn.QUARTILE.EXC('[1]Failed US Kickstarters'!E:E,3)</f>
        <v>501</v>
      </c>
    </row>
    <row r="13" spans="1:3" x14ac:dyDescent="0.2">
      <c r="A13" t="s">
        <v>8391</v>
      </c>
      <c r="B13" s="16">
        <f>_xlfn.QUARTILE.EXC('[1]Successful US Kickstarters'!E:E,1)</f>
        <v>1716.5074999999999</v>
      </c>
      <c r="C13" s="16">
        <f>_xlfn.QUARTILE.EXC('[1]Failed US Kickstarters'!E:E,1)</f>
        <v>9.25</v>
      </c>
    </row>
    <row r="14" spans="1:3" x14ac:dyDescent="0.2">
      <c r="A14" t="s">
        <v>8392</v>
      </c>
      <c r="B14" s="16">
        <f>B12-B13</f>
        <v>3982.4925000000003</v>
      </c>
      <c r="C14" s="16">
        <f>C12-C13</f>
        <v>491.75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Theater Outcomes by Launch Date</vt:lpstr>
      <vt:lpstr>Outcomes Based on Goals</vt:lpstr>
      <vt:lpstr>Kickstarter</vt:lpstr>
      <vt:lpstr>Category Statics</vt:lpstr>
      <vt:lpstr>Subcategory Statistics</vt:lpstr>
      <vt:lpstr>Outcomes Based on Launch Date</vt:lpstr>
      <vt:lpstr>Edinburgh Research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Kurt Holmberg</cp:lastModifiedBy>
  <cp:lastPrinted>2022-03-14T00:40:48Z</cp:lastPrinted>
  <dcterms:created xsi:type="dcterms:W3CDTF">2017-04-20T15:17:24Z</dcterms:created>
  <dcterms:modified xsi:type="dcterms:W3CDTF">2022-08-07T19:25:13Z</dcterms:modified>
</cp:coreProperties>
</file>