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aria\Documents\LR_python\"/>
    </mc:Choice>
  </mc:AlternateContent>
  <xr:revisionPtr revIDLastSave="0" documentId="13_ncr:1_{FF873670-8C23-45BC-A86D-55EB1BBB3F7E}" xr6:coauthVersionLast="45" xr6:coauthVersionMax="45" xr10:uidLastSave="{00000000-0000-0000-0000-000000000000}"/>
  <bookViews>
    <workbookView xWindow="1860" yWindow="1860" windowWidth="15375" windowHeight="7875" activeTab="1" xr2:uid="{00000000-000D-0000-FFFF-FFFF00000000}"/>
  </bookViews>
  <sheets>
    <sheet name="Conf" sheetId="9" r:id="rId1"/>
    <sheet name="2017" sheetId="4" r:id="rId2"/>
    <sheet name="2013" sheetId="7" r:id="rId3"/>
    <sheet name="2012" sheetId="6" r:id="rId4"/>
    <sheet name="2011" sheetId="5" r:id="rId5"/>
    <sheet name="OF to LR" sheetId="1" r:id="rId6"/>
  </sheets>
  <definedNames>
    <definedName name="_xlnm._FilterDatabase" localSheetId="4" hidden="1">'2011'!$A$2:$A$32</definedName>
    <definedName name="_xlnm._FilterDatabase" localSheetId="3" hidden="1">'2012'!$B$2:$G$2</definedName>
    <definedName name="_xlnm._FilterDatabase" localSheetId="2" hidden="1">'2013'!$A$1:$F$41</definedName>
    <definedName name="_xlnm._FilterDatabase" localSheetId="1" hidden="1">'2017'!$A$2:$F$2</definedName>
    <definedName name="CONF_2011">'2011'!$H$41:$K$44</definedName>
    <definedName name="CONF_2012">'2012'!$I$41:$L$44</definedName>
    <definedName name="CONF_2013">'2013'!$H$50:$K$53</definedName>
    <definedName name="CONF_2017">'2017'!$H$46:$K$49</definedName>
    <definedName name="facenet_distance_2011">'2011'!$B$3:$C$32</definedName>
    <definedName name="facenet_distance_2012">'2012'!$C$3:$D$32</definedName>
    <definedName name="facenet_distance_2013">'2013'!$B$2:$C$41</definedName>
    <definedName name="facenet_distance_2017">'2017'!$B$3:$C$37</definedName>
    <definedName name="FN" localSheetId="4">'2011'!$D$37:$X$37</definedName>
    <definedName name="FN" localSheetId="3">'2012'!$E$37:$Q$37</definedName>
    <definedName name="FN" localSheetId="2">'2013'!$D$46:$AD$46</definedName>
    <definedName name="FN" localSheetId="1">'2017'!$D$42:$AF$42</definedName>
    <definedName name="FN">Conf!$B$31</definedName>
    <definedName name="FP" localSheetId="4">'2011'!$D$36:$X$36</definedName>
    <definedName name="FP" localSheetId="3">'2012'!$E$36:$Q$36</definedName>
    <definedName name="FP" localSheetId="2">'2013'!$D$45:$AD$45</definedName>
    <definedName name="FP" localSheetId="1">'2017'!$D$41:$AF$41</definedName>
    <definedName name="FP">Conf!$B$30</definedName>
    <definedName name="GT_2011">'2011'!$A$3:$A$32</definedName>
    <definedName name="GT_2012">'2012'!$B$3:$B$32</definedName>
    <definedName name="GT_2013">'2013'!$A$2:$A$41</definedName>
    <definedName name="GT_2017">'2017'!$A$3:$A$37</definedName>
    <definedName name="OF_distance">'OF to LR'!$D$4:$D$38</definedName>
    <definedName name="Scores_2011">'2011'!$G$3:$X$32</definedName>
    <definedName name="Scores_2012">'2012'!$H$3:$Q$32</definedName>
    <definedName name="Scores_2013">'2013'!$G$2:$AD$41</definedName>
    <definedName name="Scores_2017">'2017'!$G$3:$AF$37</definedName>
    <definedName name="TN" localSheetId="4">'2011'!$D$35:$X$35</definedName>
    <definedName name="TN" localSheetId="3">'2012'!$E$35:$Q$35</definedName>
    <definedName name="TN" localSheetId="2">'2013'!$D$44:$AD$44</definedName>
    <definedName name="TN" localSheetId="1">'2017'!$D$40:$AF$40</definedName>
    <definedName name="TN">Conf!$B$29</definedName>
    <definedName name="TP" localSheetId="4">'2011'!$D$34:$X$34</definedName>
    <definedName name="TP" localSheetId="3">'2012'!$E$34:$Q$34</definedName>
    <definedName name="TP" localSheetId="2">'2013'!$D$43:$AD$43</definedName>
    <definedName name="TP" localSheetId="1">'2017'!$D$39:$AF$39</definedName>
    <definedName name="TP">Conf!$B$28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0" i="4" l="1"/>
  <c r="D41" i="4" l="1"/>
  <c r="E45" i="4" s="1"/>
  <c r="D40" i="4"/>
  <c r="D39" i="4"/>
  <c r="D42" i="4"/>
  <c r="D44" i="7"/>
  <c r="B36" i="9"/>
  <c r="H46" i="4" l="1"/>
  <c r="H47" i="4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Q37" i="6"/>
  <c r="P37" i="6"/>
  <c r="O37" i="6"/>
  <c r="N37" i="6"/>
  <c r="M37" i="6"/>
  <c r="L37" i="6"/>
  <c r="K37" i="6"/>
  <c r="J37" i="6"/>
  <c r="I37" i="6"/>
  <c r="Q36" i="6"/>
  <c r="P36" i="6"/>
  <c r="O36" i="6"/>
  <c r="N36" i="6"/>
  <c r="M36" i="6"/>
  <c r="L36" i="6"/>
  <c r="K36" i="6"/>
  <c r="J36" i="6"/>
  <c r="I36" i="6"/>
  <c r="Q35" i="6"/>
  <c r="P35" i="6"/>
  <c r="O35" i="6"/>
  <c r="N35" i="6"/>
  <c r="M35" i="6"/>
  <c r="L35" i="6"/>
  <c r="K35" i="6"/>
  <c r="J35" i="6"/>
  <c r="I35" i="6"/>
  <c r="H35" i="6" s="1"/>
  <c r="Q34" i="6"/>
  <c r="P34" i="6"/>
  <c r="O34" i="6"/>
  <c r="N34" i="6"/>
  <c r="M34" i="6"/>
  <c r="L34" i="6"/>
  <c r="K34" i="6"/>
  <c r="J34" i="6"/>
  <c r="I34" i="6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AD43" i="7"/>
  <c r="AD47" i="7" s="1"/>
  <c r="AC43" i="7"/>
  <c r="AB43" i="7"/>
  <c r="AA43" i="7"/>
  <c r="AA47" i="7" s="1"/>
  <c r="Z43" i="7"/>
  <c r="Z47" i="7" s="1"/>
  <c r="Y43" i="7"/>
  <c r="X43" i="7"/>
  <c r="W43" i="7"/>
  <c r="W47" i="7" s="1"/>
  <c r="V43" i="7"/>
  <c r="V47" i="7" s="1"/>
  <c r="U43" i="7"/>
  <c r="T43" i="7"/>
  <c r="S43" i="7"/>
  <c r="S47" i="7" s="1"/>
  <c r="R43" i="7"/>
  <c r="R47" i="7" s="1"/>
  <c r="Q43" i="7"/>
  <c r="P43" i="7"/>
  <c r="O43" i="7"/>
  <c r="O47" i="7" s="1"/>
  <c r="N43" i="7"/>
  <c r="N47" i="7" s="1"/>
  <c r="M43" i="7"/>
  <c r="L43" i="7"/>
  <c r="K43" i="7"/>
  <c r="K47" i="7" s="1"/>
  <c r="J43" i="7"/>
  <c r="J47" i="7" s="1"/>
  <c r="I43" i="7"/>
  <c r="H46" i="7"/>
  <c r="H45" i="7"/>
  <c r="H44" i="7"/>
  <c r="H43" i="7"/>
  <c r="AH3" i="4"/>
  <c r="O39" i="4"/>
  <c r="I39" i="4"/>
  <c r="I43" i="4" s="1"/>
  <c r="J39" i="4"/>
  <c r="K39" i="4"/>
  <c r="L39" i="4"/>
  <c r="M39" i="4"/>
  <c r="M43" i="4" s="1"/>
  <c r="N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I40" i="4"/>
  <c r="J40" i="4"/>
  <c r="G40" i="4" s="1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H42" i="4"/>
  <c r="H41" i="4"/>
  <c r="G41" i="4" s="1"/>
  <c r="H39" i="4"/>
  <c r="G42" i="4" l="1"/>
  <c r="G45" i="7"/>
  <c r="K38" i="6"/>
  <c r="O38" i="6"/>
  <c r="H36" i="6"/>
  <c r="L47" i="7"/>
  <c r="P47" i="7"/>
  <c r="T47" i="7"/>
  <c r="X47" i="7"/>
  <c r="AB47" i="7"/>
  <c r="H37" i="6"/>
  <c r="G43" i="7"/>
  <c r="L38" i="5"/>
  <c r="P38" i="5"/>
  <c r="T38" i="5"/>
  <c r="X38" i="5"/>
  <c r="I38" i="5"/>
  <c r="M38" i="5"/>
  <c r="Q38" i="5"/>
  <c r="U38" i="5"/>
  <c r="G35" i="5"/>
  <c r="G34" i="5"/>
  <c r="H38" i="5"/>
  <c r="J38" i="5"/>
  <c r="N38" i="5"/>
  <c r="R38" i="5"/>
  <c r="V38" i="5"/>
  <c r="G36" i="5"/>
  <c r="K41" i="5" s="1"/>
  <c r="K38" i="5"/>
  <c r="O38" i="5"/>
  <c r="S38" i="5"/>
  <c r="W38" i="5"/>
  <c r="G37" i="5"/>
  <c r="L44" i="6"/>
  <c r="L42" i="6"/>
  <c r="L38" i="6"/>
  <c r="P38" i="6"/>
  <c r="H34" i="6"/>
  <c r="H38" i="6" s="1"/>
  <c r="F18" i="9" s="1"/>
  <c r="I38" i="6"/>
  <c r="M38" i="6"/>
  <c r="Q38" i="6"/>
  <c r="J38" i="6"/>
  <c r="N38" i="6"/>
  <c r="G46" i="7"/>
  <c r="H47" i="7"/>
  <c r="I47" i="7"/>
  <c r="M47" i="7"/>
  <c r="Q47" i="7"/>
  <c r="U47" i="7"/>
  <c r="Y47" i="7"/>
  <c r="AC47" i="7"/>
  <c r="G44" i="7"/>
  <c r="K49" i="4"/>
  <c r="K47" i="4"/>
  <c r="V43" i="4"/>
  <c r="AC43" i="4"/>
  <c r="Y43" i="4"/>
  <c r="U43" i="4"/>
  <c r="Q43" i="4"/>
  <c r="L43" i="4"/>
  <c r="AD43" i="4"/>
  <c r="R43" i="4"/>
  <c r="H43" i="4"/>
  <c r="AF43" i="4"/>
  <c r="AB43" i="4"/>
  <c r="X43" i="4"/>
  <c r="T43" i="4"/>
  <c r="P43" i="4"/>
  <c r="K43" i="4"/>
  <c r="G39" i="4"/>
  <c r="Z43" i="4"/>
  <c r="O43" i="4"/>
  <c r="AE43" i="4"/>
  <c r="AA43" i="4"/>
  <c r="W43" i="4"/>
  <c r="S43" i="4"/>
  <c r="N43" i="4"/>
  <c r="J43" i="4"/>
  <c r="K43" i="5"/>
  <c r="K42" i="5"/>
  <c r="L43" i="6"/>
  <c r="L41" i="6"/>
  <c r="D56" i="5"/>
  <c r="E56" i="5"/>
  <c r="E55" i="5"/>
  <c r="D55" i="5"/>
  <c r="K44" i="5" l="1"/>
  <c r="G38" i="5"/>
  <c r="F24" i="9" s="1"/>
  <c r="K51" i="7"/>
  <c r="K53" i="7"/>
  <c r="G47" i="7"/>
  <c r="F12" i="9" s="1"/>
  <c r="K50" i="7"/>
  <c r="K52" i="7"/>
  <c r="K46" i="4"/>
  <c r="G43" i="4"/>
  <c r="F6" i="9" s="1"/>
  <c r="K48" i="4"/>
  <c r="D57" i="5"/>
  <c r="E57" i="5"/>
  <c r="F55" i="5"/>
  <c r="F56" i="5"/>
  <c r="H1" i="4" l="1"/>
  <c r="H104" i="5"/>
  <c r="D34" i="5" l="1"/>
  <c r="D36" i="5"/>
  <c r="H41" i="5" s="1"/>
  <c r="D35" i="5"/>
  <c r="G37" i="6"/>
  <c r="E51" i="6" s="1"/>
  <c r="G35" i="6"/>
  <c r="F51" i="6" s="1"/>
  <c r="G36" i="6"/>
  <c r="G34" i="6"/>
  <c r="E43" i="7"/>
  <c r="E46" i="7"/>
  <c r="D55" i="7" s="1"/>
  <c r="E45" i="7"/>
  <c r="E44" i="7"/>
  <c r="E55" i="7" s="1"/>
  <c r="F39" i="4"/>
  <c r="F42" i="4"/>
  <c r="D56" i="4" s="1"/>
  <c r="F41" i="4"/>
  <c r="E55" i="4" s="1"/>
  <c r="F40" i="4"/>
  <c r="E56" i="4" s="1"/>
  <c r="D37" i="5"/>
  <c r="F36" i="6"/>
  <c r="F45" i="6" s="1"/>
  <c r="F34" i="6"/>
  <c r="F37" i="6"/>
  <c r="E46" i="6" s="1"/>
  <c r="F35" i="6"/>
  <c r="E39" i="4"/>
  <c r="E42" i="4"/>
  <c r="D51" i="4" s="1"/>
  <c r="E41" i="4"/>
  <c r="E50" i="4" s="1"/>
  <c r="E40" i="4"/>
  <c r="E51" i="4" s="1"/>
  <c r="F36" i="5"/>
  <c r="E50" i="5" s="1"/>
  <c r="F35" i="5"/>
  <c r="F34" i="5"/>
  <c r="F37" i="5"/>
  <c r="D51" i="5" s="1"/>
  <c r="D43" i="7"/>
  <c r="D46" i="7"/>
  <c r="D50" i="7" s="1"/>
  <c r="D45" i="7"/>
  <c r="E49" i="7" s="1"/>
  <c r="E36" i="5"/>
  <c r="E45" i="5" s="1"/>
  <c r="E35" i="5"/>
  <c r="E46" i="5" s="1"/>
  <c r="E34" i="5"/>
  <c r="E37" i="5"/>
  <c r="D46" i="5" s="1"/>
  <c r="E34" i="6"/>
  <c r="E37" i="6"/>
  <c r="E36" i="6"/>
  <c r="E35" i="6"/>
  <c r="F43" i="7"/>
  <c r="F46" i="7"/>
  <c r="D60" i="7" s="1"/>
  <c r="F45" i="7"/>
  <c r="E59" i="7" s="1"/>
  <c r="F44" i="7"/>
  <c r="E60" i="7" s="1"/>
  <c r="D46" i="4"/>
  <c r="D40" i="5"/>
  <c r="F50" i="6"/>
  <c r="E54" i="7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I4" i="4"/>
  <c r="AH4" i="4"/>
  <c r="AI6" i="4"/>
  <c r="AH8" i="4"/>
  <c r="AI8" i="4"/>
  <c r="AI10" i="4"/>
  <c r="AH12" i="4"/>
  <c r="AI12" i="4"/>
  <c r="AI14" i="4"/>
  <c r="AH16" i="4"/>
  <c r="AI16" i="4"/>
  <c r="AI18" i="4"/>
  <c r="AH20" i="4"/>
  <c r="AI20" i="4"/>
  <c r="AI22" i="4"/>
  <c r="AH24" i="4"/>
  <c r="AI24" i="4"/>
  <c r="AI26" i="4"/>
  <c r="AH28" i="4"/>
  <c r="AI28" i="4"/>
  <c r="AI30" i="4"/>
  <c r="AH32" i="4"/>
  <c r="AI32" i="4"/>
  <c r="AI34" i="4"/>
  <c r="AH36" i="4"/>
  <c r="AI36" i="4"/>
  <c r="AH5" i="4"/>
  <c r="AH6" i="4"/>
  <c r="AH7" i="4"/>
  <c r="AH9" i="4"/>
  <c r="AH10" i="4"/>
  <c r="AH11" i="4"/>
  <c r="AH13" i="4"/>
  <c r="AH14" i="4"/>
  <c r="AH15" i="4"/>
  <c r="AH17" i="4"/>
  <c r="AH18" i="4"/>
  <c r="AH19" i="4"/>
  <c r="AH21" i="4"/>
  <c r="AH22" i="4"/>
  <c r="AH23" i="4"/>
  <c r="AH25" i="4"/>
  <c r="AH26" i="4"/>
  <c r="AH27" i="4"/>
  <c r="AH29" i="4"/>
  <c r="AH30" i="4"/>
  <c r="AH31" i="4"/>
  <c r="AH33" i="4"/>
  <c r="AH34" i="4"/>
  <c r="AH35" i="4"/>
  <c r="AH37" i="4"/>
  <c r="AF18" i="7"/>
  <c r="AF22" i="7"/>
  <c r="AF26" i="7"/>
  <c r="AF30" i="7"/>
  <c r="AF34" i="7"/>
  <c r="AF38" i="7"/>
  <c r="AF3" i="7"/>
  <c r="AF7" i="7"/>
  <c r="AF11" i="7"/>
  <c r="AF15" i="7"/>
  <c r="T5" i="6"/>
  <c r="T7" i="6"/>
  <c r="T9" i="6"/>
  <c r="T11" i="6"/>
  <c r="T13" i="6"/>
  <c r="T15" i="6"/>
  <c r="T17" i="6"/>
  <c r="T19" i="6"/>
  <c r="T21" i="6"/>
  <c r="T23" i="6"/>
  <c r="S25" i="6"/>
  <c r="S27" i="6"/>
  <c r="S29" i="6"/>
  <c r="S31" i="6"/>
  <c r="S4" i="6"/>
  <c r="S8" i="6"/>
  <c r="S12" i="6"/>
  <c r="S16" i="6"/>
  <c r="S20" i="6"/>
  <c r="T24" i="6"/>
  <c r="T28" i="6"/>
  <c r="T32" i="6"/>
  <c r="H43" i="5" l="1"/>
  <c r="H50" i="7"/>
  <c r="E40" i="5"/>
  <c r="F40" i="5" s="1"/>
  <c r="D47" i="7"/>
  <c r="D38" i="5"/>
  <c r="C24" i="9" s="1"/>
  <c r="E47" i="7"/>
  <c r="D12" i="9" s="1"/>
  <c r="F43" i="4"/>
  <c r="E6" i="9" s="1"/>
  <c r="E38" i="5"/>
  <c r="D24" i="9" s="1"/>
  <c r="D50" i="5"/>
  <c r="F50" i="5" s="1"/>
  <c r="F38" i="5"/>
  <c r="E24" i="9" s="1"/>
  <c r="E50" i="6"/>
  <c r="E52" i="6" s="1"/>
  <c r="G38" i="6"/>
  <c r="E18" i="9" s="1"/>
  <c r="F38" i="6"/>
  <c r="D18" i="9" s="1"/>
  <c r="D45" i="4"/>
  <c r="D47" i="4" s="1"/>
  <c r="D43" i="4"/>
  <c r="C6" i="9" s="1"/>
  <c r="D59" i="7"/>
  <c r="D61" i="7" s="1"/>
  <c r="F47" i="7"/>
  <c r="E12" i="9" s="1"/>
  <c r="E38" i="6"/>
  <c r="C18" i="9" s="1"/>
  <c r="D49" i="7"/>
  <c r="F49" i="7" s="1"/>
  <c r="C12" i="9"/>
  <c r="D50" i="4"/>
  <c r="D52" i="4" s="1"/>
  <c r="E43" i="4"/>
  <c r="D6" i="9" s="1"/>
  <c r="D41" i="5"/>
  <c r="D42" i="5" s="1"/>
  <c r="H48" i="4"/>
  <c r="J43" i="6"/>
  <c r="J41" i="6"/>
  <c r="H49" i="4"/>
  <c r="J53" i="7"/>
  <c r="J51" i="7"/>
  <c r="I42" i="6"/>
  <c r="I44" i="6"/>
  <c r="H53" i="7"/>
  <c r="H51" i="7"/>
  <c r="I47" i="4"/>
  <c r="I49" i="4"/>
  <c r="J42" i="6"/>
  <c r="J44" i="6"/>
  <c r="J46" i="4"/>
  <c r="J48" i="4"/>
  <c r="I52" i="7"/>
  <c r="I50" i="7"/>
  <c r="F46" i="6"/>
  <c r="F47" i="6" s="1"/>
  <c r="E46" i="4"/>
  <c r="F46" i="4" s="1"/>
  <c r="I43" i="5"/>
  <c r="I41" i="5"/>
  <c r="J43" i="5"/>
  <c r="J41" i="5"/>
  <c r="J47" i="4"/>
  <c r="J49" i="4"/>
  <c r="I53" i="7"/>
  <c r="I51" i="7"/>
  <c r="K41" i="6"/>
  <c r="K43" i="6"/>
  <c r="H42" i="5"/>
  <c r="H44" i="5"/>
  <c r="D54" i="7"/>
  <c r="D56" i="7" s="1"/>
  <c r="D55" i="4"/>
  <c r="F55" i="4" s="1"/>
  <c r="I42" i="5"/>
  <c r="I44" i="5"/>
  <c r="J42" i="5"/>
  <c r="J44" i="5"/>
  <c r="E50" i="7"/>
  <c r="E51" i="7" s="1"/>
  <c r="D45" i="5"/>
  <c r="F45" i="5" s="1"/>
  <c r="E41" i="5"/>
  <c r="E51" i="5"/>
  <c r="E52" i="5" s="1"/>
  <c r="E45" i="6"/>
  <c r="E47" i="6" s="1"/>
  <c r="J52" i="7"/>
  <c r="J50" i="7"/>
  <c r="I41" i="6"/>
  <c r="I43" i="6"/>
  <c r="H52" i="7"/>
  <c r="I48" i="4"/>
  <c r="I46" i="4"/>
  <c r="K44" i="6"/>
  <c r="K42" i="6"/>
  <c r="E52" i="4"/>
  <c r="F51" i="4"/>
  <c r="E57" i="4"/>
  <c r="F56" i="4"/>
  <c r="E47" i="5"/>
  <c r="F46" i="5"/>
  <c r="F52" i="6"/>
  <c r="G51" i="6"/>
  <c r="F55" i="7"/>
  <c r="E56" i="7"/>
  <c r="E61" i="7"/>
  <c r="F60" i="7"/>
  <c r="T31" i="6"/>
  <c r="S23" i="6"/>
  <c r="S15" i="6"/>
  <c r="S11" i="6"/>
  <c r="T30" i="6"/>
  <c r="T26" i="6"/>
  <c r="S22" i="6"/>
  <c r="S18" i="6"/>
  <c r="S14" i="6"/>
  <c r="S10" i="6"/>
  <c r="S6" i="6"/>
  <c r="AF17" i="7"/>
  <c r="AF13" i="7"/>
  <c r="AF9" i="7"/>
  <c r="AF5" i="7"/>
  <c r="AF40" i="7"/>
  <c r="AF36" i="7"/>
  <c r="AF32" i="7"/>
  <c r="AF28" i="7"/>
  <c r="AF24" i="7"/>
  <c r="AF20" i="7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T27" i="6"/>
  <c r="S19" i="6"/>
  <c r="S7" i="6"/>
  <c r="AI3" i="4"/>
  <c r="T29" i="6"/>
  <c r="T25" i="6"/>
  <c r="S21" i="6"/>
  <c r="S17" i="6"/>
  <c r="S13" i="6"/>
  <c r="S9" i="6"/>
  <c r="S5" i="6"/>
  <c r="AA32" i="5"/>
  <c r="AA30" i="5"/>
  <c r="AA28" i="5"/>
  <c r="AA26" i="5"/>
  <c r="AA24" i="5"/>
  <c r="AA22" i="5"/>
  <c r="AA20" i="5"/>
  <c r="AA18" i="5"/>
  <c r="AA16" i="5"/>
  <c r="AA14" i="5"/>
  <c r="AA12" i="5"/>
  <c r="AA10" i="5"/>
  <c r="AA8" i="5"/>
  <c r="AA6" i="5"/>
  <c r="AA4" i="5"/>
  <c r="AA31" i="5"/>
  <c r="AA29" i="5"/>
  <c r="AA27" i="5"/>
  <c r="AA25" i="5"/>
  <c r="AA23" i="5"/>
  <c r="AA21" i="5"/>
  <c r="AA19" i="5"/>
  <c r="AA17" i="5"/>
  <c r="AA15" i="5"/>
  <c r="AA13" i="5"/>
  <c r="AA11" i="5"/>
  <c r="AA9" i="5"/>
  <c r="AA7" i="5"/>
  <c r="AA5" i="5"/>
  <c r="AG2" i="7"/>
  <c r="AF16" i="7"/>
  <c r="AF14" i="7"/>
  <c r="AF12" i="7"/>
  <c r="AF10" i="7"/>
  <c r="AF8" i="7"/>
  <c r="AF6" i="7"/>
  <c r="AF4" i="7"/>
  <c r="AF41" i="7"/>
  <c r="AF39" i="7"/>
  <c r="AF37" i="7"/>
  <c r="AF35" i="7"/>
  <c r="AF33" i="7"/>
  <c r="AF31" i="7"/>
  <c r="AF29" i="7"/>
  <c r="AF27" i="7"/>
  <c r="AF25" i="7"/>
  <c r="AF23" i="7"/>
  <c r="AF21" i="7"/>
  <c r="AF19" i="7"/>
  <c r="S24" i="6"/>
  <c r="T3" i="6"/>
  <c r="S32" i="6"/>
  <c r="S30" i="6"/>
  <c r="S28" i="6"/>
  <c r="S26" i="6"/>
  <c r="T22" i="6"/>
  <c r="T20" i="6"/>
  <c r="T18" i="6"/>
  <c r="T16" i="6"/>
  <c r="T14" i="6"/>
  <c r="T12" i="6"/>
  <c r="T10" i="6"/>
  <c r="T8" i="6"/>
  <c r="T6" i="6"/>
  <c r="T4" i="6"/>
  <c r="F55" i="6"/>
  <c r="S3" i="6"/>
  <c r="Z32" i="5"/>
  <c r="Z30" i="5"/>
  <c r="Z28" i="5"/>
  <c r="Z26" i="5"/>
  <c r="Z24" i="5"/>
  <c r="Z22" i="5"/>
  <c r="Z20" i="5"/>
  <c r="Z18" i="5"/>
  <c r="Z16" i="5"/>
  <c r="Z14" i="5"/>
  <c r="Z12" i="5"/>
  <c r="Z10" i="5"/>
  <c r="Z8" i="5"/>
  <c r="Z6" i="5"/>
  <c r="Z4" i="5"/>
  <c r="Z3" i="5"/>
  <c r="Z31" i="5"/>
  <c r="Z29" i="5"/>
  <c r="Z27" i="5"/>
  <c r="Z25" i="5"/>
  <c r="Z23" i="5"/>
  <c r="Z21" i="5"/>
  <c r="Z19" i="5"/>
  <c r="Z17" i="5"/>
  <c r="Z15" i="5"/>
  <c r="Z13" i="5"/>
  <c r="Z11" i="5"/>
  <c r="Z9" i="5"/>
  <c r="Z7" i="5"/>
  <c r="Z5" i="5"/>
  <c r="AA3" i="5"/>
  <c r="AF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D51" i="7" l="1"/>
  <c r="E42" i="5"/>
  <c r="D52" i="5"/>
  <c r="F50" i="4"/>
  <c r="D47" i="5"/>
  <c r="F59" i="7"/>
  <c r="E47" i="4"/>
  <c r="G45" i="6"/>
  <c r="C20" i="9" a="1"/>
  <c r="F21" i="9" s="1"/>
  <c r="C14" i="9" a="1"/>
  <c r="C8" i="9" a="1"/>
  <c r="E11" i="9" s="1"/>
  <c r="F45" i="4"/>
  <c r="C2" i="9" a="1"/>
  <c r="E4" i="9" s="1"/>
  <c r="F50" i="7"/>
  <c r="G50" i="6"/>
  <c r="G46" i="6"/>
  <c r="F22" i="9"/>
  <c r="C22" i="9"/>
  <c r="E22" i="9"/>
  <c r="D57" i="4"/>
  <c r="F51" i="5"/>
  <c r="F54" i="7"/>
  <c r="F41" i="5"/>
  <c r="F56" i="6"/>
  <c r="E55" i="6"/>
  <c r="E56" i="6"/>
  <c r="E65" i="7"/>
  <c r="E64" i="7"/>
  <c r="D65" i="7"/>
  <c r="D64" i="7"/>
  <c r="D61" i="4"/>
  <c r="D60" i="4"/>
  <c r="E60" i="4"/>
  <c r="E61" i="4"/>
  <c r="E20" i="1"/>
  <c r="E21" i="1"/>
  <c r="E22" i="1"/>
  <c r="E23" i="1"/>
  <c r="E24" i="1"/>
  <c r="E28" i="1"/>
  <c r="E29" i="1"/>
  <c r="E30" i="1"/>
  <c r="E31" i="1"/>
  <c r="E32" i="1"/>
  <c r="E33" i="1"/>
  <c r="E34" i="1"/>
  <c r="E35" i="1"/>
  <c r="E36" i="1"/>
  <c r="E37" i="1"/>
  <c r="E38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E5" i="1"/>
  <c r="D20" i="9" l="1"/>
  <c r="E20" i="9"/>
  <c r="D22" i="9"/>
  <c r="C21" i="9"/>
  <c r="F23" i="9"/>
  <c r="C23" i="9"/>
  <c r="E21" i="9"/>
  <c r="D21" i="9"/>
  <c r="F20" i="9"/>
  <c r="D23" i="9"/>
  <c r="E23" i="9"/>
  <c r="C20" i="9"/>
  <c r="F16" i="9"/>
  <c r="F15" i="9"/>
  <c r="F17" i="9"/>
  <c r="F14" i="9"/>
  <c r="C16" i="9"/>
  <c r="E16" i="9"/>
  <c r="C14" i="9"/>
  <c r="D16" i="9"/>
  <c r="E15" i="9"/>
  <c r="E14" i="9"/>
  <c r="D15" i="9"/>
  <c r="D17" i="9"/>
  <c r="D14" i="9"/>
  <c r="C15" i="9"/>
  <c r="C17" i="9"/>
  <c r="E17" i="9"/>
  <c r="E9" i="9"/>
  <c r="C9" i="9"/>
  <c r="C8" i="9"/>
  <c r="E10" i="9"/>
  <c r="D8" i="9"/>
  <c r="C10" i="9"/>
  <c r="D9" i="9"/>
  <c r="E8" i="9"/>
  <c r="D11" i="9"/>
  <c r="F11" i="9"/>
  <c r="F8" i="9"/>
  <c r="F9" i="9"/>
  <c r="F10" i="9"/>
  <c r="D10" i="9"/>
  <c r="C11" i="9"/>
  <c r="E2" i="9"/>
  <c r="C3" i="9"/>
  <c r="C2" i="9"/>
  <c r="D4" i="9"/>
  <c r="D5" i="9"/>
  <c r="D2" i="9"/>
  <c r="D3" i="9"/>
  <c r="C4" i="9"/>
  <c r="C5" i="9"/>
  <c r="E5" i="9"/>
  <c r="F5" i="9"/>
  <c r="F4" i="9"/>
  <c r="F3" i="9"/>
  <c r="F2" i="9"/>
  <c r="E3" i="9"/>
  <c r="E62" i="4"/>
  <c r="F61" i="4"/>
  <c r="E66" i="7"/>
  <c r="F65" i="7"/>
  <c r="F64" i="7"/>
  <c r="D66" i="7"/>
  <c r="E57" i="6"/>
  <c r="G55" i="6"/>
  <c r="D62" i="4"/>
  <c r="F60" i="4"/>
  <c r="G56" i="6"/>
  <c r="F57" i="6"/>
  <c r="E40" i="6"/>
  <c r="F41" i="6"/>
  <c r="E41" i="6"/>
  <c r="F40" i="6"/>
  <c r="E42" i="6" l="1"/>
  <c r="G40" i="6"/>
  <c r="F42" i="6"/>
  <c r="G41" i="6"/>
</calcChain>
</file>

<file path=xl/sharedStrings.xml><?xml version="1.0" encoding="utf-8"?>
<sst xmlns="http://schemas.openxmlformats.org/spreadsheetml/2006/main" count="184" uniqueCount="43">
  <si>
    <t>-</t>
  </si>
  <si>
    <t>OF LR</t>
  </si>
  <si>
    <t>Scale LR</t>
  </si>
  <si>
    <t>OF distance</t>
  </si>
  <si>
    <t>Picture</t>
  </si>
  <si>
    <t>participants</t>
  </si>
  <si>
    <t>pictures</t>
  </si>
  <si>
    <t>Open Face</t>
  </si>
  <si>
    <t>Angle</t>
  </si>
  <si>
    <t>Groundtruth</t>
  </si>
  <si>
    <t>Hit</t>
  </si>
  <si>
    <t>Miss</t>
  </si>
  <si>
    <t>facenet</t>
  </si>
  <si>
    <t>True positive</t>
  </si>
  <si>
    <t>True negative</t>
  </si>
  <si>
    <t>False positive</t>
  </si>
  <si>
    <t>false negative</t>
  </si>
  <si>
    <t>False negative</t>
  </si>
  <si>
    <t>LLR_Weibull</t>
  </si>
  <si>
    <t>LLR_Kernel</t>
  </si>
  <si>
    <t>LLR_ISO</t>
  </si>
  <si>
    <t>Columna1</t>
  </si>
  <si>
    <t>Weibull</t>
  </si>
  <si>
    <t>Kernel</t>
  </si>
  <si>
    <t>PPV</t>
  </si>
  <si>
    <t>TPR</t>
  </si>
  <si>
    <t>FPR</t>
  </si>
  <si>
    <t>NPV</t>
  </si>
  <si>
    <t>TNR</t>
  </si>
  <si>
    <t>ISO</t>
  </si>
  <si>
    <t>Sensitivity</t>
  </si>
  <si>
    <t>Specifity</t>
  </si>
  <si>
    <t>Negative predicted value</t>
  </si>
  <si>
    <t>Precision</t>
  </si>
  <si>
    <t>ENFSI</t>
  </si>
  <si>
    <t>MCC</t>
  </si>
  <si>
    <t>TP</t>
  </si>
  <si>
    <t>TN</t>
  </si>
  <si>
    <t>FP</t>
  </si>
  <si>
    <t>FN</t>
  </si>
  <si>
    <t>Cllr</t>
  </si>
  <si>
    <t>Matthews correlation c.</t>
  </si>
  <si>
    <t>Facenet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</si>
</sst>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0"/>
      <color theme="1"/>
      <name val="Times New Roman"/>
      <family val="1"/>
    </font>
    <font>
      <sz val="12"/>
      <color rgb="FF008000"/>
      <name val="Calibri"/>
      <family val="2"/>
    </font>
    <font>
      <sz val="12"/>
      <color rgb="FF993300"/>
      <name val="Calibri"/>
      <family val="2"/>
    </font>
    <font>
      <sz val="10"/>
      <color theme="1"/>
      <name val="Times New Roman"/>
      <family val="1"/>
    </font>
    <font>
      <sz val="12"/>
      <color rgb="FF800080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2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Border="1"/>
    <xf numFmtId="0" fontId="0" fillId="0" borderId="29" xfId="0" applyBorder="1"/>
    <xf numFmtId="0" fontId="13" fillId="0" borderId="4" xfId="0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17" xfId="0" applyBorder="1"/>
    <xf numFmtId="0" fontId="7" fillId="0" borderId="0" xfId="0" applyFont="1" applyFill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5" xfId="0" applyFont="1" applyFill="1" applyBorder="1"/>
    <xf numFmtId="164" fontId="0" fillId="0" borderId="0" xfId="0" applyNumberFormat="1" applyFill="1"/>
    <xf numFmtId="0" fontId="1" fillId="0" borderId="19" xfId="0" applyFont="1" applyFill="1" applyBorder="1"/>
    <xf numFmtId="0" fontId="0" fillId="0" borderId="22" xfId="0" applyFill="1" applyBorder="1"/>
    <xf numFmtId="0" fontId="0" fillId="0" borderId="26" xfId="0" applyFill="1" applyBorder="1"/>
    <xf numFmtId="0" fontId="0" fillId="7" borderId="0" xfId="0" applyFill="1"/>
    <xf numFmtId="0" fontId="0" fillId="8" borderId="0" xfId="0" applyFill="1"/>
    <xf numFmtId="0" fontId="0" fillId="0" borderId="0" xfId="0" applyBorder="1" applyAlignment="1">
      <alignment horizontal="center"/>
    </xf>
    <xf numFmtId="1" fontId="0" fillId="0" borderId="0" xfId="0" applyNumberFormat="1" applyFill="1"/>
    <xf numFmtId="0" fontId="15" fillId="9" borderId="31" xfId="0" applyFont="1" applyFill="1" applyBorder="1"/>
    <xf numFmtId="0" fontId="15" fillId="9" borderId="15" xfId="0" applyFont="1" applyFill="1" applyBorder="1"/>
    <xf numFmtId="0" fontId="15" fillId="9" borderId="32" xfId="0" applyFont="1" applyFill="1" applyBorder="1"/>
    <xf numFmtId="0" fontId="15" fillId="9" borderId="33" xfId="0" applyFont="1" applyFill="1" applyBorder="1"/>
    <xf numFmtId="0" fontId="1" fillId="0" borderId="0" xfId="0" applyFont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164" fontId="0" fillId="0" borderId="22" xfId="0" applyNumberFormat="1" applyFill="1" applyBorder="1" applyAlignment="1">
      <alignment horizont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164" fontId="0" fillId="0" borderId="26" xfId="0" applyNumberFormat="1" applyFill="1" applyBorder="1" applyAlignment="1">
      <alignment horizontal="center"/>
    </xf>
    <xf numFmtId="1" fontId="0" fillId="0" borderId="22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1" fillId="0" borderId="15" xfId="0" applyNumberFormat="1" applyFont="1" applyFill="1" applyBorder="1"/>
    <xf numFmtId="1" fontId="1" fillId="0" borderId="13" xfId="0" applyNumberFormat="1" applyFont="1" applyFill="1" applyBorder="1"/>
    <xf numFmtId="1" fontId="1" fillId="0" borderId="19" xfId="0" applyNumberFormat="1" applyFont="1" applyFill="1" applyBorder="1"/>
    <xf numFmtId="9" fontId="0" fillId="0" borderId="0" xfId="1" applyFont="1" applyFill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27" xfId="1" applyFont="1" applyBorder="1" applyAlignment="1">
      <alignment horizontal="center"/>
    </xf>
    <xf numFmtId="9" fontId="0" fillId="0" borderId="27" xfId="1" applyFont="1" applyFill="1" applyBorder="1" applyAlignment="1">
      <alignment horizontal="center"/>
    </xf>
    <xf numFmtId="9" fontId="0" fillId="0" borderId="0" xfId="1" applyFont="1"/>
    <xf numFmtId="9" fontId="0" fillId="0" borderId="0" xfId="1" applyFont="1" applyBorder="1" applyAlignment="1">
      <alignment horizontal="center"/>
    </xf>
    <xf numFmtId="9" fontId="0" fillId="0" borderId="35" xfId="1" applyFont="1" applyBorder="1" applyAlignment="1">
      <alignment horizontal="center"/>
    </xf>
    <xf numFmtId="9" fontId="0" fillId="0" borderId="36" xfId="1" applyFont="1" applyBorder="1" applyAlignment="1">
      <alignment horizontal="center"/>
    </xf>
    <xf numFmtId="9" fontId="0" fillId="0" borderId="37" xfId="1" applyFont="1" applyBorder="1" applyAlignment="1">
      <alignment horizontal="center"/>
    </xf>
    <xf numFmtId="9" fontId="0" fillId="0" borderId="37" xfId="1" applyFont="1" applyFill="1" applyBorder="1" applyAlignment="1">
      <alignment horizontal="center"/>
    </xf>
    <xf numFmtId="9" fontId="0" fillId="0" borderId="38" xfId="0" applyNumberFormat="1" applyFill="1" applyBorder="1" applyAlignment="1">
      <alignment horizontal="center"/>
    </xf>
    <xf numFmtId="9" fontId="0" fillId="0" borderId="39" xfId="0" applyNumberFormat="1" applyFill="1" applyBorder="1" applyAlignment="1">
      <alignment horizontal="center"/>
    </xf>
    <xf numFmtId="9" fontId="0" fillId="0" borderId="39" xfId="1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5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Fill="1" applyBorder="1" applyAlignment="1">
      <alignment horizontal="right"/>
    </xf>
    <xf numFmtId="9" fontId="0" fillId="0" borderId="27" xfId="0" applyNumberFormat="1" applyFill="1" applyBorder="1" applyAlignment="1">
      <alignment horizontal="center"/>
    </xf>
    <xf numFmtId="9" fontId="0" fillId="0" borderId="37" xfId="0" applyNumberFormat="1" applyFill="1" applyBorder="1" applyAlignment="1">
      <alignment horizontal="center"/>
    </xf>
    <xf numFmtId="0" fontId="0" fillId="0" borderId="38" xfId="0" applyFill="1" applyBorder="1" applyAlignment="1">
      <alignment horizontal="right"/>
    </xf>
    <xf numFmtId="0" fontId="0" fillId="0" borderId="39" xfId="0" applyBorder="1"/>
    <xf numFmtId="0" fontId="0" fillId="0" borderId="44" xfId="0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21"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'2011'!$J$95:$J$103</c:f>
              <c:numCache>
                <c:formatCode>General</c:formatCode>
                <c:ptCount val="9"/>
                <c:pt idx="1">
                  <c:v>1</c:v>
                </c:pt>
                <c:pt idx="2">
                  <c:v>1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F-46D2-B7E5-77C45EED5579}"/>
            </c:ext>
          </c:extLst>
        </c:ser>
        <c:ser>
          <c:idx val="1"/>
          <c:order val="1"/>
          <c:tx>
            <c:strRef>
              <c:f>'2011'!$H$107</c:f>
              <c:strCache>
                <c:ptCount val="1"/>
              </c:strCache>
            </c:strRef>
          </c:tx>
          <c:invertIfNegative val="0"/>
          <c:val>
            <c:numRef>
              <c:f>'2011'!$J$109:$J$117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0-4E7C-9445-0C5D7C4F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33808"/>
        <c:axId val="-1966535984"/>
      </c:barChart>
      <c:catAx>
        <c:axId val="-196653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35984"/>
        <c:crosses val="autoZero"/>
        <c:auto val="1"/>
        <c:lblAlgn val="ctr"/>
        <c:lblOffset val="100"/>
        <c:noMultiLvlLbl val="0"/>
      </c:catAx>
      <c:valAx>
        <c:axId val="-196653598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33808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'2011'!$K$95:$K$103</c:f>
              <c:numCache>
                <c:formatCode>General</c:formatCode>
                <c:ptCount val="9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9-4572-83A5-0EBEBDCF31F0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'2011'!$K$109:$K$117</c:f>
              <c:numCache>
                <c:formatCode>General</c:formatCode>
                <c:ptCount val="9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4-47DC-AEAB-3E3966F65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34896"/>
        <c:axId val="-1966529456"/>
      </c:barChart>
      <c:catAx>
        <c:axId val="-196653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29456"/>
        <c:crosses val="autoZero"/>
        <c:auto val="1"/>
        <c:lblAlgn val="ctr"/>
        <c:lblOffset val="100"/>
        <c:noMultiLvlLbl val="0"/>
      </c:catAx>
      <c:valAx>
        <c:axId val="-1966529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34896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'2011'!$L$95:$L$103</c:f>
              <c:numCache>
                <c:formatCode>General</c:formatCode>
                <c:ptCount val="9"/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E-4A22-8DED-D6D0BC15FE87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'2011'!$L$109:$L$117</c:f>
              <c:numCache>
                <c:formatCode>General</c:formatCode>
                <c:ptCount val="9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D-4376-BDE7-F2181CE1E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5648"/>
        <c:axId val="-1966528912"/>
      </c:barChart>
      <c:catAx>
        <c:axId val="-196652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28912"/>
        <c:crosses val="autoZero"/>
        <c:auto val="1"/>
        <c:lblAlgn val="ctr"/>
        <c:lblOffset val="100"/>
        <c:noMultiLvlLbl val="0"/>
      </c:catAx>
      <c:valAx>
        <c:axId val="-1966528912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5648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'2011'!$O$95:$O$103</c:f>
              <c:numCache>
                <c:formatCode>General</c:formatCode>
                <c:ptCount val="9"/>
                <c:pt idx="6">
                  <c:v>6</c:v>
                </c:pt>
                <c:pt idx="7">
                  <c:v>5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E-4469-8134-B7FBA464A55C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'2011'!$O$109:$O$117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C-4590-B500-9D69C4414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18576"/>
        <c:axId val="-1966515312"/>
      </c:barChart>
      <c:catAx>
        <c:axId val="-196651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15312"/>
        <c:crosses val="autoZero"/>
        <c:auto val="1"/>
        <c:lblAlgn val="ctr"/>
        <c:lblOffset val="100"/>
        <c:noMultiLvlLbl val="0"/>
      </c:catAx>
      <c:valAx>
        <c:axId val="-1966515312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18576"/>
        <c:crosses val="autoZero"/>
        <c:crossBetween val="between"/>
        <c:majorUnit val="1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'2011'!$P$95:$P$103</c:f>
              <c:numCache>
                <c:formatCode>General</c:formatCode>
                <c:ptCount val="9"/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F-4432-9D46-42BE57082C6E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'2011'!$P$109:$P$117</c:f>
              <c:numCache>
                <c:formatCode>General</c:formatCode>
                <c:ptCount val="9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E-4228-89A4-5AFD9532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33264"/>
        <c:axId val="-1966530544"/>
      </c:barChart>
      <c:catAx>
        <c:axId val="-196653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30544"/>
        <c:crosses val="autoZero"/>
        <c:auto val="1"/>
        <c:lblAlgn val="ctr"/>
        <c:lblOffset val="100"/>
        <c:noMultiLvlLbl val="0"/>
      </c:catAx>
      <c:valAx>
        <c:axId val="-196653054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33264"/>
        <c:crosses val="autoZero"/>
        <c:crossBetween val="between"/>
        <c:majorUnit val="1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'2011'!$Q$95:$Q$103</c:f>
              <c:numCache>
                <c:formatCode>General</c:formatCode>
                <c:ptCount val="9"/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D23-B13C-85B2F1A2C74E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'2011'!$Q$109:$Q$117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F-4BDA-B5A5-F767F66D1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5104"/>
        <c:axId val="-1966514768"/>
      </c:barChart>
      <c:catAx>
        <c:axId val="-196652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14768"/>
        <c:crosses val="autoZero"/>
        <c:auto val="1"/>
        <c:lblAlgn val="ctr"/>
        <c:lblOffset val="100"/>
        <c:noMultiLvlLbl val="0"/>
      </c:catAx>
      <c:valAx>
        <c:axId val="-1966514768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5104"/>
        <c:crosses val="autoZero"/>
        <c:crossBetween val="between"/>
        <c:majorUnit val="1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'2011'!$T$95:$T$103</c:f>
              <c:numCache>
                <c:formatCode>General</c:formatCode>
                <c:ptCount val="9"/>
                <c:pt idx="6">
                  <c:v>7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C-4F9B-9940-367C5D95C594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'2011'!$T$109:$T$117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B-4C55-ADAA-1358DC4A1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32720"/>
        <c:axId val="-1966532176"/>
      </c:barChart>
      <c:catAx>
        <c:axId val="-196653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32176"/>
        <c:crosses val="autoZero"/>
        <c:auto val="1"/>
        <c:lblAlgn val="ctr"/>
        <c:lblOffset val="100"/>
        <c:noMultiLvlLbl val="0"/>
      </c:catAx>
      <c:valAx>
        <c:axId val="-1966532176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32720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'2011'!$U$95:$U$103</c:f>
              <c:numCache>
                <c:formatCode>General</c:formatCode>
                <c:ptCount val="9"/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F-47E7-A624-5CF66811F2FC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'2011'!$U$109:$U$117</c:f>
              <c:numCache>
                <c:formatCode>General</c:formatCode>
                <c:ptCount val="9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1-45DD-A60D-4FF0D83B2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31632"/>
        <c:axId val="-1966530000"/>
      </c:barChart>
      <c:catAx>
        <c:axId val="-196653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30000"/>
        <c:crosses val="autoZero"/>
        <c:auto val="1"/>
        <c:lblAlgn val="ctr"/>
        <c:lblOffset val="100"/>
        <c:noMultiLvlLbl val="0"/>
      </c:catAx>
      <c:valAx>
        <c:axId val="-1966530000"/>
        <c:scaling>
          <c:orientation val="minMax"/>
          <c:max val="1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31632"/>
        <c:crosses val="autoZero"/>
        <c:crossBetween val="between"/>
        <c:majorUnit val="1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15</a:t>
            </a:r>
          </a:p>
        </c:rich>
      </c:tx>
      <c:layout>
        <c:manualLayout>
          <c:xMode val="edge"/>
          <c:yMode val="edge"/>
          <c:x val="0.3542777777777778"/>
          <c:y val="2.7777777777777776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'2011'!$V$95:$V$103</c:f>
              <c:numCache>
                <c:formatCode>General</c:formatCode>
                <c:ptCount val="9"/>
                <c:pt idx="6">
                  <c:v>2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0-46E7-A373-64B7CF7A3C64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'2011'!$V$109:$V$117</c:f>
              <c:numCache>
                <c:formatCode>General</c:formatCode>
                <c:ptCount val="9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1-446B-AFA9-8C562938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8368"/>
        <c:axId val="-1966527824"/>
      </c:barChart>
      <c:catAx>
        <c:axId val="-196652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27824"/>
        <c:crosses val="autoZero"/>
        <c:auto val="1"/>
        <c:lblAlgn val="ctr"/>
        <c:lblOffset val="100"/>
        <c:noMultiLvlLbl val="0"/>
      </c:catAx>
      <c:valAx>
        <c:axId val="-196652782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8368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'2011'!$G$95:$G$103</c:f>
              <c:numCache>
                <c:formatCode>General</c:formatCode>
                <c:ptCount val="9"/>
              </c:numCache>
            </c:numRef>
          </c:cat>
          <c:val>
            <c:numRef>
              <c:f>'2011'!$Y$95:$Y$103</c:f>
              <c:numCache>
                <c:formatCode>General</c:formatCode>
                <c:ptCount val="9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9-45A3-AC62-5B4BC4ED96C1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'2011'!$Y$109:$Y$117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654-96D8-45BA9201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6736"/>
        <c:axId val="-1966523472"/>
      </c:barChart>
      <c:catAx>
        <c:axId val="-196652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23472"/>
        <c:crosses val="autoZero"/>
        <c:auto val="1"/>
        <c:lblAlgn val="ctr"/>
        <c:lblOffset val="100"/>
        <c:noMultiLvlLbl val="0"/>
      </c:catAx>
      <c:valAx>
        <c:axId val="-1966523472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6736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'2011'!$Z$95:$Z$103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D-41CF-A7C0-E74B791ADF67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'2011'!$Z$109:$Z$117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E-4497-A1CB-ED64BC187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1840"/>
        <c:axId val="-1966519664"/>
      </c:barChart>
      <c:catAx>
        <c:axId val="-196652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6519664"/>
        <c:crosses val="autoZero"/>
        <c:auto val="1"/>
        <c:lblAlgn val="ctr"/>
        <c:lblOffset val="100"/>
        <c:noMultiLvlLbl val="0"/>
      </c:catAx>
      <c:valAx>
        <c:axId val="-196651966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1840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'2011'!$AA$95:$AA$103</c:f>
              <c:numCache>
                <c:formatCode>General</c:formatCode>
                <c:ptCount val="9"/>
                <c:pt idx="2">
                  <c:v>1</c:v>
                </c:pt>
                <c:pt idx="3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B-43D2-A959-4C899F996148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'2011'!$AA$109:$AA$117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6-45F4-BE0D-B19ECA34C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66522928"/>
        <c:axId val="-1967481264"/>
      </c:barChart>
      <c:catAx>
        <c:axId val="-196652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67481264"/>
        <c:crosses val="autoZero"/>
        <c:auto val="1"/>
        <c:lblAlgn val="ctr"/>
        <c:lblOffset val="100"/>
        <c:noMultiLvlLbl val="0"/>
      </c:catAx>
      <c:valAx>
        <c:axId val="-196748126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966522928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'2011'!$AD$95:$AD$103</c:f>
              <c:numCache>
                <c:formatCode>General</c:formatCode>
                <c:ptCount val="9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A-4449-8CC8-479FB7F49EAD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'2011'!$AD$109:$AD$117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9-4F9B-B21A-E1C7FF6DE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74768"/>
        <c:axId val="-1120578032"/>
      </c:barChart>
      <c:catAx>
        <c:axId val="-112057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78032"/>
        <c:crosses val="autoZero"/>
        <c:auto val="1"/>
        <c:lblAlgn val="ctr"/>
        <c:lblOffset val="100"/>
        <c:noMultiLvlLbl val="0"/>
      </c:catAx>
      <c:valAx>
        <c:axId val="-1120578032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74768"/>
        <c:crosses val="autoZero"/>
        <c:crossBetween val="between"/>
        <c:majorUnit val="5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'2011'!$AE$95:$AE$103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3-4967-981E-A5F7FDB2C769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'2011'!$AE$109:$AE$117</c:f>
              <c:numCache>
                <c:formatCode>General</c:formatCode>
                <c:ptCount val="9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2-4216-838B-C55539ED4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58992"/>
        <c:axId val="-1120574224"/>
      </c:barChart>
      <c:catAx>
        <c:axId val="-112055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74224"/>
        <c:crosses val="autoZero"/>
        <c:auto val="1"/>
        <c:lblAlgn val="ctr"/>
        <c:lblOffset val="100"/>
        <c:noMultiLvlLbl val="0"/>
      </c:catAx>
      <c:valAx>
        <c:axId val="-1120574224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58992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'2011'!$AF$95:$AF$103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B-4E49-B63F-FBBC8D6198FD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'2011'!$AF$109:$AF$117</c:f>
              <c:numCache>
                <c:formatCode>General</c:formatCode>
                <c:ptCount val="9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2-4A5F-AF49-1F236182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79664"/>
        <c:axId val="-1120568240"/>
      </c:barChart>
      <c:catAx>
        <c:axId val="-112057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68240"/>
        <c:crosses val="autoZero"/>
        <c:auto val="1"/>
        <c:lblAlgn val="ctr"/>
        <c:lblOffset val="100"/>
        <c:noMultiLvlLbl val="0"/>
      </c:catAx>
      <c:valAx>
        <c:axId val="-1120568240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79664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'2011'!$AI$95:$AI$103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C-4D35-A71C-23CF281B5BF9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'2011'!$AI$109:$AI$117</c:f>
              <c:numCache>
                <c:formatCode>General</c:formatCode>
                <c:ptCount val="9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0-4C18-8BFC-B146A175B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87824"/>
        <c:axId val="-1120587280"/>
      </c:barChart>
      <c:catAx>
        <c:axId val="-112058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87280"/>
        <c:crosses val="autoZero"/>
        <c:auto val="1"/>
        <c:lblAlgn val="ctr"/>
        <c:lblOffset val="100"/>
        <c:noMultiLvlLbl val="0"/>
      </c:catAx>
      <c:valAx>
        <c:axId val="-1120587280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87824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29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'2011'!$AJ$95:$AJ$103</c:f>
              <c:numCache>
                <c:formatCode>General</c:formatCode>
                <c:ptCount val="9"/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D-4F3E-9520-316FB55B0C9D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val>
            <c:numRef>
              <c:f>'2011'!$AJ$109:$AJ$117</c:f>
              <c:numCache>
                <c:formatCode>General</c:formatCode>
                <c:ptCount val="9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E-485F-B7CA-6DE033CB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70416"/>
        <c:axId val="-1120586192"/>
      </c:barChart>
      <c:catAx>
        <c:axId val="-11205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86192"/>
        <c:crosses val="autoZero"/>
        <c:auto val="1"/>
        <c:lblAlgn val="ctr"/>
        <c:lblOffset val="100"/>
        <c:noMultiLvlLbl val="0"/>
      </c:catAx>
      <c:valAx>
        <c:axId val="-1120586192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70416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30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Participants</c:v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'2011'!$AK$95:$AK$103</c:f>
              <c:numCache>
                <c:formatCode>General</c:formatCode>
                <c:ptCount val="9"/>
                <c:pt idx="7">
                  <c:v>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9-4843-B5B5-9CB299BFCB10}"/>
            </c:ext>
          </c:extLst>
        </c:ser>
        <c:ser>
          <c:idx val="1"/>
          <c:order val="1"/>
          <c:tx>
            <c:strRef>
              <c:f>'2011'!$H$106</c:f>
              <c:strCache>
                <c:ptCount val="1"/>
                <c:pt idx="0">
                  <c:v>Open Face</c:v>
                </c:pt>
              </c:strCache>
            </c:strRef>
          </c:tx>
          <c:invertIfNegative val="0"/>
          <c:cat>
            <c:numRef>
              <c:f>'2011'!$G$109:$G$117</c:f>
              <c:numCache>
                <c:formatCode>General</c:formatCode>
                <c:ptCount val="9"/>
              </c:numCache>
            </c:numRef>
          </c:cat>
          <c:val>
            <c:numRef>
              <c:f>'2011'!$AK$109:$AK$116</c:f>
              <c:numCache>
                <c:formatCode>General</c:formatCode>
                <c:ptCount val="8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7-4B0F-A020-44123BCD8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20569872"/>
        <c:axId val="-1120572592"/>
      </c:barChart>
      <c:catAx>
        <c:axId val="-112056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120572592"/>
        <c:crosses val="autoZero"/>
        <c:auto val="1"/>
        <c:lblAlgn val="ctr"/>
        <c:lblOffset val="100"/>
        <c:noMultiLvlLbl val="0"/>
      </c:catAx>
      <c:valAx>
        <c:axId val="-1120572592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120569872"/>
        <c:crosses val="autoZero"/>
        <c:crossBetween val="between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390525</xdr:colOff>
      <xdr:row>122</xdr:row>
      <xdr:rowOff>0</xdr:rowOff>
    </xdr:from>
    <xdr:to>
      <xdr:col>29</xdr:col>
      <xdr:colOff>85725</xdr:colOff>
      <xdr:row>136</xdr:row>
      <xdr:rowOff>76200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171450</xdr:colOff>
      <xdr:row>121</xdr:row>
      <xdr:rowOff>180975</xdr:rowOff>
    </xdr:from>
    <xdr:to>
      <xdr:col>36</xdr:col>
      <xdr:colOff>476250</xdr:colOff>
      <xdr:row>136</xdr:row>
      <xdr:rowOff>66675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122</xdr:row>
      <xdr:rowOff>0</xdr:rowOff>
    </xdr:from>
    <xdr:to>
      <xdr:col>44</xdr:col>
      <xdr:colOff>304800</xdr:colOff>
      <xdr:row>136</xdr:row>
      <xdr:rowOff>76200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400050</xdr:colOff>
      <xdr:row>136</xdr:row>
      <xdr:rowOff>171450</xdr:rowOff>
    </xdr:from>
    <xdr:to>
      <xdr:col>29</xdr:col>
      <xdr:colOff>95250</xdr:colOff>
      <xdr:row>151</xdr:row>
      <xdr:rowOff>57150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171450</xdr:colOff>
      <xdr:row>137</xdr:row>
      <xdr:rowOff>9525</xdr:rowOff>
    </xdr:from>
    <xdr:to>
      <xdr:col>36</xdr:col>
      <xdr:colOff>476250</xdr:colOff>
      <xdr:row>151</xdr:row>
      <xdr:rowOff>85725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0</xdr:colOff>
      <xdr:row>137</xdr:row>
      <xdr:rowOff>0</xdr:rowOff>
    </xdr:from>
    <xdr:to>
      <xdr:col>44</xdr:col>
      <xdr:colOff>304800</xdr:colOff>
      <xdr:row>151</xdr:row>
      <xdr:rowOff>76200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400050</xdr:colOff>
      <xdr:row>152</xdr:row>
      <xdr:rowOff>0</xdr:rowOff>
    </xdr:from>
    <xdr:to>
      <xdr:col>29</xdr:col>
      <xdr:colOff>95250</xdr:colOff>
      <xdr:row>166</xdr:row>
      <xdr:rowOff>76200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171450</xdr:colOff>
      <xdr:row>151</xdr:row>
      <xdr:rowOff>180975</xdr:rowOff>
    </xdr:from>
    <xdr:to>
      <xdr:col>36</xdr:col>
      <xdr:colOff>476250</xdr:colOff>
      <xdr:row>166</xdr:row>
      <xdr:rowOff>66675</xdr:rowOff>
    </xdr:to>
    <xdr:graphicFrame macro="">
      <xdr:nvGraphicFramePr>
        <xdr:cNvPr id="15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0</xdr:colOff>
      <xdr:row>152</xdr:row>
      <xdr:rowOff>0</xdr:rowOff>
    </xdr:from>
    <xdr:to>
      <xdr:col>44</xdr:col>
      <xdr:colOff>304800</xdr:colOff>
      <xdr:row>166</xdr:row>
      <xdr:rowOff>76200</xdr:rowOff>
    </xdr:to>
    <xdr:graphicFrame macro="">
      <xdr:nvGraphicFramePr>
        <xdr:cNvPr id="16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390525</xdr:colOff>
      <xdr:row>167</xdr:row>
      <xdr:rowOff>0</xdr:rowOff>
    </xdr:from>
    <xdr:to>
      <xdr:col>29</xdr:col>
      <xdr:colOff>85725</xdr:colOff>
      <xdr:row>181</xdr:row>
      <xdr:rowOff>76200</xdr:rowOff>
    </xdr:to>
    <xdr:graphicFrame macro="">
      <xdr:nvGraphicFramePr>
        <xdr:cNvPr id="19" name="Chart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180975</xdr:colOff>
      <xdr:row>166</xdr:row>
      <xdr:rowOff>171450</xdr:rowOff>
    </xdr:from>
    <xdr:to>
      <xdr:col>36</xdr:col>
      <xdr:colOff>485775</xdr:colOff>
      <xdr:row>181</xdr:row>
      <xdr:rowOff>57150</xdr:rowOff>
    </xdr:to>
    <xdr:graphicFrame macro="">
      <xdr:nvGraphicFramePr>
        <xdr:cNvPr id="20" name="Chart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166</xdr:row>
      <xdr:rowOff>180975</xdr:rowOff>
    </xdr:from>
    <xdr:to>
      <xdr:col>44</xdr:col>
      <xdr:colOff>304800</xdr:colOff>
      <xdr:row>181</xdr:row>
      <xdr:rowOff>66675</xdr:rowOff>
    </xdr:to>
    <xdr:graphicFrame macro="">
      <xdr:nvGraphicFramePr>
        <xdr:cNvPr id="21" name="Chart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409575</xdr:colOff>
      <xdr:row>182</xdr:row>
      <xdr:rowOff>9525</xdr:rowOff>
    </xdr:from>
    <xdr:to>
      <xdr:col>29</xdr:col>
      <xdr:colOff>104775</xdr:colOff>
      <xdr:row>196</xdr:row>
      <xdr:rowOff>85725</xdr:rowOff>
    </xdr:to>
    <xdr:graphicFrame macro="">
      <xdr:nvGraphicFramePr>
        <xdr:cNvPr id="24" name="Chart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209550</xdr:colOff>
      <xdr:row>182</xdr:row>
      <xdr:rowOff>0</xdr:rowOff>
    </xdr:from>
    <xdr:to>
      <xdr:col>36</xdr:col>
      <xdr:colOff>514350</xdr:colOff>
      <xdr:row>196</xdr:row>
      <xdr:rowOff>76200</xdr:rowOff>
    </xdr:to>
    <xdr:graphicFrame macro="">
      <xdr:nvGraphicFramePr>
        <xdr:cNvPr id="25" name="Chart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37</xdr:col>
      <xdr:colOff>28575</xdr:colOff>
      <xdr:row>182</xdr:row>
      <xdr:rowOff>0</xdr:rowOff>
    </xdr:from>
    <xdr:to>
      <xdr:col>44</xdr:col>
      <xdr:colOff>333375</xdr:colOff>
      <xdr:row>196</xdr:row>
      <xdr:rowOff>76200</xdr:rowOff>
    </xdr:to>
    <xdr:graphicFrame macro="">
      <xdr:nvGraphicFramePr>
        <xdr:cNvPr id="26" name="Chart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447675</xdr:colOff>
      <xdr:row>197</xdr:row>
      <xdr:rowOff>38100</xdr:rowOff>
    </xdr:from>
    <xdr:to>
      <xdr:col>29</xdr:col>
      <xdr:colOff>142875</xdr:colOff>
      <xdr:row>211</xdr:row>
      <xdr:rowOff>114300</xdr:rowOff>
    </xdr:to>
    <xdr:graphicFrame macro="">
      <xdr:nvGraphicFramePr>
        <xdr:cNvPr id="29" name="Chart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200025</xdr:colOff>
      <xdr:row>197</xdr:row>
      <xdr:rowOff>66675</xdr:rowOff>
    </xdr:from>
    <xdr:to>
      <xdr:col>36</xdr:col>
      <xdr:colOff>504825</xdr:colOff>
      <xdr:row>211</xdr:row>
      <xdr:rowOff>142875</xdr:rowOff>
    </xdr:to>
    <xdr:graphicFrame macro="">
      <xdr:nvGraphicFramePr>
        <xdr:cNvPr id="30" name="Chart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19050</xdr:colOff>
      <xdr:row>197</xdr:row>
      <xdr:rowOff>66675</xdr:rowOff>
    </xdr:from>
    <xdr:to>
      <xdr:col>44</xdr:col>
      <xdr:colOff>323850</xdr:colOff>
      <xdr:row>211</xdr:row>
      <xdr:rowOff>142875</xdr:rowOff>
    </xdr:to>
    <xdr:graphicFrame macro="">
      <xdr:nvGraphicFramePr>
        <xdr:cNvPr id="31" name="Chart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2011" displayName="Tabl2011" ref="A2:G32" totalsRowShown="0" dataDxfId="7">
  <autoFilter ref="A2:G32" xr:uid="{00000000-0009-0000-0100-000001000000}"/>
  <tableColumns count="7">
    <tableColumn id="1" xr3:uid="{00000000-0010-0000-0000-000001000000}" name="Groundtruth" dataDxfId="6"/>
    <tableColumn id="2" xr3:uid="{00000000-0010-0000-0000-000002000000}" name="pictures" dataDxfId="5"/>
    <tableColumn id="3" xr3:uid="{00000000-0010-0000-0000-000003000000}" name="facenet" dataDxfId="4"/>
    <tableColumn id="4" xr3:uid="{00000000-0010-0000-0000-000004000000}" name="LLR_Weibull" dataDxfId="3"/>
    <tableColumn id="5" xr3:uid="{00000000-0010-0000-0000-000005000000}" name="LLR_Kernel" dataDxfId="2"/>
    <tableColumn id="6" xr3:uid="{00000000-0010-0000-0000-000006000000}" name="LLR_ISO" dataDxfId="1"/>
    <tableColumn id="7" xr3:uid="{00000000-0010-0000-0000-000007000000}" name="Colum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9753-DB3B-4659-B177-FA4163CC19A4}">
  <dimension ref="A1:F36"/>
  <sheetViews>
    <sheetView workbookViewId="0">
      <selection activeCell="F3" sqref="F3"/>
    </sheetView>
  </sheetViews>
  <sheetFormatPr defaultRowHeight="15" x14ac:dyDescent="0.25"/>
  <cols>
    <col min="2" max="2" width="23.7109375" bestFit="1" customWidth="1"/>
  </cols>
  <sheetData>
    <row r="1" spans="1:6" ht="15.75" thickBot="1" x14ac:dyDescent="0.3">
      <c r="A1" s="163" t="s">
        <v>42</v>
      </c>
      <c r="B1" s="164"/>
      <c r="C1" s="150" t="s">
        <v>22</v>
      </c>
      <c r="D1" s="151" t="s">
        <v>23</v>
      </c>
      <c r="E1" s="159" t="s">
        <v>29</v>
      </c>
      <c r="F1" s="8" t="s">
        <v>34</v>
      </c>
    </row>
    <row r="2" spans="1:6" x14ac:dyDescent="0.25">
      <c r="A2" s="160">
        <v>2017</v>
      </c>
      <c r="B2" s="152" t="s">
        <v>33</v>
      </c>
      <c r="C2" s="143">
        <f t="array" ref="C2:F5">CONF_2017</f>
        <v>0.83333333333333337</v>
      </c>
      <c r="D2" s="143">
        <v>0.83333333333333337</v>
      </c>
      <c r="E2" s="143">
        <v>1</v>
      </c>
      <c r="F2" s="144">
        <v>0.95748987854251011</v>
      </c>
    </row>
    <row r="3" spans="1:6" x14ac:dyDescent="0.25">
      <c r="A3" s="161"/>
      <c r="B3" s="153" t="s">
        <v>32</v>
      </c>
      <c r="C3" s="139">
        <v>1</v>
      </c>
      <c r="D3" s="139">
        <v>0.88888888888888884</v>
      </c>
      <c r="E3" s="139">
        <v>0.8571428571428571</v>
      </c>
      <c r="F3" s="145">
        <v>0.96129032258064517</v>
      </c>
    </row>
    <row r="4" spans="1:6" x14ac:dyDescent="0.25">
      <c r="A4" s="161"/>
      <c r="B4" s="154" t="s">
        <v>30</v>
      </c>
      <c r="C4" s="139">
        <v>1</v>
      </c>
      <c r="D4" s="139">
        <v>0.95238095238095233</v>
      </c>
      <c r="E4" s="139">
        <v>0.8666666666666667</v>
      </c>
      <c r="F4" s="145">
        <v>0.97525773195876286</v>
      </c>
    </row>
    <row r="5" spans="1:6" x14ac:dyDescent="0.25">
      <c r="A5" s="161"/>
      <c r="B5" s="154" t="s">
        <v>31</v>
      </c>
      <c r="C5" s="140">
        <v>0.66666666666666663</v>
      </c>
      <c r="D5" s="140">
        <v>0.66666666666666663</v>
      </c>
      <c r="E5" s="140">
        <v>1</v>
      </c>
      <c r="F5" s="146">
        <v>0.93416927899686519</v>
      </c>
    </row>
    <row r="6" spans="1:6" x14ac:dyDescent="0.25">
      <c r="A6" s="161"/>
      <c r="B6" s="154" t="s">
        <v>41</v>
      </c>
      <c r="C6" s="155">
        <f>'2017'!D43</f>
        <v>0.7453559924999299</v>
      </c>
      <c r="D6" s="155">
        <f>'2017'!E43</f>
        <v>0.66864784983573167</v>
      </c>
      <c r="E6" s="155">
        <f>'2017'!F43</f>
        <v>0.86189160737133463</v>
      </c>
      <c r="F6" s="156">
        <f>'2017'!G43</f>
        <v>0.91409164312591873</v>
      </c>
    </row>
    <row r="7" spans="1:6" ht="15.75" thickBot="1" x14ac:dyDescent="0.3">
      <c r="A7" s="162"/>
      <c r="B7" s="157" t="s">
        <v>40</v>
      </c>
      <c r="C7" s="147">
        <v>0.58924187330943323</v>
      </c>
      <c r="D7" s="147">
        <v>0.57956088847908249</v>
      </c>
      <c r="E7" s="147">
        <v>0.49977757622440155</v>
      </c>
      <c r="F7" s="148"/>
    </row>
    <row r="8" spans="1:6" x14ac:dyDescent="0.25">
      <c r="A8" s="160">
        <v>2013</v>
      </c>
      <c r="B8" s="152" t="s">
        <v>33</v>
      </c>
      <c r="C8" s="143">
        <f t="array" ref="C8:F11">CONF_2013</f>
        <v>0.88235294117647056</v>
      </c>
      <c r="D8" s="143">
        <v>0.88235294117647056</v>
      </c>
      <c r="E8" s="143">
        <v>1</v>
      </c>
      <c r="F8" s="144">
        <v>0.88962472406181015</v>
      </c>
    </row>
    <row r="9" spans="1:6" x14ac:dyDescent="0.25">
      <c r="A9" s="161"/>
      <c r="B9" s="153" t="s">
        <v>32</v>
      </c>
      <c r="C9" s="139">
        <v>0.91666666666666663</v>
      </c>
      <c r="D9" s="139">
        <v>0.8571428571428571</v>
      </c>
      <c r="E9" s="139">
        <v>0.72</v>
      </c>
      <c r="F9" s="145">
        <v>0.93313069908814594</v>
      </c>
    </row>
    <row r="10" spans="1:6" x14ac:dyDescent="0.25">
      <c r="A10" s="161"/>
      <c r="B10" s="154" t="s">
        <v>30</v>
      </c>
      <c r="C10" s="139">
        <v>0.9375</v>
      </c>
      <c r="D10" s="139">
        <v>0.88235294117647056</v>
      </c>
      <c r="E10" s="139">
        <v>0.53333333333333333</v>
      </c>
      <c r="F10" s="145">
        <v>0.94823529411764707</v>
      </c>
    </row>
    <row r="11" spans="1:6" x14ac:dyDescent="0.25">
      <c r="A11" s="161"/>
      <c r="B11" s="154" t="s">
        <v>31</v>
      </c>
      <c r="C11" s="140">
        <v>0.84615384615384615</v>
      </c>
      <c r="D11" s="140">
        <v>0.8571428571428571</v>
      </c>
      <c r="E11" s="140">
        <v>1</v>
      </c>
      <c r="F11" s="146">
        <v>0.85994397759103647</v>
      </c>
    </row>
    <row r="12" spans="1:6" x14ac:dyDescent="0.25">
      <c r="A12" s="161"/>
      <c r="B12" s="154" t="s">
        <v>41</v>
      </c>
      <c r="C12" s="140">
        <f>'2013'!D47</f>
        <v>0.79129943058150387</v>
      </c>
      <c r="D12" s="140">
        <f>'2013'!E47</f>
        <v>0.73949579831932777</v>
      </c>
      <c r="E12" s="140">
        <f>'2013'!F47</f>
        <v>0.6196773353931867</v>
      </c>
      <c r="F12" s="146">
        <f>'2013'!G47</f>
        <v>0.81543477892207994</v>
      </c>
    </row>
    <row r="13" spans="1:6" ht="15.75" thickBot="1" x14ac:dyDescent="0.3">
      <c r="A13" s="162"/>
      <c r="B13" s="157" t="s">
        <v>40</v>
      </c>
      <c r="C13" s="147">
        <v>0.59558787452226647</v>
      </c>
      <c r="D13" s="147">
        <v>0.56808606408893259</v>
      </c>
      <c r="E13" s="147">
        <v>0.75718332043663439</v>
      </c>
      <c r="F13" s="149"/>
    </row>
    <row r="14" spans="1:6" x14ac:dyDescent="0.25">
      <c r="A14" s="160">
        <v>2012</v>
      </c>
      <c r="B14" s="152" t="s">
        <v>33</v>
      </c>
      <c r="C14" s="143">
        <f t="array" ref="C14:F17">CONF_2012</f>
        <v>0.83333333333333337</v>
      </c>
      <c r="D14" s="143">
        <v>0.83333333333333337</v>
      </c>
      <c r="E14" s="143">
        <v>1</v>
      </c>
      <c r="F14" s="144">
        <v>0.83653846153846156</v>
      </c>
    </row>
    <row r="15" spans="1:6" x14ac:dyDescent="0.25">
      <c r="A15" s="161"/>
      <c r="B15" s="153" t="s">
        <v>32</v>
      </c>
      <c r="C15" s="139">
        <v>0.6</v>
      </c>
      <c r="D15" s="139">
        <v>0.61904761904761907</v>
      </c>
      <c r="E15" s="139">
        <v>0.5357142857142857</v>
      </c>
      <c r="F15" s="145">
        <v>0.80851063829787229</v>
      </c>
    </row>
    <row r="16" spans="1:6" x14ac:dyDescent="0.25">
      <c r="A16" s="161"/>
      <c r="B16" s="154" t="s">
        <v>30</v>
      </c>
      <c r="C16" s="139">
        <v>0.38461538461538464</v>
      </c>
      <c r="D16" s="139">
        <v>0.38461538461538464</v>
      </c>
      <c r="E16" s="139">
        <v>7.1428571428571425E-2</v>
      </c>
      <c r="F16" s="145">
        <v>0.82857142857142863</v>
      </c>
    </row>
    <row r="17" spans="1:6" x14ac:dyDescent="0.25">
      <c r="A17" s="161"/>
      <c r="B17" s="154" t="s">
        <v>31</v>
      </c>
      <c r="C17" s="140">
        <v>0.92307692307692313</v>
      </c>
      <c r="D17" s="140">
        <v>0.9285714285714286</v>
      </c>
      <c r="E17" s="140">
        <v>1</v>
      </c>
      <c r="F17" s="146">
        <v>0.81720430107526887</v>
      </c>
    </row>
    <row r="18" spans="1:6" x14ac:dyDescent="0.25">
      <c r="A18" s="161"/>
      <c r="B18" s="154" t="s">
        <v>41</v>
      </c>
      <c r="C18" s="140">
        <f>'2012'!E38</f>
        <v>0.36514837167011077</v>
      </c>
      <c r="D18" s="140">
        <f>'2012'!F38</f>
        <v>0.37640370458140543</v>
      </c>
      <c r="E18" s="140">
        <f>'2012'!G38</f>
        <v>0.19561519910898789</v>
      </c>
      <c r="F18" s="146">
        <f>'2012'!H38</f>
        <v>0.64541231248307762</v>
      </c>
    </row>
    <row r="19" spans="1:6" ht="15.75" thickBot="1" x14ac:dyDescent="0.3">
      <c r="A19" s="162"/>
      <c r="B19" s="157" t="s">
        <v>40</v>
      </c>
      <c r="C19" s="147">
        <v>1.6365905045648781</v>
      </c>
      <c r="D19" s="147">
        <v>1.3787679058152047</v>
      </c>
      <c r="E19" s="147">
        <v>1.63260140697211</v>
      </c>
      <c r="F19" s="149"/>
    </row>
    <row r="20" spans="1:6" x14ac:dyDescent="0.25">
      <c r="A20" s="160">
        <v>2011</v>
      </c>
      <c r="B20" s="152" t="s">
        <v>33</v>
      </c>
      <c r="C20" s="143">
        <f t="array" ref="C20:F23">CONF_2011</f>
        <v>1</v>
      </c>
      <c r="D20" s="143">
        <v>1</v>
      </c>
      <c r="E20" s="143">
        <v>1</v>
      </c>
      <c r="F20" s="144">
        <v>0.97446808510638294</v>
      </c>
    </row>
    <row r="21" spans="1:6" x14ac:dyDescent="0.25">
      <c r="A21" s="161"/>
      <c r="B21" s="153" t="s">
        <v>32</v>
      </c>
      <c r="C21" s="139">
        <v>0.875</v>
      </c>
      <c r="D21" s="139">
        <v>0.875</v>
      </c>
      <c r="E21" s="139">
        <v>0.77777777777777779</v>
      </c>
      <c r="F21" s="145">
        <v>0.94705882352941173</v>
      </c>
    </row>
    <row r="22" spans="1:6" x14ac:dyDescent="0.25">
      <c r="A22" s="161"/>
      <c r="B22" s="154" t="s">
        <v>30</v>
      </c>
      <c r="C22" s="139">
        <v>0.875</v>
      </c>
      <c r="D22" s="139">
        <v>0.875</v>
      </c>
      <c r="E22" s="139">
        <v>0.7142857142857143</v>
      </c>
      <c r="F22" s="145">
        <v>0.96218487394957986</v>
      </c>
    </row>
    <row r="23" spans="1:6" x14ac:dyDescent="0.25">
      <c r="A23" s="161"/>
      <c r="B23" s="154" t="s">
        <v>31</v>
      </c>
      <c r="C23" s="140">
        <v>1</v>
      </c>
      <c r="D23" s="140">
        <v>1</v>
      </c>
      <c r="E23" s="140">
        <v>1</v>
      </c>
      <c r="F23" s="146">
        <v>0.9640718562874252</v>
      </c>
    </row>
    <row r="24" spans="1:6" x14ac:dyDescent="0.25">
      <c r="A24" s="161"/>
      <c r="B24" s="154" t="s">
        <v>41</v>
      </c>
      <c r="C24" s="140">
        <f>'2011'!D38</f>
        <v>0.875</v>
      </c>
      <c r="D24" s="140">
        <f>'2011'!E38</f>
        <v>0.875</v>
      </c>
      <c r="E24" s="140">
        <f>'2011'!F38</f>
        <v>0.7453559924999299</v>
      </c>
      <c r="F24" s="146">
        <f>'2011'!G38</f>
        <v>0.92388879266847179</v>
      </c>
    </row>
    <row r="25" spans="1:6" ht="15.75" thickBot="1" x14ac:dyDescent="0.3">
      <c r="A25" s="162"/>
      <c r="B25" s="157" t="s">
        <v>40</v>
      </c>
      <c r="C25" s="147">
        <v>0.57988478194697313</v>
      </c>
      <c r="D25" s="147">
        <v>0.43150877015435829</v>
      </c>
      <c r="E25" s="147">
        <v>0.60249855719175383</v>
      </c>
      <c r="F25" s="158"/>
    </row>
    <row r="28" spans="1:6" x14ac:dyDescent="0.25">
      <c r="A28" t="s">
        <v>36</v>
      </c>
      <c r="B28">
        <v>1</v>
      </c>
    </row>
    <row r="29" spans="1:6" x14ac:dyDescent="0.25">
      <c r="A29" t="s">
        <v>37</v>
      </c>
      <c r="B29">
        <v>2</v>
      </c>
    </row>
    <row r="30" spans="1:6" x14ac:dyDescent="0.25">
      <c r="A30" t="s">
        <v>38</v>
      </c>
      <c r="B30">
        <v>3</v>
      </c>
    </row>
    <row r="31" spans="1:6" x14ac:dyDescent="0.25">
      <c r="A31" t="s">
        <v>39</v>
      </c>
      <c r="B31">
        <v>4</v>
      </c>
    </row>
    <row r="36" spans="2:2" x14ac:dyDescent="0.25">
      <c r="B36" s="132">
        <f t="shared" ref="B36" si="0">(TP*TN-FP*FN)/SQRT((TP+FP)*(TP+FN)*(TN+FN)*(TN+FP))</f>
        <v>-0.40824829046386302</v>
      </c>
    </row>
  </sheetData>
  <mergeCells count="5">
    <mergeCell ref="A2:A7"/>
    <mergeCell ref="A8:A13"/>
    <mergeCell ref="A14:A19"/>
    <mergeCell ref="A20:A25"/>
    <mergeCell ref="A1:B1"/>
  </mergeCells>
  <conditionalFormatting sqref="C2:E6 C8:E12 C14:E18 C20:E24">
    <cfRule type="expression" dxfId="20" priority="11">
      <formula>C2&gt;$F2</formula>
    </cfRule>
  </conditionalFormatting>
  <conditionalFormatting sqref="C6:E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E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E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workbookViewId="0">
      <selection activeCell="G3" sqref="G3"/>
    </sheetView>
  </sheetViews>
  <sheetFormatPr defaultColWidth="8.85546875" defaultRowHeight="15" x14ac:dyDescent="0.25"/>
  <cols>
    <col min="7" max="7" width="35.5703125" customWidth="1"/>
  </cols>
  <sheetData>
    <row r="1" spans="1:35" ht="15.75" thickBot="1" x14ac:dyDescent="0.3">
      <c r="G1" s="1"/>
      <c r="H1">
        <f>SUMPRODUCT(SIGN(H3:H37),GT_2017)</f>
        <v>35</v>
      </c>
      <c r="I1">
        <f t="shared" ref="I1:AF1" si="0">SUMPRODUCT(SIGN(I3:I37),GT_2017)</f>
        <v>32</v>
      </c>
      <c r="J1">
        <f t="shared" si="0"/>
        <v>30</v>
      </c>
      <c r="K1">
        <f t="shared" si="0"/>
        <v>35</v>
      </c>
      <c r="L1">
        <f t="shared" si="0"/>
        <v>35</v>
      </c>
      <c r="M1">
        <f t="shared" si="0"/>
        <v>35</v>
      </c>
      <c r="N1">
        <f t="shared" si="0"/>
        <v>35</v>
      </c>
      <c r="O1">
        <f t="shared" si="0"/>
        <v>26</v>
      </c>
      <c r="P1">
        <f t="shared" si="0"/>
        <v>35</v>
      </c>
      <c r="Q1">
        <f t="shared" si="0"/>
        <v>35</v>
      </c>
      <c r="R1">
        <f t="shared" si="0"/>
        <v>34</v>
      </c>
      <c r="S1">
        <f t="shared" si="0"/>
        <v>27</v>
      </c>
      <c r="T1">
        <f t="shared" si="0"/>
        <v>28</v>
      </c>
      <c r="U1">
        <f t="shared" si="0"/>
        <v>29</v>
      </c>
      <c r="V1">
        <f t="shared" si="0"/>
        <v>23</v>
      </c>
      <c r="W1">
        <f t="shared" si="0"/>
        <v>30</v>
      </c>
      <c r="X1">
        <f t="shared" si="0"/>
        <v>30</v>
      </c>
      <c r="Y1">
        <f t="shared" si="0"/>
        <v>31</v>
      </c>
      <c r="Z1">
        <f t="shared" si="0"/>
        <v>33</v>
      </c>
      <c r="AA1">
        <f t="shared" si="0"/>
        <v>33</v>
      </c>
      <c r="AB1">
        <f t="shared" si="0"/>
        <v>28</v>
      </c>
      <c r="AC1" t="e">
        <f t="shared" si="0"/>
        <v>#VALUE!</v>
      </c>
      <c r="AD1">
        <f t="shared" si="0"/>
        <v>14</v>
      </c>
      <c r="AE1">
        <f t="shared" si="0"/>
        <v>30</v>
      </c>
      <c r="AF1">
        <f t="shared" si="0"/>
        <v>32</v>
      </c>
    </row>
    <row r="2" spans="1:35" ht="15.75" thickBot="1" x14ac:dyDescent="0.3">
      <c r="A2" s="114" t="s">
        <v>9</v>
      </c>
      <c r="B2" s="115" t="s">
        <v>6</v>
      </c>
      <c r="C2" s="116" t="s">
        <v>12</v>
      </c>
      <c r="D2" s="116" t="s">
        <v>18</v>
      </c>
      <c r="E2" s="116" t="s">
        <v>19</v>
      </c>
      <c r="F2" s="117" t="s">
        <v>20</v>
      </c>
      <c r="G2" s="24"/>
      <c r="H2" s="21">
        <v>1</v>
      </c>
      <c r="I2" s="22">
        <v>2</v>
      </c>
      <c r="J2" s="22">
        <v>3</v>
      </c>
      <c r="K2" s="22">
        <v>4</v>
      </c>
      <c r="L2" s="22">
        <v>5</v>
      </c>
      <c r="M2" s="22">
        <v>6</v>
      </c>
      <c r="N2" s="22">
        <v>7</v>
      </c>
      <c r="O2" s="22">
        <v>8</v>
      </c>
      <c r="P2" s="22">
        <v>9</v>
      </c>
      <c r="Q2" s="22">
        <v>10</v>
      </c>
      <c r="R2" s="22">
        <v>11</v>
      </c>
      <c r="S2" s="22">
        <v>12</v>
      </c>
      <c r="T2" s="22">
        <v>13</v>
      </c>
      <c r="U2" s="22">
        <v>14</v>
      </c>
      <c r="V2" s="22">
        <v>15</v>
      </c>
      <c r="W2" s="22">
        <v>16</v>
      </c>
      <c r="X2" s="22">
        <v>17</v>
      </c>
      <c r="Y2" s="22">
        <v>18</v>
      </c>
      <c r="Z2" s="22">
        <v>19</v>
      </c>
      <c r="AA2" s="22">
        <v>20</v>
      </c>
      <c r="AB2" s="22">
        <v>21</v>
      </c>
      <c r="AC2" s="22">
        <v>22</v>
      </c>
      <c r="AD2" s="22">
        <v>23</v>
      </c>
      <c r="AE2" s="22">
        <v>24</v>
      </c>
      <c r="AF2" s="23">
        <v>25</v>
      </c>
      <c r="AH2" t="s">
        <v>10</v>
      </c>
      <c r="AI2" t="s">
        <v>11</v>
      </c>
    </row>
    <row r="3" spans="1:35" x14ac:dyDescent="0.25">
      <c r="A3" s="39">
        <v>1</v>
      </c>
      <c r="B3" s="15">
        <v>1</v>
      </c>
      <c r="C3" s="39">
        <v>0.9254</v>
      </c>
      <c r="D3" s="39">
        <v>1</v>
      </c>
      <c r="E3" s="39">
        <v>2</v>
      </c>
      <c r="F3" s="39">
        <v>0</v>
      </c>
      <c r="G3" s="15">
        <v>1</v>
      </c>
      <c r="H3" s="17">
        <v>3</v>
      </c>
      <c r="I3" s="19">
        <v>2</v>
      </c>
      <c r="J3" s="19">
        <v>3</v>
      </c>
      <c r="K3" s="19">
        <v>5</v>
      </c>
      <c r="L3" s="19">
        <v>4</v>
      </c>
      <c r="M3" s="19">
        <v>5</v>
      </c>
      <c r="N3" s="19">
        <v>4</v>
      </c>
      <c r="O3" s="19">
        <v>2</v>
      </c>
      <c r="P3" s="19">
        <v>5</v>
      </c>
      <c r="Q3" s="19">
        <v>4</v>
      </c>
      <c r="R3" s="19">
        <v>3</v>
      </c>
      <c r="S3" s="19">
        <v>3</v>
      </c>
      <c r="T3" s="19">
        <v>3</v>
      </c>
      <c r="U3" s="19">
        <v>3</v>
      </c>
      <c r="V3" s="19">
        <v>4</v>
      </c>
      <c r="W3" s="19">
        <v>-4</v>
      </c>
      <c r="X3" s="19">
        <v>2</v>
      </c>
      <c r="Y3" s="19">
        <v>4</v>
      </c>
      <c r="Z3" s="19">
        <v>4</v>
      </c>
      <c r="AA3" s="19">
        <v>5</v>
      </c>
      <c r="AB3" s="19">
        <v>1</v>
      </c>
      <c r="AC3" s="19">
        <v>4</v>
      </c>
      <c r="AD3" s="19">
        <v>5</v>
      </c>
      <c r="AE3" s="19">
        <v>3</v>
      </c>
      <c r="AF3" s="13">
        <v>5</v>
      </c>
      <c r="AH3">
        <f>COUNTIF(H3:AF3,"&gt;0")</f>
        <v>24</v>
      </c>
      <c r="AI3">
        <f t="shared" ref="AI3:AI37" si="1">COUNTIF((H61:AF61),-A3)</f>
        <v>0</v>
      </c>
    </row>
    <row r="4" spans="1:35" x14ac:dyDescent="0.25">
      <c r="A4" s="39">
        <v>1</v>
      </c>
      <c r="B4" s="15">
        <v>2</v>
      </c>
      <c r="C4" s="39">
        <v>0.73429999999999995</v>
      </c>
      <c r="D4" s="39">
        <v>2</v>
      </c>
      <c r="E4" s="39">
        <v>3</v>
      </c>
      <c r="F4" s="39">
        <v>1</v>
      </c>
      <c r="G4" s="15">
        <v>2</v>
      </c>
      <c r="H4" s="17">
        <v>4</v>
      </c>
      <c r="I4" s="19">
        <v>4</v>
      </c>
      <c r="J4" s="19">
        <v>3</v>
      </c>
      <c r="K4" s="19">
        <v>4</v>
      </c>
      <c r="L4" s="19">
        <v>4</v>
      </c>
      <c r="M4" s="19">
        <v>3</v>
      </c>
      <c r="N4" s="19">
        <v>2</v>
      </c>
      <c r="O4" s="19">
        <v>2</v>
      </c>
      <c r="P4" s="19">
        <v>4</v>
      </c>
      <c r="Q4" s="19">
        <v>3</v>
      </c>
      <c r="R4" s="19">
        <v>3</v>
      </c>
      <c r="S4" s="19">
        <v>3</v>
      </c>
      <c r="T4" s="19">
        <v>2</v>
      </c>
      <c r="U4" s="19">
        <v>2</v>
      </c>
      <c r="V4" s="26">
        <v>4.5</v>
      </c>
      <c r="W4" s="19">
        <v>2</v>
      </c>
      <c r="X4" s="19">
        <v>1</v>
      </c>
      <c r="Y4" s="19">
        <v>3</v>
      </c>
      <c r="Z4" s="19">
        <v>4</v>
      </c>
      <c r="AA4" s="19">
        <v>2</v>
      </c>
      <c r="AB4" s="19">
        <v>2</v>
      </c>
      <c r="AC4" s="19">
        <v>3</v>
      </c>
      <c r="AD4" s="19">
        <v>5</v>
      </c>
      <c r="AE4" s="19">
        <v>3</v>
      </c>
      <c r="AF4" s="13">
        <v>3.4</v>
      </c>
      <c r="AH4">
        <f t="shared" ref="AH4:AH37" si="2">COUNTIF((H62:AF62),A4)</f>
        <v>0</v>
      </c>
      <c r="AI4">
        <f t="shared" si="1"/>
        <v>0</v>
      </c>
    </row>
    <row r="5" spans="1:35" x14ac:dyDescent="0.25">
      <c r="A5" s="39">
        <v>1</v>
      </c>
      <c r="B5" s="15">
        <v>3</v>
      </c>
      <c r="C5" s="39">
        <v>0.77139999999999997</v>
      </c>
      <c r="D5" s="39">
        <v>2</v>
      </c>
      <c r="E5" s="39">
        <v>3</v>
      </c>
      <c r="F5" s="39">
        <v>1</v>
      </c>
      <c r="G5" s="15">
        <v>3</v>
      </c>
      <c r="H5" s="17">
        <v>3</v>
      </c>
      <c r="I5" s="19">
        <v>3</v>
      </c>
      <c r="J5" s="19">
        <v>1</v>
      </c>
      <c r="K5" s="19">
        <v>3</v>
      </c>
      <c r="L5" s="19">
        <v>3</v>
      </c>
      <c r="M5" s="19">
        <v>2</v>
      </c>
      <c r="N5" s="19">
        <v>2</v>
      </c>
      <c r="O5" s="19">
        <v>0</v>
      </c>
      <c r="P5" s="19">
        <v>4</v>
      </c>
      <c r="Q5" s="19">
        <v>3</v>
      </c>
      <c r="R5" s="19">
        <v>2</v>
      </c>
      <c r="S5" s="19">
        <v>4</v>
      </c>
      <c r="T5" s="19">
        <v>2</v>
      </c>
      <c r="U5" s="19">
        <v>3</v>
      </c>
      <c r="V5" s="19">
        <v>-2</v>
      </c>
      <c r="W5" s="19">
        <v>4</v>
      </c>
      <c r="X5" s="19">
        <v>1</v>
      </c>
      <c r="Y5" s="19">
        <v>2</v>
      </c>
      <c r="Z5" s="19">
        <v>4</v>
      </c>
      <c r="AA5" s="19">
        <v>3</v>
      </c>
      <c r="AB5" s="19">
        <v>1</v>
      </c>
      <c r="AC5" s="19">
        <v>3</v>
      </c>
      <c r="AD5" s="19">
        <v>5</v>
      </c>
      <c r="AE5" s="19">
        <v>4</v>
      </c>
      <c r="AF5" s="13">
        <v>5</v>
      </c>
      <c r="AH5">
        <f t="shared" si="2"/>
        <v>0</v>
      </c>
      <c r="AI5">
        <f t="shared" si="1"/>
        <v>0</v>
      </c>
    </row>
    <row r="6" spans="1:35" x14ac:dyDescent="0.25">
      <c r="A6" s="39">
        <v>-1</v>
      </c>
      <c r="B6" s="15">
        <v>4</v>
      </c>
      <c r="C6" s="39">
        <v>0.97470000000000001</v>
      </c>
      <c r="D6" s="39">
        <v>1</v>
      </c>
      <c r="E6" s="39">
        <v>1</v>
      </c>
      <c r="F6" s="39">
        <v>-1</v>
      </c>
      <c r="G6" s="15">
        <v>4</v>
      </c>
      <c r="H6" s="17">
        <v>-3</v>
      </c>
      <c r="I6" s="19">
        <v>-4</v>
      </c>
      <c r="J6" s="19">
        <v>-1</v>
      </c>
      <c r="K6" s="19">
        <v>-4</v>
      </c>
      <c r="L6" s="19">
        <v>-5</v>
      </c>
      <c r="M6" s="19">
        <v>-3</v>
      </c>
      <c r="N6" s="19">
        <v>-3</v>
      </c>
      <c r="O6" s="19">
        <v>-3</v>
      </c>
      <c r="P6" s="19">
        <v>-3</v>
      </c>
      <c r="Q6" s="19">
        <v>-4</v>
      </c>
      <c r="R6" s="19">
        <v>-4</v>
      </c>
      <c r="S6" s="19">
        <v>3</v>
      </c>
      <c r="T6" s="19">
        <v>-1</v>
      </c>
      <c r="U6" s="19">
        <v>2</v>
      </c>
      <c r="V6" s="19">
        <v>-5</v>
      </c>
      <c r="W6" s="19">
        <v>-3</v>
      </c>
      <c r="X6" s="19">
        <v>-2</v>
      </c>
      <c r="Y6" s="19">
        <v>0</v>
      </c>
      <c r="Z6" s="19">
        <v>2</v>
      </c>
      <c r="AA6" s="19">
        <v>-4</v>
      </c>
      <c r="AB6" s="19">
        <v>-3</v>
      </c>
      <c r="AC6" s="19" t="s">
        <v>0</v>
      </c>
      <c r="AD6" s="19">
        <v>-4</v>
      </c>
      <c r="AE6" s="19">
        <v>0</v>
      </c>
      <c r="AF6" s="13">
        <v>-2</v>
      </c>
      <c r="AH6">
        <f t="shared" si="2"/>
        <v>0</v>
      </c>
      <c r="AI6">
        <f t="shared" si="1"/>
        <v>0</v>
      </c>
    </row>
    <row r="7" spans="1:35" x14ac:dyDescent="0.25">
      <c r="A7" s="39">
        <v>1</v>
      </c>
      <c r="B7" s="15">
        <v>5</v>
      </c>
      <c r="C7" s="39">
        <v>0.78520000000000001</v>
      </c>
      <c r="D7" s="39">
        <v>2</v>
      </c>
      <c r="E7" s="39">
        <v>3</v>
      </c>
      <c r="F7" s="39">
        <v>1</v>
      </c>
      <c r="G7" s="15">
        <v>5</v>
      </c>
      <c r="H7" s="17">
        <v>4</v>
      </c>
      <c r="I7" s="19">
        <v>3</v>
      </c>
      <c r="J7" s="19">
        <v>3</v>
      </c>
      <c r="K7" s="19">
        <v>5</v>
      </c>
      <c r="L7" s="19">
        <v>4</v>
      </c>
      <c r="M7" s="19">
        <v>4</v>
      </c>
      <c r="N7" s="19">
        <v>3</v>
      </c>
      <c r="O7" s="19">
        <v>2</v>
      </c>
      <c r="P7" s="19">
        <v>4</v>
      </c>
      <c r="Q7" s="19">
        <v>3</v>
      </c>
      <c r="R7" s="19">
        <v>2</v>
      </c>
      <c r="S7" s="19">
        <v>3</v>
      </c>
      <c r="T7" s="19">
        <v>3</v>
      </c>
      <c r="U7" s="19">
        <v>3</v>
      </c>
      <c r="V7" s="19">
        <v>-2.5</v>
      </c>
      <c r="W7" s="19">
        <v>5</v>
      </c>
      <c r="X7" s="19">
        <v>1</v>
      </c>
      <c r="Y7" s="19">
        <v>3</v>
      </c>
      <c r="Z7" s="19">
        <v>4</v>
      </c>
      <c r="AA7" s="19">
        <v>3</v>
      </c>
      <c r="AB7" s="19">
        <v>3</v>
      </c>
      <c r="AC7" s="19" t="s">
        <v>0</v>
      </c>
      <c r="AD7" s="19">
        <v>5</v>
      </c>
      <c r="AE7" s="19">
        <v>4</v>
      </c>
      <c r="AF7" s="13">
        <v>5</v>
      </c>
      <c r="AH7">
        <f t="shared" si="2"/>
        <v>0</v>
      </c>
      <c r="AI7">
        <f t="shared" si="1"/>
        <v>0</v>
      </c>
    </row>
    <row r="8" spans="1:35" x14ac:dyDescent="0.25">
      <c r="A8" s="39">
        <v>1</v>
      </c>
      <c r="B8" s="15">
        <v>6</v>
      </c>
      <c r="C8" s="39">
        <v>0.55910000000000004</v>
      </c>
      <c r="D8" s="39">
        <v>3</v>
      </c>
      <c r="E8" s="39">
        <v>5</v>
      </c>
      <c r="F8" s="39">
        <v>2</v>
      </c>
      <c r="G8" s="15">
        <v>6</v>
      </c>
      <c r="H8" s="17">
        <v>3</v>
      </c>
      <c r="I8" s="19">
        <v>4</v>
      </c>
      <c r="J8" s="19">
        <v>0</v>
      </c>
      <c r="K8" s="19">
        <v>5</v>
      </c>
      <c r="L8" s="19">
        <v>4</v>
      </c>
      <c r="M8" s="19">
        <v>3</v>
      </c>
      <c r="N8" s="19">
        <v>2</v>
      </c>
      <c r="O8" s="19">
        <v>2</v>
      </c>
      <c r="P8" s="19">
        <v>4</v>
      </c>
      <c r="Q8" s="19">
        <v>3</v>
      </c>
      <c r="R8" s="19">
        <v>1</v>
      </c>
      <c r="S8" s="19">
        <v>2</v>
      </c>
      <c r="T8" s="19">
        <v>3</v>
      </c>
      <c r="U8" s="19">
        <v>2</v>
      </c>
      <c r="V8" s="19">
        <v>4</v>
      </c>
      <c r="W8" s="19">
        <v>5</v>
      </c>
      <c r="X8" s="19">
        <v>1</v>
      </c>
      <c r="Y8" s="19">
        <v>3</v>
      </c>
      <c r="Z8" s="19">
        <v>3</v>
      </c>
      <c r="AA8" s="19">
        <v>4</v>
      </c>
      <c r="AB8" s="19">
        <v>2</v>
      </c>
      <c r="AC8" s="19" t="s">
        <v>0</v>
      </c>
      <c r="AD8" s="19">
        <v>4</v>
      </c>
      <c r="AE8" s="19">
        <v>3</v>
      </c>
      <c r="AF8" s="13">
        <v>5</v>
      </c>
      <c r="AH8">
        <f t="shared" si="2"/>
        <v>0</v>
      </c>
      <c r="AI8">
        <f t="shared" si="1"/>
        <v>0</v>
      </c>
    </row>
    <row r="9" spans="1:35" x14ac:dyDescent="0.25">
      <c r="A9" s="39">
        <v>1</v>
      </c>
      <c r="B9" s="15">
        <v>7</v>
      </c>
      <c r="C9" s="39">
        <v>0.8034</v>
      </c>
      <c r="D9" s="39">
        <v>2</v>
      </c>
      <c r="E9" s="39">
        <v>2</v>
      </c>
      <c r="F9" s="39">
        <v>1</v>
      </c>
      <c r="G9" s="15">
        <v>7</v>
      </c>
      <c r="H9" s="17">
        <v>3</v>
      </c>
      <c r="I9" s="19">
        <v>4</v>
      </c>
      <c r="J9" s="19">
        <v>2</v>
      </c>
      <c r="K9" s="19">
        <v>5</v>
      </c>
      <c r="L9" s="19">
        <v>4</v>
      </c>
      <c r="M9" s="19">
        <v>3</v>
      </c>
      <c r="N9" s="19">
        <v>2</v>
      </c>
      <c r="O9" s="19">
        <v>2</v>
      </c>
      <c r="P9" s="19">
        <v>5</v>
      </c>
      <c r="Q9" s="19">
        <v>3</v>
      </c>
      <c r="R9" s="19">
        <v>3</v>
      </c>
      <c r="S9" s="19">
        <v>3</v>
      </c>
      <c r="T9" s="19">
        <v>1</v>
      </c>
      <c r="U9" s="19">
        <v>2</v>
      </c>
      <c r="V9" s="19">
        <v>5</v>
      </c>
      <c r="W9" s="19">
        <v>4</v>
      </c>
      <c r="X9" s="19">
        <v>3</v>
      </c>
      <c r="Y9" s="19">
        <v>3</v>
      </c>
      <c r="Z9" s="19">
        <v>5</v>
      </c>
      <c r="AA9" s="19">
        <v>4</v>
      </c>
      <c r="AB9" s="19">
        <v>0</v>
      </c>
      <c r="AC9" s="19" t="s">
        <v>0</v>
      </c>
      <c r="AD9" s="19">
        <v>5</v>
      </c>
      <c r="AE9" s="19">
        <v>1</v>
      </c>
      <c r="AF9" s="13">
        <v>0</v>
      </c>
      <c r="AH9">
        <f t="shared" si="2"/>
        <v>0</v>
      </c>
      <c r="AI9">
        <f t="shared" si="1"/>
        <v>0</v>
      </c>
    </row>
    <row r="10" spans="1:35" x14ac:dyDescent="0.25">
      <c r="A10" s="39">
        <v>1</v>
      </c>
      <c r="B10" s="15">
        <v>8</v>
      </c>
      <c r="C10" s="39">
        <v>0.65580000000000005</v>
      </c>
      <c r="D10" s="39">
        <v>2</v>
      </c>
      <c r="E10" s="39">
        <v>4</v>
      </c>
      <c r="F10" s="39">
        <v>1</v>
      </c>
      <c r="G10" s="15">
        <v>8</v>
      </c>
      <c r="H10" s="17">
        <v>5</v>
      </c>
      <c r="I10" s="19">
        <v>4</v>
      </c>
      <c r="J10" s="19">
        <v>4</v>
      </c>
      <c r="K10" s="19">
        <v>5</v>
      </c>
      <c r="L10" s="19">
        <v>5</v>
      </c>
      <c r="M10" s="19">
        <v>5</v>
      </c>
      <c r="N10" s="19">
        <v>5</v>
      </c>
      <c r="O10" s="19">
        <v>4</v>
      </c>
      <c r="P10" s="19">
        <v>5</v>
      </c>
      <c r="Q10" s="19">
        <v>5</v>
      </c>
      <c r="R10" s="19">
        <v>5</v>
      </c>
      <c r="S10" s="19">
        <v>4</v>
      </c>
      <c r="T10" s="19">
        <v>4</v>
      </c>
      <c r="U10" s="19">
        <v>4</v>
      </c>
      <c r="V10" s="19">
        <v>5</v>
      </c>
      <c r="W10" s="19">
        <v>4</v>
      </c>
      <c r="X10" s="19">
        <v>4</v>
      </c>
      <c r="Y10" s="19">
        <v>5</v>
      </c>
      <c r="Z10" s="19">
        <v>5</v>
      </c>
      <c r="AA10" s="19">
        <v>5</v>
      </c>
      <c r="AB10" s="19">
        <v>2</v>
      </c>
      <c r="AC10" s="19" t="s">
        <v>0</v>
      </c>
      <c r="AD10" s="19">
        <v>5</v>
      </c>
      <c r="AE10" s="19">
        <v>5</v>
      </c>
      <c r="AF10" s="13">
        <v>5</v>
      </c>
      <c r="AH10">
        <f t="shared" si="2"/>
        <v>0</v>
      </c>
      <c r="AI10">
        <f t="shared" si="1"/>
        <v>0</v>
      </c>
    </row>
    <row r="11" spans="1:35" x14ac:dyDescent="0.25">
      <c r="A11" s="39">
        <v>1</v>
      </c>
      <c r="B11" s="15">
        <v>9</v>
      </c>
      <c r="C11" s="39">
        <v>0.8881</v>
      </c>
      <c r="D11" s="39">
        <v>2</v>
      </c>
      <c r="E11" s="39">
        <v>2</v>
      </c>
      <c r="F11" s="39">
        <v>0</v>
      </c>
      <c r="G11" s="15">
        <v>9</v>
      </c>
      <c r="H11" s="17">
        <v>1</v>
      </c>
      <c r="I11" s="19">
        <v>2</v>
      </c>
      <c r="J11" s="19">
        <v>1</v>
      </c>
      <c r="K11" s="19">
        <v>4</v>
      </c>
      <c r="L11" s="19">
        <v>3</v>
      </c>
      <c r="M11" s="19">
        <v>4</v>
      </c>
      <c r="N11" s="19">
        <v>1</v>
      </c>
      <c r="O11" s="19">
        <v>0</v>
      </c>
      <c r="P11" s="19">
        <v>3</v>
      </c>
      <c r="Q11" s="19">
        <v>1</v>
      </c>
      <c r="R11" s="19">
        <v>1</v>
      </c>
      <c r="S11" s="19">
        <v>2</v>
      </c>
      <c r="T11" s="19">
        <v>0</v>
      </c>
      <c r="U11" s="19">
        <v>2</v>
      </c>
      <c r="V11" s="19">
        <v>3.4</v>
      </c>
      <c r="W11" s="19">
        <v>3</v>
      </c>
      <c r="X11" s="19">
        <v>1</v>
      </c>
      <c r="Y11" s="19">
        <v>0</v>
      </c>
      <c r="Z11" s="19">
        <v>4</v>
      </c>
      <c r="AA11" s="19">
        <v>4</v>
      </c>
      <c r="AB11" s="19">
        <v>1</v>
      </c>
      <c r="AC11" s="25" t="s">
        <v>0</v>
      </c>
      <c r="AD11" s="19">
        <v>1</v>
      </c>
      <c r="AE11" s="19">
        <v>2</v>
      </c>
      <c r="AF11" s="13">
        <v>1</v>
      </c>
      <c r="AH11">
        <f t="shared" si="2"/>
        <v>0</v>
      </c>
      <c r="AI11">
        <f t="shared" si="1"/>
        <v>0</v>
      </c>
    </row>
    <row r="12" spans="1:35" x14ac:dyDescent="0.25">
      <c r="A12" s="39">
        <v>1</v>
      </c>
      <c r="B12" s="15">
        <v>10</v>
      </c>
      <c r="C12" s="39">
        <v>0.88770000000000004</v>
      </c>
      <c r="D12" s="39">
        <v>2</v>
      </c>
      <c r="E12" s="39">
        <v>2</v>
      </c>
      <c r="F12" s="39">
        <v>0</v>
      </c>
      <c r="G12" s="15">
        <v>10</v>
      </c>
      <c r="H12" s="17">
        <v>3</v>
      </c>
      <c r="I12" s="19">
        <v>3</v>
      </c>
      <c r="J12" s="19">
        <v>1</v>
      </c>
      <c r="K12" s="19">
        <v>4</v>
      </c>
      <c r="L12" s="19">
        <v>3</v>
      </c>
      <c r="M12" s="19">
        <v>4</v>
      </c>
      <c r="N12" s="19">
        <v>2</v>
      </c>
      <c r="O12" s="19">
        <v>0</v>
      </c>
      <c r="P12" s="19">
        <v>3</v>
      </c>
      <c r="Q12" s="19">
        <v>1</v>
      </c>
      <c r="R12" s="19">
        <v>1</v>
      </c>
      <c r="S12" s="19">
        <v>4</v>
      </c>
      <c r="T12" s="19">
        <v>1</v>
      </c>
      <c r="U12" s="19">
        <v>2</v>
      </c>
      <c r="V12" s="19">
        <v>4.5</v>
      </c>
      <c r="W12" s="19">
        <v>4</v>
      </c>
      <c r="X12" s="19">
        <v>1</v>
      </c>
      <c r="Y12" s="19">
        <v>2</v>
      </c>
      <c r="Z12" s="19">
        <v>4</v>
      </c>
      <c r="AA12" s="19">
        <v>3</v>
      </c>
      <c r="AB12" s="19">
        <v>1</v>
      </c>
      <c r="AC12" s="19" t="s">
        <v>0</v>
      </c>
      <c r="AD12" s="19">
        <v>2</v>
      </c>
      <c r="AE12" s="19">
        <v>5</v>
      </c>
      <c r="AF12" s="13">
        <v>4</v>
      </c>
      <c r="AH12">
        <f t="shared" si="2"/>
        <v>0</v>
      </c>
      <c r="AI12">
        <f t="shared" si="1"/>
        <v>0</v>
      </c>
    </row>
    <row r="13" spans="1:35" x14ac:dyDescent="0.25">
      <c r="A13" s="39">
        <v>-1</v>
      </c>
      <c r="B13" s="15">
        <v>11</v>
      </c>
      <c r="C13" s="39">
        <v>1.0490999999999999</v>
      </c>
      <c r="D13" s="39">
        <v>0</v>
      </c>
      <c r="E13" s="39">
        <v>0</v>
      </c>
      <c r="F13" s="39">
        <v>-1</v>
      </c>
      <c r="G13" s="15">
        <v>11</v>
      </c>
      <c r="H13" s="17">
        <v>-5</v>
      </c>
      <c r="I13" s="19">
        <v>-5</v>
      </c>
      <c r="J13" s="19">
        <v>-3</v>
      </c>
      <c r="K13" s="19">
        <v>-5</v>
      </c>
      <c r="L13" s="19">
        <v>-5</v>
      </c>
      <c r="M13" s="19">
        <v>-5</v>
      </c>
      <c r="N13" s="19">
        <v>-3</v>
      </c>
      <c r="O13" s="19">
        <v>-4</v>
      </c>
      <c r="P13" s="19">
        <v>-5</v>
      </c>
      <c r="Q13" s="19">
        <v>-5</v>
      </c>
      <c r="R13" s="19">
        <v>-5</v>
      </c>
      <c r="S13" s="19">
        <v>-3</v>
      </c>
      <c r="T13" s="19">
        <v>-3</v>
      </c>
      <c r="U13" s="19">
        <v>-2</v>
      </c>
      <c r="V13" s="19">
        <v>-5</v>
      </c>
      <c r="W13" s="19">
        <v>-5</v>
      </c>
      <c r="X13" s="19">
        <v>-5</v>
      </c>
      <c r="Y13" s="19">
        <v>-5</v>
      </c>
      <c r="Z13" s="19">
        <v>-5</v>
      </c>
      <c r="AA13" s="19">
        <v>-4</v>
      </c>
      <c r="AB13" s="19">
        <v>-3</v>
      </c>
      <c r="AC13" s="19" t="s">
        <v>0</v>
      </c>
      <c r="AD13" s="19">
        <v>0</v>
      </c>
      <c r="AE13" s="19">
        <v>-3</v>
      </c>
      <c r="AF13" s="13">
        <v>-5</v>
      </c>
      <c r="AH13">
        <f t="shared" si="2"/>
        <v>0</v>
      </c>
      <c r="AI13">
        <f t="shared" si="1"/>
        <v>0</v>
      </c>
    </row>
    <row r="14" spans="1:35" x14ac:dyDescent="0.25">
      <c r="A14" s="39">
        <v>1</v>
      </c>
      <c r="B14" s="15">
        <v>12</v>
      </c>
      <c r="C14" s="39">
        <v>0.69740000000000002</v>
      </c>
      <c r="D14" s="39">
        <v>2</v>
      </c>
      <c r="E14" s="39">
        <v>3</v>
      </c>
      <c r="F14" s="39">
        <v>1</v>
      </c>
      <c r="G14" s="15">
        <v>12</v>
      </c>
      <c r="H14" s="17">
        <v>4</v>
      </c>
      <c r="I14" s="19">
        <v>3</v>
      </c>
      <c r="J14" s="19">
        <v>4</v>
      </c>
      <c r="K14" s="19">
        <v>5</v>
      </c>
      <c r="L14" s="19">
        <v>5</v>
      </c>
      <c r="M14" s="19">
        <v>5</v>
      </c>
      <c r="N14" s="19">
        <v>4</v>
      </c>
      <c r="O14" s="19">
        <v>4</v>
      </c>
      <c r="P14" s="19">
        <v>5</v>
      </c>
      <c r="Q14" s="19">
        <v>4</v>
      </c>
      <c r="R14" s="19">
        <v>4</v>
      </c>
      <c r="S14" s="19">
        <v>4</v>
      </c>
      <c r="T14" s="19">
        <v>3</v>
      </c>
      <c r="U14" s="19">
        <v>4</v>
      </c>
      <c r="V14" s="19">
        <v>4.5</v>
      </c>
      <c r="W14" s="19">
        <v>5</v>
      </c>
      <c r="X14" s="19">
        <v>4</v>
      </c>
      <c r="Y14" s="19">
        <v>5</v>
      </c>
      <c r="Z14" s="19">
        <v>5</v>
      </c>
      <c r="AA14" s="19">
        <v>5</v>
      </c>
      <c r="AB14" s="19">
        <v>1</v>
      </c>
      <c r="AC14" s="19" t="s">
        <v>0</v>
      </c>
      <c r="AD14" s="19">
        <v>5</v>
      </c>
      <c r="AE14" s="19">
        <v>5</v>
      </c>
      <c r="AF14" s="13">
        <v>5</v>
      </c>
      <c r="AH14">
        <f t="shared" si="2"/>
        <v>0</v>
      </c>
      <c r="AI14">
        <f t="shared" si="1"/>
        <v>0</v>
      </c>
    </row>
    <row r="15" spans="1:35" x14ac:dyDescent="0.25">
      <c r="A15" s="39">
        <v>-1</v>
      </c>
      <c r="B15" s="15">
        <v>13</v>
      </c>
      <c r="C15" s="39">
        <v>1.337</v>
      </c>
      <c r="D15" s="39">
        <v>-3</v>
      </c>
      <c r="E15" s="39">
        <v>-2</v>
      </c>
      <c r="F15" s="39">
        <v>-2</v>
      </c>
      <c r="G15" s="15">
        <v>13</v>
      </c>
      <c r="H15" s="17">
        <v>-5</v>
      </c>
      <c r="I15" s="19">
        <v>-5</v>
      </c>
      <c r="J15" s="19">
        <v>-3</v>
      </c>
      <c r="K15" s="19">
        <v>-5</v>
      </c>
      <c r="L15" s="19">
        <v>-4</v>
      </c>
      <c r="M15" s="19">
        <v>-5</v>
      </c>
      <c r="N15" s="19">
        <v>-2</v>
      </c>
      <c r="O15" s="19">
        <v>-1</v>
      </c>
      <c r="P15" s="19">
        <v>-3</v>
      </c>
      <c r="Q15" s="19">
        <v>-3</v>
      </c>
      <c r="R15" s="19">
        <v>-5</v>
      </c>
      <c r="S15" s="19">
        <v>-3</v>
      </c>
      <c r="T15" s="19">
        <v>-3</v>
      </c>
      <c r="U15" s="19">
        <v>-2</v>
      </c>
      <c r="V15" s="19">
        <v>-4.5</v>
      </c>
      <c r="W15" s="19">
        <v>-5</v>
      </c>
      <c r="X15" s="19">
        <v>-2</v>
      </c>
      <c r="Y15" s="19">
        <v>-3</v>
      </c>
      <c r="Z15" s="19">
        <v>-3</v>
      </c>
      <c r="AA15" s="19">
        <v>-3</v>
      </c>
      <c r="AB15" s="19">
        <v>-3</v>
      </c>
      <c r="AC15" s="19" t="s">
        <v>0</v>
      </c>
      <c r="AD15" s="19">
        <v>0</v>
      </c>
      <c r="AE15" s="19">
        <v>-2</v>
      </c>
      <c r="AF15" s="13">
        <v>-4</v>
      </c>
      <c r="AH15">
        <f t="shared" si="2"/>
        <v>0</v>
      </c>
      <c r="AI15">
        <f t="shared" si="1"/>
        <v>0</v>
      </c>
    </row>
    <row r="16" spans="1:35" x14ac:dyDescent="0.25">
      <c r="A16" s="39">
        <v>1</v>
      </c>
      <c r="B16" s="15">
        <v>14</v>
      </c>
      <c r="C16" s="39">
        <v>0.60140000000000005</v>
      </c>
      <c r="D16" s="39">
        <v>3</v>
      </c>
      <c r="E16" s="39">
        <v>5</v>
      </c>
      <c r="F16" s="39">
        <v>2</v>
      </c>
      <c r="G16" s="15">
        <v>14</v>
      </c>
      <c r="H16" s="17">
        <v>4</v>
      </c>
      <c r="I16" s="19">
        <v>3</v>
      </c>
      <c r="J16" s="19">
        <v>2</v>
      </c>
      <c r="K16" s="19">
        <v>5</v>
      </c>
      <c r="L16" s="19">
        <v>4</v>
      </c>
      <c r="M16" s="19">
        <v>4</v>
      </c>
      <c r="N16" s="19">
        <v>3</v>
      </c>
      <c r="O16" s="19">
        <v>1</v>
      </c>
      <c r="P16" s="19">
        <v>4</v>
      </c>
      <c r="Q16" s="19">
        <v>4</v>
      </c>
      <c r="R16" s="19">
        <v>3</v>
      </c>
      <c r="S16" s="19">
        <v>4</v>
      </c>
      <c r="T16" s="19">
        <v>2</v>
      </c>
      <c r="U16" s="19">
        <v>3</v>
      </c>
      <c r="V16" s="19">
        <v>4.5</v>
      </c>
      <c r="W16" s="19">
        <v>3</v>
      </c>
      <c r="X16" s="19">
        <v>1</v>
      </c>
      <c r="Y16" s="19">
        <v>3</v>
      </c>
      <c r="Z16" s="19">
        <v>5</v>
      </c>
      <c r="AA16" s="19">
        <v>5</v>
      </c>
      <c r="AB16" s="19">
        <v>1</v>
      </c>
      <c r="AC16" s="19" t="s">
        <v>0</v>
      </c>
      <c r="AD16" s="19">
        <v>4</v>
      </c>
      <c r="AE16" s="19">
        <v>4</v>
      </c>
      <c r="AF16" s="13">
        <v>4</v>
      </c>
      <c r="AH16">
        <f t="shared" si="2"/>
        <v>0</v>
      </c>
      <c r="AI16">
        <f t="shared" si="1"/>
        <v>0</v>
      </c>
    </row>
    <row r="17" spans="1:35" x14ac:dyDescent="0.25">
      <c r="A17" s="39">
        <v>-1</v>
      </c>
      <c r="B17" s="15">
        <v>15</v>
      </c>
      <c r="C17" s="39">
        <v>1.1504000000000001</v>
      </c>
      <c r="D17" s="39">
        <v>-1</v>
      </c>
      <c r="E17" s="39">
        <v>-1</v>
      </c>
      <c r="F17" s="39">
        <v>-1</v>
      </c>
      <c r="G17" s="15">
        <v>15</v>
      </c>
      <c r="H17" s="17">
        <v>-4</v>
      </c>
      <c r="I17" s="19">
        <v>-5</v>
      </c>
      <c r="J17" s="19">
        <v>-2</v>
      </c>
      <c r="K17" s="19">
        <v>-5</v>
      </c>
      <c r="L17" s="19">
        <v>-4</v>
      </c>
      <c r="M17" s="19">
        <v>-4</v>
      </c>
      <c r="N17" s="19">
        <v>-2</v>
      </c>
      <c r="O17" s="19">
        <v>-4</v>
      </c>
      <c r="P17" s="19">
        <v>-5</v>
      </c>
      <c r="Q17" s="19">
        <v>-4</v>
      </c>
      <c r="R17" s="19">
        <v>-5</v>
      </c>
      <c r="S17" s="19">
        <v>-4</v>
      </c>
      <c r="T17" s="19">
        <v>-2</v>
      </c>
      <c r="U17" s="19">
        <v>-4</v>
      </c>
      <c r="V17" s="19">
        <v>-4.5</v>
      </c>
      <c r="W17" s="19">
        <v>-5</v>
      </c>
      <c r="X17" s="19">
        <v>-4</v>
      </c>
      <c r="Y17" s="19">
        <v>-3</v>
      </c>
      <c r="Z17" s="19">
        <v>-2</v>
      </c>
      <c r="AA17" s="19">
        <v>-3</v>
      </c>
      <c r="AB17" s="19">
        <v>-3</v>
      </c>
      <c r="AC17" s="19" t="s">
        <v>0</v>
      </c>
      <c r="AD17" s="19">
        <v>1</v>
      </c>
      <c r="AE17" s="19">
        <v>-1</v>
      </c>
      <c r="AF17" s="13">
        <v>-5</v>
      </c>
      <c r="AH17">
        <f t="shared" si="2"/>
        <v>0</v>
      </c>
      <c r="AI17">
        <f t="shared" si="1"/>
        <v>0</v>
      </c>
    </row>
    <row r="18" spans="1:35" x14ac:dyDescent="0.25">
      <c r="A18" s="39">
        <v>1</v>
      </c>
      <c r="B18" s="15">
        <v>16</v>
      </c>
      <c r="C18" s="39">
        <v>0.90180000000000005</v>
      </c>
      <c r="D18" s="39">
        <v>2</v>
      </c>
      <c r="E18" s="39">
        <v>2</v>
      </c>
      <c r="F18" s="39">
        <v>0</v>
      </c>
      <c r="G18" s="15">
        <v>16</v>
      </c>
      <c r="H18" s="17">
        <v>4</v>
      </c>
      <c r="I18" s="19">
        <v>4</v>
      </c>
      <c r="J18" s="19">
        <v>3</v>
      </c>
      <c r="K18" s="19">
        <v>5</v>
      </c>
      <c r="L18" s="19">
        <v>4</v>
      </c>
      <c r="M18" s="19">
        <v>3</v>
      </c>
      <c r="N18" s="19">
        <v>2</v>
      </c>
      <c r="O18" s="19">
        <v>4</v>
      </c>
      <c r="P18" s="19">
        <v>4</v>
      </c>
      <c r="Q18" s="19">
        <v>3</v>
      </c>
      <c r="R18" s="19">
        <v>4</v>
      </c>
      <c r="S18" s="19">
        <v>2</v>
      </c>
      <c r="T18" s="19">
        <v>3</v>
      </c>
      <c r="U18" s="19">
        <v>2</v>
      </c>
      <c r="V18" s="19">
        <v>4</v>
      </c>
      <c r="W18" s="19">
        <v>5</v>
      </c>
      <c r="X18" s="19">
        <v>1</v>
      </c>
      <c r="Y18" s="19">
        <v>3</v>
      </c>
      <c r="Z18" s="19">
        <v>4</v>
      </c>
      <c r="AA18" s="19">
        <v>3</v>
      </c>
      <c r="AB18" s="19">
        <v>1</v>
      </c>
      <c r="AC18" s="19" t="s">
        <v>0</v>
      </c>
      <c r="AD18" s="19">
        <v>5</v>
      </c>
      <c r="AE18" s="19">
        <v>0</v>
      </c>
      <c r="AF18" s="13">
        <v>5</v>
      </c>
      <c r="AH18">
        <f t="shared" si="2"/>
        <v>0</v>
      </c>
      <c r="AI18">
        <f t="shared" si="1"/>
        <v>0</v>
      </c>
    </row>
    <row r="19" spans="1:35" x14ac:dyDescent="0.25">
      <c r="A19" s="39">
        <v>-1</v>
      </c>
      <c r="B19" s="15">
        <v>17</v>
      </c>
      <c r="C19" s="39">
        <v>1.0726</v>
      </c>
      <c r="D19" s="39">
        <v>0</v>
      </c>
      <c r="E19" s="39">
        <v>0</v>
      </c>
      <c r="F19" s="39">
        <v>-1</v>
      </c>
      <c r="G19" s="15">
        <v>17</v>
      </c>
      <c r="H19" s="17">
        <v>-4</v>
      </c>
      <c r="I19" s="19">
        <v>-5</v>
      </c>
      <c r="J19" s="19">
        <v>1</v>
      </c>
      <c r="K19" s="19">
        <v>-5</v>
      </c>
      <c r="L19" s="19">
        <v>-5</v>
      </c>
      <c r="M19" s="19">
        <v>-5</v>
      </c>
      <c r="N19" s="19">
        <v>-3</v>
      </c>
      <c r="O19" s="19">
        <v>0</v>
      </c>
      <c r="P19" s="19">
        <v>-4</v>
      </c>
      <c r="Q19" s="19">
        <v>-4</v>
      </c>
      <c r="R19" s="19">
        <v>-3</v>
      </c>
      <c r="S19" s="19">
        <v>-2</v>
      </c>
      <c r="T19" s="19">
        <v>-2</v>
      </c>
      <c r="U19" s="19">
        <v>-4</v>
      </c>
      <c r="V19" s="19">
        <v>-4.5</v>
      </c>
      <c r="W19" s="19">
        <v>-4</v>
      </c>
      <c r="X19" s="19">
        <v>-5</v>
      </c>
      <c r="Y19" s="19">
        <v>-3</v>
      </c>
      <c r="Z19" s="19">
        <v>-2</v>
      </c>
      <c r="AA19" s="19">
        <v>-4</v>
      </c>
      <c r="AB19" s="19">
        <v>-3</v>
      </c>
      <c r="AC19" s="19" t="s">
        <v>0</v>
      </c>
      <c r="AD19" s="19">
        <v>1</v>
      </c>
      <c r="AE19" s="19">
        <v>-3</v>
      </c>
      <c r="AF19" s="13">
        <v>-3</v>
      </c>
      <c r="AH19">
        <f t="shared" si="2"/>
        <v>0</v>
      </c>
      <c r="AI19">
        <f t="shared" si="1"/>
        <v>0</v>
      </c>
    </row>
    <row r="20" spans="1:35" x14ac:dyDescent="0.25">
      <c r="A20" s="39">
        <v>-1</v>
      </c>
      <c r="B20" s="15">
        <v>18</v>
      </c>
      <c r="C20" s="39">
        <v>1.2444</v>
      </c>
      <c r="D20" s="39">
        <v>-2</v>
      </c>
      <c r="E20" s="39">
        <v>-2</v>
      </c>
      <c r="F20" s="39">
        <v>-2</v>
      </c>
      <c r="G20" s="15">
        <v>18</v>
      </c>
      <c r="H20" s="17">
        <v>-4</v>
      </c>
      <c r="I20" s="19">
        <v>-5</v>
      </c>
      <c r="J20" s="19">
        <v>-1</v>
      </c>
      <c r="K20" s="19">
        <v>-5</v>
      </c>
      <c r="L20" s="19">
        <v>-5</v>
      </c>
      <c r="M20" s="19">
        <v>-5</v>
      </c>
      <c r="N20" s="19">
        <v>-3</v>
      </c>
      <c r="O20" s="19">
        <v>-1</v>
      </c>
      <c r="P20" s="19">
        <v>-4</v>
      </c>
      <c r="Q20" s="19">
        <v>-3</v>
      </c>
      <c r="R20" s="19">
        <v>-3</v>
      </c>
      <c r="S20" s="19">
        <v>-2</v>
      </c>
      <c r="T20" s="19">
        <v>-3</v>
      </c>
      <c r="U20" s="19">
        <v>-1</v>
      </c>
      <c r="V20" s="19">
        <v>-2.5</v>
      </c>
      <c r="W20" s="19">
        <v>-2</v>
      </c>
      <c r="X20" s="19">
        <v>-5</v>
      </c>
      <c r="Y20" s="19">
        <v>-3</v>
      </c>
      <c r="Z20" s="19">
        <v>-4</v>
      </c>
      <c r="AA20" s="19">
        <v>-4</v>
      </c>
      <c r="AB20" s="19">
        <v>-3</v>
      </c>
      <c r="AC20" s="19" t="s">
        <v>0</v>
      </c>
      <c r="AD20" s="19">
        <v>0</v>
      </c>
      <c r="AE20" s="19">
        <v>-2</v>
      </c>
      <c r="AF20" s="13">
        <v>-4</v>
      </c>
      <c r="AH20">
        <f t="shared" si="2"/>
        <v>0</v>
      </c>
      <c r="AI20">
        <f t="shared" si="1"/>
        <v>0</v>
      </c>
    </row>
    <row r="21" spans="1:35" x14ac:dyDescent="0.25">
      <c r="A21" s="39">
        <v>-1</v>
      </c>
      <c r="B21" s="15">
        <v>19</v>
      </c>
      <c r="C21" s="39">
        <v>1.1682999999999999</v>
      </c>
      <c r="D21" s="39">
        <v>-1</v>
      </c>
      <c r="E21" s="39">
        <v>-1</v>
      </c>
      <c r="F21" s="39">
        <v>-2</v>
      </c>
      <c r="G21" s="15">
        <v>19</v>
      </c>
      <c r="H21" s="17">
        <v>-5</v>
      </c>
      <c r="I21" s="19">
        <v>-5</v>
      </c>
      <c r="J21" s="19">
        <v>-1</v>
      </c>
      <c r="K21" s="19">
        <v>-5</v>
      </c>
      <c r="L21" s="19">
        <v>-5</v>
      </c>
      <c r="M21" s="19">
        <v>-5</v>
      </c>
      <c r="N21" s="19">
        <v>-3</v>
      </c>
      <c r="O21" s="19">
        <v>-4</v>
      </c>
      <c r="P21" s="19">
        <v>-5</v>
      </c>
      <c r="Q21" s="19">
        <v>-4</v>
      </c>
      <c r="R21" s="19">
        <v>-5</v>
      </c>
      <c r="S21" s="19">
        <v>-3</v>
      </c>
      <c r="T21" s="19">
        <v>-4</v>
      </c>
      <c r="U21" s="19">
        <v>-3</v>
      </c>
      <c r="V21" s="19">
        <v>-5</v>
      </c>
      <c r="W21" s="19">
        <v>-5</v>
      </c>
      <c r="X21" s="19">
        <v>-5</v>
      </c>
      <c r="Y21" s="19">
        <v>-3</v>
      </c>
      <c r="Z21" s="19">
        <v>-4</v>
      </c>
      <c r="AA21" s="19">
        <v>-4</v>
      </c>
      <c r="AB21" s="19">
        <v>-3</v>
      </c>
      <c r="AC21" s="19" t="s">
        <v>0</v>
      </c>
      <c r="AD21" s="19">
        <v>1</v>
      </c>
      <c r="AE21" s="19">
        <v>-2</v>
      </c>
      <c r="AF21" s="13">
        <v>-5</v>
      </c>
      <c r="AH21">
        <f t="shared" si="2"/>
        <v>0</v>
      </c>
      <c r="AI21">
        <f t="shared" si="1"/>
        <v>0</v>
      </c>
    </row>
    <row r="22" spans="1:35" x14ac:dyDescent="0.25">
      <c r="A22" s="39">
        <v>-1</v>
      </c>
      <c r="B22" s="15">
        <v>20</v>
      </c>
      <c r="C22" s="39">
        <v>1.3134999999999999</v>
      </c>
      <c r="D22" s="39">
        <v>-3</v>
      </c>
      <c r="E22" s="39">
        <v>-2</v>
      </c>
      <c r="F22" s="39">
        <v>-2</v>
      </c>
      <c r="G22" s="15">
        <v>20</v>
      </c>
      <c r="H22" s="17">
        <v>-4</v>
      </c>
      <c r="I22" s="19">
        <v>-5</v>
      </c>
      <c r="J22" s="19">
        <v>-1</v>
      </c>
      <c r="K22" s="19">
        <v>-5</v>
      </c>
      <c r="L22" s="19">
        <v>-5</v>
      </c>
      <c r="M22" s="19">
        <v>-4</v>
      </c>
      <c r="N22" s="19">
        <v>-3</v>
      </c>
      <c r="O22" s="19">
        <v>0</v>
      </c>
      <c r="P22" s="19">
        <v>-5</v>
      </c>
      <c r="Q22" s="19">
        <v>-4</v>
      </c>
      <c r="R22" s="19">
        <v>-3</v>
      </c>
      <c r="S22" s="19">
        <v>-2</v>
      </c>
      <c r="T22" s="19">
        <v>-3</v>
      </c>
      <c r="U22" s="19">
        <v>-2</v>
      </c>
      <c r="V22" s="19">
        <v>-4</v>
      </c>
      <c r="W22" s="19">
        <v>0</v>
      </c>
      <c r="X22" s="19">
        <v>-5</v>
      </c>
      <c r="Y22" s="19">
        <v>-3</v>
      </c>
      <c r="Z22" s="19">
        <v>-4</v>
      </c>
      <c r="AA22" s="19">
        <v>0</v>
      </c>
      <c r="AB22" s="19">
        <v>-3</v>
      </c>
      <c r="AC22" s="19" t="s">
        <v>0</v>
      </c>
      <c r="AD22" s="19">
        <v>1</v>
      </c>
      <c r="AE22" s="19">
        <v>-1</v>
      </c>
      <c r="AF22" s="13">
        <v>-5</v>
      </c>
      <c r="AH22">
        <f t="shared" si="2"/>
        <v>0</v>
      </c>
      <c r="AI22">
        <f t="shared" si="1"/>
        <v>0</v>
      </c>
    </row>
    <row r="23" spans="1:35" x14ac:dyDescent="0.25">
      <c r="A23" s="39">
        <v>-1</v>
      </c>
      <c r="B23" s="15">
        <v>21</v>
      </c>
      <c r="C23" s="39">
        <v>1.2612000000000001</v>
      </c>
      <c r="D23" s="39">
        <v>-2</v>
      </c>
      <c r="E23" s="39">
        <v>-2</v>
      </c>
      <c r="F23" s="39">
        <v>-2</v>
      </c>
      <c r="G23" s="15">
        <v>21</v>
      </c>
      <c r="H23" s="17">
        <v>-3</v>
      </c>
      <c r="I23" s="19">
        <v>-3</v>
      </c>
      <c r="J23" s="19">
        <v>-2</v>
      </c>
      <c r="K23" s="19">
        <v>-5</v>
      </c>
      <c r="L23" s="19">
        <v>-5</v>
      </c>
      <c r="M23" s="19">
        <v>-4</v>
      </c>
      <c r="N23" s="19">
        <v>-2</v>
      </c>
      <c r="O23" s="19">
        <v>0</v>
      </c>
      <c r="P23" s="19">
        <v>-4</v>
      </c>
      <c r="Q23" s="19">
        <v>-4</v>
      </c>
      <c r="R23" s="19">
        <v>-4</v>
      </c>
      <c r="S23" s="19">
        <v>-2</v>
      </c>
      <c r="T23" s="19">
        <v>-3</v>
      </c>
      <c r="U23" s="19">
        <v>-3</v>
      </c>
      <c r="V23" s="19">
        <v>-4</v>
      </c>
      <c r="W23" s="19">
        <v>-4</v>
      </c>
      <c r="X23" s="19">
        <v>-4</v>
      </c>
      <c r="Y23" s="19">
        <v>-3</v>
      </c>
      <c r="Z23" s="19">
        <v>-4</v>
      </c>
      <c r="AA23" s="19">
        <v>-2</v>
      </c>
      <c r="AB23" s="19">
        <v>-3</v>
      </c>
      <c r="AC23" s="19" t="s">
        <v>0</v>
      </c>
      <c r="AD23" s="19">
        <v>1</v>
      </c>
      <c r="AE23" s="19">
        <v>-2</v>
      </c>
      <c r="AF23" s="13">
        <v>-4</v>
      </c>
      <c r="AH23">
        <f t="shared" si="2"/>
        <v>0</v>
      </c>
      <c r="AI23">
        <f t="shared" si="1"/>
        <v>0</v>
      </c>
    </row>
    <row r="24" spans="1:35" x14ac:dyDescent="0.25">
      <c r="A24" s="39">
        <v>1</v>
      </c>
      <c r="B24" s="15">
        <v>22</v>
      </c>
      <c r="C24" s="39">
        <v>0.7843</v>
      </c>
      <c r="D24" s="39">
        <v>2</v>
      </c>
      <c r="E24" s="39">
        <v>3</v>
      </c>
      <c r="F24" s="39">
        <v>1</v>
      </c>
      <c r="G24" s="15">
        <v>22</v>
      </c>
      <c r="H24" s="17">
        <v>2</v>
      </c>
      <c r="I24" s="19">
        <v>2</v>
      </c>
      <c r="J24" s="19">
        <v>2</v>
      </c>
      <c r="K24" s="19">
        <v>4</v>
      </c>
      <c r="L24" s="19">
        <v>4</v>
      </c>
      <c r="M24" s="19">
        <v>2</v>
      </c>
      <c r="N24" s="19">
        <v>2</v>
      </c>
      <c r="O24" s="19">
        <v>0</v>
      </c>
      <c r="P24" s="19">
        <v>4</v>
      </c>
      <c r="Q24" s="19">
        <v>4</v>
      </c>
      <c r="R24" s="19">
        <v>1</v>
      </c>
      <c r="S24" s="19">
        <v>4</v>
      </c>
      <c r="T24" s="19">
        <v>2</v>
      </c>
      <c r="U24" s="19">
        <v>1</v>
      </c>
      <c r="V24" s="19">
        <v>-1.5</v>
      </c>
      <c r="W24" s="19">
        <v>4</v>
      </c>
      <c r="X24" s="19">
        <v>0</v>
      </c>
      <c r="Y24" s="19">
        <v>2</v>
      </c>
      <c r="Z24" s="19">
        <v>3</v>
      </c>
      <c r="AA24" s="19">
        <v>3</v>
      </c>
      <c r="AB24" s="19">
        <v>0</v>
      </c>
      <c r="AC24" s="19" t="s">
        <v>0</v>
      </c>
      <c r="AD24" s="19">
        <v>5</v>
      </c>
      <c r="AE24" s="19">
        <v>3</v>
      </c>
      <c r="AF24" s="13">
        <v>4</v>
      </c>
      <c r="AH24">
        <f t="shared" si="2"/>
        <v>0</v>
      </c>
      <c r="AI24">
        <f t="shared" si="1"/>
        <v>0</v>
      </c>
    </row>
    <row r="25" spans="1:35" x14ac:dyDescent="0.25">
      <c r="A25" s="39">
        <v>1</v>
      </c>
      <c r="B25" s="15">
        <v>23</v>
      </c>
      <c r="C25" s="39">
        <v>0.9849</v>
      </c>
      <c r="D25" s="39">
        <v>1</v>
      </c>
      <c r="E25" s="39">
        <v>1</v>
      </c>
      <c r="F25" s="39">
        <v>-1</v>
      </c>
      <c r="G25" s="15">
        <v>23</v>
      </c>
      <c r="H25" s="17">
        <v>3</v>
      </c>
      <c r="I25" s="19">
        <v>-3</v>
      </c>
      <c r="J25" s="19">
        <v>3</v>
      </c>
      <c r="K25" s="19">
        <v>4</v>
      </c>
      <c r="L25" s="19">
        <v>3</v>
      </c>
      <c r="M25" s="19">
        <v>3</v>
      </c>
      <c r="N25" s="19">
        <v>3</v>
      </c>
      <c r="O25" s="19">
        <v>4</v>
      </c>
      <c r="P25" s="19">
        <v>5</v>
      </c>
      <c r="Q25" s="19">
        <v>4</v>
      </c>
      <c r="R25" s="19">
        <v>3</v>
      </c>
      <c r="S25" s="19">
        <v>3</v>
      </c>
      <c r="T25" s="19">
        <v>1</v>
      </c>
      <c r="U25" s="19">
        <v>2</v>
      </c>
      <c r="V25" s="19">
        <v>2</v>
      </c>
      <c r="W25" s="19">
        <v>3</v>
      </c>
      <c r="X25" s="19">
        <v>4</v>
      </c>
      <c r="Y25" s="19">
        <v>5</v>
      </c>
      <c r="Z25" s="19">
        <v>5</v>
      </c>
      <c r="AA25" s="19">
        <v>5</v>
      </c>
      <c r="AB25" s="19">
        <v>0</v>
      </c>
      <c r="AC25" s="19" t="s">
        <v>0</v>
      </c>
      <c r="AD25" s="19">
        <v>5</v>
      </c>
      <c r="AE25" s="19">
        <v>5</v>
      </c>
      <c r="AF25" s="13">
        <v>5</v>
      </c>
      <c r="AH25">
        <f t="shared" si="2"/>
        <v>0</v>
      </c>
      <c r="AI25">
        <f t="shared" si="1"/>
        <v>0</v>
      </c>
    </row>
    <row r="26" spans="1:35" x14ac:dyDescent="0.25">
      <c r="A26" s="39">
        <v>1</v>
      </c>
      <c r="B26" s="15">
        <v>24</v>
      </c>
      <c r="C26" s="39">
        <v>0.80310000000000004</v>
      </c>
      <c r="D26" s="39">
        <v>2</v>
      </c>
      <c r="E26" s="39">
        <v>2</v>
      </c>
      <c r="F26" s="39">
        <v>1</v>
      </c>
      <c r="G26" s="15">
        <v>24</v>
      </c>
      <c r="H26" s="17">
        <v>4</v>
      </c>
      <c r="I26" s="19">
        <v>0</v>
      </c>
      <c r="J26" s="19">
        <v>3</v>
      </c>
      <c r="K26" s="19">
        <v>3</v>
      </c>
      <c r="L26" s="19">
        <v>3</v>
      </c>
      <c r="M26" s="19">
        <v>2</v>
      </c>
      <c r="N26" s="19">
        <v>1</v>
      </c>
      <c r="O26" s="19">
        <v>1</v>
      </c>
      <c r="P26" s="19">
        <v>5</v>
      </c>
      <c r="Q26" s="19">
        <v>3</v>
      </c>
      <c r="R26" s="19">
        <v>3</v>
      </c>
      <c r="S26" s="19">
        <v>-2</v>
      </c>
      <c r="T26" s="19">
        <v>-2</v>
      </c>
      <c r="U26" s="19">
        <v>-3</v>
      </c>
      <c r="V26" s="19">
        <v>3.4</v>
      </c>
      <c r="W26" s="19">
        <v>3</v>
      </c>
      <c r="X26" s="19">
        <v>1</v>
      </c>
      <c r="Y26" s="19">
        <v>3</v>
      </c>
      <c r="Z26" s="19">
        <v>4</v>
      </c>
      <c r="AA26" s="19">
        <v>3</v>
      </c>
      <c r="AB26" s="19">
        <v>1</v>
      </c>
      <c r="AC26" s="19" t="s">
        <v>0</v>
      </c>
      <c r="AD26" s="19">
        <v>5</v>
      </c>
      <c r="AE26" s="19">
        <v>4</v>
      </c>
      <c r="AF26" s="13">
        <v>0.1</v>
      </c>
      <c r="AH26">
        <f t="shared" si="2"/>
        <v>0</v>
      </c>
      <c r="AI26">
        <f t="shared" si="1"/>
        <v>0</v>
      </c>
    </row>
    <row r="27" spans="1:35" x14ac:dyDescent="0.25">
      <c r="A27" s="39">
        <v>1</v>
      </c>
      <c r="B27" s="15">
        <v>25</v>
      </c>
      <c r="C27" s="39">
        <v>0.81559999999999999</v>
      </c>
      <c r="D27" s="39">
        <v>2</v>
      </c>
      <c r="E27" s="39">
        <v>2</v>
      </c>
      <c r="F27" s="39">
        <v>1</v>
      </c>
      <c r="G27" s="15">
        <v>25</v>
      </c>
      <c r="H27" s="17">
        <v>4</v>
      </c>
      <c r="I27" s="19">
        <v>3</v>
      </c>
      <c r="J27" s="19">
        <v>3</v>
      </c>
      <c r="K27" s="19">
        <v>5</v>
      </c>
      <c r="L27" s="19">
        <v>3</v>
      </c>
      <c r="M27" s="19">
        <v>2</v>
      </c>
      <c r="N27" s="19">
        <v>3</v>
      </c>
      <c r="O27" s="19">
        <v>1</v>
      </c>
      <c r="P27" s="19">
        <v>5</v>
      </c>
      <c r="Q27" s="19">
        <v>4</v>
      </c>
      <c r="R27" s="19">
        <v>4</v>
      </c>
      <c r="S27" s="19">
        <v>4</v>
      </c>
      <c r="T27" s="19">
        <v>1</v>
      </c>
      <c r="U27" s="19">
        <v>3</v>
      </c>
      <c r="V27" s="19">
        <v>-1</v>
      </c>
      <c r="W27" s="19">
        <v>4</v>
      </c>
      <c r="X27" s="19">
        <v>2</v>
      </c>
      <c r="Y27" s="19">
        <v>3</v>
      </c>
      <c r="Z27" s="19">
        <v>4</v>
      </c>
      <c r="AA27" s="19">
        <v>3</v>
      </c>
      <c r="AB27" s="19">
        <v>1</v>
      </c>
      <c r="AC27" s="19" t="s">
        <v>0</v>
      </c>
      <c r="AD27" s="19">
        <v>5</v>
      </c>
      <c r="AE27" s="19">
        <v>4</v>
      </c>
      <c r="AF27" s="13">
        <v>5</v>
      </c>
      <c r="AH27">
        <f t="shared" si="2"/>
        <v>0</v>
      </c>
      <c r="AI27">
        <f t="shared" si="1"/>
        <v>0</v>
      </c>
    </row>
    <row r="28" spans="1:35" x14ac:dyDescent="0.25">
      <c r="A28" s="39">
        <v>1</v>
      </c>
      <c r="B28" s="15">
        <v>26</v>
      </c>
      <c r="C28" s="39">
        <v>1.1313</v>
      </c>
      <c r="D28" s="39">
        <v>0</v>
      </c>
      <c r="E28" s="39">
        <v>-1</v>
      </c>
      <c r="F28" s="39">
        <v>-1</v>
      </c>
      <c r="G28" s="15">
        <v>26</v>
      </c>
      <c r="H28" s="17">
        <v>3</v>
      </c>
      <c r="I28" s="19">
        <v>2</v>
      </c>
      <c r="J28" s="19">
        <v>1</v>
      </c>
      <c r="K28" s="19">
        <v>3</v>
      </c>
      <c r="L28" s="19">
        <v>2</v>
      </c>
      <c r="M28" s="19">
        <v>1</v>
      </c>
      <c r="N28" s="19">
        <v>1</v>
      </c>
      <c r="O28" s="19">
        <v>1</v>
      </c>
      <c r="P28" s="19">
        <v>4</v>
      </c>
      <c r="Q28" s="19">
        <v>3</v>
      </c>
      <c r="R28" s="19">
        <v>1</v>
      </c>
      <c r="S28" s="19">
        <v>2</v>
      </c>
      <c r="T28" s="19">
        <v>2</v>
      </c>
      <c r="U28" s="19">
        <v>2</v>
      </c>
      <c r="V28" s="19">
        <v>3</v>
      </c>
      <c r="W28" s="19">
        <v>-1</v>
      </c>
      <c r="X28" s="19">
        <v>0</v>
      </c>
      <c r="Y28" s="19">
        <v>1</v>
      </c>
      <c r="Z28" s="19">
        <v>3</v>
      </c>
      <c r="AA28" s="19">
        <v>3</v>
      </c>
      <c r="AB28" s="19">
        <v>0</v>
      </c>
      <c r="AC28" s="19" t="s">
        <v>0</v>
      </c>
      <c r="AD28" s="19">
        <v>1</v>
      </c>
      <c r="AE28" s="19">
        <v>3</v>
      </c>
      <c r="AF28" s="13">
        <v>3</v>
      </c>
      <c r="AH28">
        <f t="shared" si="2"/>
        <v>0</v>
      </c>
      <c r="AI28">
        <f t="shared" si="1"/>
        <v>0</v>
      </c>
    </row>
    <row r="29" spans="1:35" x14ac:dyDescent="0.25">
      <c r="A29" s="39">
        <v>1</v>
      </c>
      <c r="B29" s="15">
        <v>27</v>
      </c>
      <c r="C29" s="39">
        <v>0.70050000000000001</v>
      </c>
      <c r="D29" s="39">
        <v>2</v>
      </c>
      <c r="E29" s="39">
        <v>3</v>
      </c>
      <c r="F29" s="39">
        <v>1</v>
      </c>
      <c r="G29" s="15">
        <v>27</v>
      </c>
      <c r="H29" s="17">
        <v>3</v>
      </c>
      <c r="I29" s="19">
        <v>3</v>
      </c>
      <c r="J29" s="19">
        <v>2</v>
      </c>
      <c r="K29" s="19">
        <v>4</v>
      </c>
      <c r="L29" s="19">
        <v>3</v>
      </c>
      <c r="M29" s="19">
        <v>3</v>
      </c>
      <c r="N29" s="19">
        <v>3</v>
      </c>
      <c r="O29" s="19">
        <v>3</v>
      </c>
      <c r="P29" s="19">
        <v>4</v>
      </c>
      <c r="Q29" s="19">
        <v>3</v>
      </c>
      <c r="R29" s="19">
        <v>1</v>
      </c>
      <c r="S29" s="19">
        <v>2</v>
      </c>
      <c r="T29" s="19">
        <v>1</v>
      </c>
      <c r="U29" s="19">
        <v>2</v>
      </c>
      <c r="V29" s="19">
        <v>4.5</v>
      </c>
      <c r="W29" s="19">
        <v>4</v>
      </c>
      <c r="X29" s="19">
        <v>3</v>
      </c>
      <c r="Y29" s="19">
        <v>3</v>
      </c>
      <c r="Z29" s="19">
        <v>4</v>
      </c>
      <c r="AA29" s="19">
        <v>3</v>
      </c>
      <c r="AB29" s="19">
        <v>1</v>
      </c>
      <c r="AC29" s="25" t="s">
        <v>0</v>
      </c>
      <c r="AD29" s="19">
        <v>5</v>
      </c>
      <c r="AE29" s="19">
        <v>3</v>
      </c>
      <c r="AF29" s="13">
        <v>5</v>
      </c>
      <c r="AH29">
        <f t="shared" si="2"/>
        <v>0</v>
      </c>
      <c r="AI29">
        <f t="shared" si="1"/>
        <v>0</v>
      </c>
    </row>
    <row r="30" spans="1:35" x14ac:dyDescent="0.25">
      <c r="A30" s="39">
        <v>-1</v>
      </c>
      <c r="B30" s="15">
        <v>28</v>
      </c>
      <c r="C30" s="39">
        <v>1.393</v>
      </c>
      <c r="D30" s="39">
        <v>-3</v>
      </c>
      <c r="E30" s="39">
        <v>-2</v>
      </c>
      <c r="F30" s="39">
        <v>-2</v>
      </c>
      <c r="G30" s="15">
        <v>28</v>
      </c>
      <c r="H30" s="17">
        <v>-3</v>
      </c>
      <c r="I30" s="19">
        <v>-5</v>
      </c>
      <c r="J30" s="19">
        <v>-2</v>
      </c>
      <c r="K30" s="19">
        <v>-5</v>
      </c>
      <c r="L30" s="19">
        <v>-4</v>
      </c>
      <c r="M30" s="19">
        <v>-3</v>
      </c>
      <c r="N30" s="19">
        <v>-2</v>
      </c>
      <c r="O30" s="19">
        <v>-3</v>
      </c>
      <c r="P30" s="19">
        <v>-3</v>
      </c>
      <c r="Q30" s="19">
        <v>-3</v>
      </c>
      <c r="R30" s="19">
        <v>-4</v>
      </c>
      <c r="S30" s="19">
        <v>-2</v>
      </c>
      <c r="T30" s="19">
        <v>-3</v>
      </c>
      <c r="U30" s="19">
        <v>-1</v>
      </c>
      <c r="V30" s="19">
        <v>4</v>
      </c>
      <c r="W30" s="19">
        <v>-4</v>
      </c>
      <c r="X30" s="19">
        <v>-4</v>
      </c>
      <c r="Y30" s="19">
        <v>-2</v>
      </c>
      <c r="Z30" s="19">
        <v>-2</v>
      </c>
      <c r="AA30" s="19">
        <v>0</v>
      </c>
      <c r="AB30" s="19">
        <v>-1</v>
      </c>
      <c r="AC30" s="19" t="s">
        <v>0</v>
      </c>
      <c r="AD30" s="19">
        <v>1</v>
      </c>
      <c r="AE30" s="19">
        <v>0</v>
      </c>
      <c r="AF30" s="13">
        <v>-5</v>
      </c>
      <c r="AH30">
        <f t="shared" si="2"/>
        <v>0</v>
      </c>
      <c r="AI30">
        <f t="shared" si="1"/>
        <v>0</v>
      </c>
    </row>
    <row r="31" spans="1:35" x14ac:dyDescent="0.25">
      <c r="A31" s="39">
        <v>1</v>
      </c>
      <c r="B31" s="15">
        <v>29</v>
      </c>
      <c r="C31" s="39">
        <v>0.88080000000000003</v>
      </c>
      <c r="D31" s="39">
        <v>2</v>
      </c>
      <c r="E31" s="39">
        <v>2</v>
      </c>
      <c r="F31" s="39">
        <v>0</v>
      </c>
      <c r="G31" s="15">
        <v>29</v>
      </c>
      <c r="H31" s="17">
        <v>1</v>
      </c>
      <c r="I31" s="19">
        <v>2</v>
      </c>
      <c r="J31" s="19">
        <v>1</v>
      </c>
      <c r="K31" s="19">
        <v>4</v>
      </c>
      <c r="L31" s="19">
        <v>2</v>
      </c>
      <c r="M31" s="19">
        <v>1</v>
      </c>
      <c r="N31" s="19">
        <v>2</v>
      </c>
      <c r="O31" s="19">
        <v>0</v>
      </c>
      <c r="P31" s="19">
        <v>2</v>
      </c>
      <c r="Q31" s="19">
        <v>1</v>
      </c>
      <c r="R31" s="19">
        <v>1</v>
      </c>
      <c r="S31" s="19">
        <v>2</v>
      </c>
      <c r="T31" s="19">
        <v>1</v>
      </c>
      <c r="U31" s="19">
        <v>2</v>
      </c>
      <c r="V31" s="19">
        <v>3</v>
      </c>
      <c r="W31" s="19">
        <v>2</v>
      </c>
      <c r="X31" s="19">
        <v>0</v>
      </c>
      <c r="Y31" s="19">
        <v>2</v>
      </c>
      <c r="Z31" s="19">
        <v>2</v>
      </c>
      <c r="AA31" s="19">
        <v>3</v>
      </c>
      <c r="AB31" s="19">
        <v>1</v>
      </c>
      <c r="AC31" s="19" t="s">
        <v>0</v>
      </c>
      <c r="AD31" s="19">
        <v>4</v>
      </c>
      <c r="AE31" s="19">
        <v>1</v>
      </c>
      <c r="AF31" s="13">
        <v>2</v>
      </c>
      <c r="AH31">
        <f t="shared" si="2"/>
        <v>0</v>
      </c>
      <c r="AI31">
        <f t="shared" si="1"/>
        <v>0</v>
      </c>
    </row>
    <row r="32" spans="1:35" x14ac:dyDescent="0.25">
      <c r="A32" s="39">
        <v>1</v>
      </c>
      <c r="B32" s="15">
        <v>30</v>
      </c>
      <c r="C32" s="39">
        <v>0.80179999999999996</v>
      </c>
      <c r="D32" s="39">
        <v>2</v>
      </c>
      <c r="E32" s="39">
        <v>2</v>
      </c>
      <c r="F32" s="39">
        <v>1</v>
      </c>
      <c r="G32" s="15">
        <v>30</v>
      </c>
      <c r="H32" s="17">
        <v>2</v>
      </c>
      <c r="I32" s="19">
        <v>1</v>
      </c>
      <c r="J32" s="19">
        <v>1</v>
      </c>
      <c r="K32" s="19">
        <v>4</v>
      </c>
      <c r="L32" s="19">
        <v>2</v>
      </c>
      <c r="M32" s="19">
        <v>2</v>
      </c>
      <c r="N32" s="19">
        <v>2</v>
      </c>
      <c r="O32" s="19">
        <v>0</v>
      </c>
      <c r="P32" s="19">
        <v>2</v>
      </c>
      <c r="Q32" s="19">
        <v>3</v>
      </c>
      <c r="R32" s="19">
        <v>1</v>
      </c>
      <c r="S32" s="19">
        <v>3</v>
      </c>
      <c r="T32" s="19">
        <v>1</v>
      </c>
      <c r="U32" s="19">
        <v>1</v>
      </c>
      <c r="V32" s="19">
        <v>4</v>
      </c>
      <c r="W32" s="19">
        <v>3</v>
      </c>
      <c r="X32" s="19">
        <v>0</v>
      </c>
      <c r="Y32" s="19">
        <v>3</v>
      </c>
      <c r="Z32" s="19">
        <v>4</v>
      </c>
      <c r="AA32" s="19">
        <v>4</v>
      </c>
      <c r="AB32" s="19">
        <v>0</v>
      </c>
      <c r="AC32" s="19" t="s">
        <v>0</v>
      </c>
      <c r="AD32" s="19">
        <v>5</v>
      </c>
      <c r="AE32" s="19">
        <v>4</v>
      </c>
      <c r="AF32" s="13">
        <v>4</v>
      </c>
      <c r="AH32">
        <f t="shared" si="2"/>
        <v>0</v>
      </c>
      <c r="AI32">
        <f t="shared" si="1"/>
        <v>0</v>
      </c>
    </row>
    <row r="33" spans="1:35" x14ac:dyDescent="0.25">
      <c r="A33" s="39">
        <v>1</v>
      </c>
      <c r="B33" s="15">
        <v>31</v>
      </c>
      <c r="C33" s="39">
        <v>0.83699999999999997</v>
      </c>
      <c r="D33" s="39">
        <v>2</v>
      </c>
      <c r="E33" s="39">
        <v>2</v>
      </c>
      <c r="F33" s="39">
        <v>0</v>
      </c>
      <c r="G33" s="15">
        <v>31</v>
      </c>
      <c r="H33" s="17">
        <v>3</v>
      </c>
      <c r="I33" s="19">
        <v>2</v>
      </c>
      <c r="J33" s="19">
        <v>2</v>
      </c>
      <c r="K33" s="19">
        <v>5</v>
      </c>
      <c r="L33" s="19">
        <v>3</v>
      </c>
      <c r="M33" s="19">
        <v>3</v>
      </c>
      <c r="N33" s="19">
        <v>2</v>
      </c>
      <c r="O33" s="19">
        <v>2</v>
      </c>
      <c r="P33" s="19">
        <v>2</v>
      </c>
      <c r="Q33" s="19">
        <v>4</v>
      </c>
      <c r="R33" s="19">
        <v>4</v>
      </c>
      <c r="S33" s="19">
        <v>-1</v>
      </c>
      <c r="T33" s="19">
        <v>-2</v>
      </c>
      <c r="U33" s="19">
        <v>1</v>
      </c>
      <c r="V33" s="19">
        <v>3</v>
      </c>
      <c r="W33" s="19">
        <v>3</v>
      </c>
      <c r="X33" s="19">
        <v>1</v>
      </c>
      <c r="Y33" s="19">
        <v>3</v>
      </c>
      <c r="Z33" s="19">
        <v>3</v>
      </c>
      <c r="AA33" s="19">
        <v>1</v>
      </c>
      <c r="AB33" s="19">
        <v>0</v>
      </c>
      <c r="AC33" s="19" t="s">
        <v>0</v>
      </c>
      <c r="AD33" s="19">
        <v>4</v>
      </c>
      <c r="AE33" s="19">
        <v>2</v>
      </c>
      <c r="AF33" s="13">
        <v>4</v>
      </c>
      <c r="AH33">
        <f t="shared" si="2"/>
        <v>0</v>
      </c>
      <c r="AI33">
        <f t="shared" si="1"/>
        <v>0</v>
      </c>
    </row>
    <row r="34" spans="1:35" x14ac:dyDescent="0.25">
      <c r="A34" s="39">
        <v>-1</v>
      </c>
      <c r="B34" s="15">
        <v>32</v>
      </c>
      <c r="C34" s="39">
        <v>1.0192000000000001</v>
      </c>
      <c r="D34" s="39">
        <v>1</v>
      </c>
      <c r="E34" s="39">
        <v>1</v>
      </c>
      <c r="F34" s="39">
        <v>-1</v>
      </c>
      <c r="G34" s="15">
        <v>32</v>
      </c>
      <c r="H34" s="17">
        <v>-1</v>
      </c>
      <c r="I34" s="19">
        <v>-3</v>
      </c>
      <c r="J34" s="19">
        <v>3</v>
      </c>
      <c r="K34" s="19">
        <v>-4</v>
      </c>
      <c r="L34" s="19">
        <v>-3</v>
      </c>
      <c r="M34" s="19">
        <v>-3</v>
      </c>
      <c r="N34" s="19">
        <v>-1</v>
      </c>
      <c r="O34" s="19">
        <v>-2</v>
      </c>
      <c r="P34" s="19">
        <v>-5</v>
      </c>
      <c r="Q34" s="19">
        <v>-4</v>
      </c>
      <c r="R34" s="19">
        <v>-4</v>
      </c>
      <c r="S34" s="19">
        <v>2</v>
      </c>
      <c r="T34" s="19">
        <v>2</v>
      </c>
      <c r="U34" s="19">
        <v>2</v>
      </c>
      <c r="V34" s="27">
        <v>2</v>
      </c>
      <c r="W34" s="19">
        <v>-1</v>
      </c>
      <c r="X34" s="19">
        <v>0</v>
      </c>
      <c r="Y34" s="19">
        <v>2</v>
      </c>
      <c r="Z34" s="19">
        <v>-3</v>
      </c>
      <c r="AA34" s="19">
        <v>-2</v>
      </c>
      <c r="AB34" s="19">
        <v>0</v>
      </c>
      <c r="AC34" s="19" t="s">
        <v>0</v>
      </c>
      <c r="AD34" s="19">
        <v>5</v>
      </c>
      <c r="AE34" s="19">
        <v>1</v>
      </c>
      <c r="AF34" s="13">
        <v>-2</v>
      </c>
      <c r="AH34">
        <f t="shared" si="2"/>
        <v>0</v>
      </c>
      <c r="AI34">
        <f t="shared" si="1"/>
        <v>0</v>
      </c>
    </row>
    <row r="35" spans="1:35" x14ac:dyDescent="0.25">
      <c r="A35" s="39">
        <v>-1</v>
      </c>
      <c r="B35" s="15">
        <v>33</v>
      </c>
      <c r="C35" s="39">
        <v>1.2799</v>
      </c>
      <c r="D35" s="39">
        <v>-2</v>
      </c>
      <c r="E35" s="39">
        <v>-2</v>
      </c>
      <c r="F35" s="39">
        <v>-2</v>
      </c>
      <c r="G35" s="15">
        <v>33</v>
      </c>
      <c r="H35" s="17">
        <v>-2</v>
      </c>
      <c r="I35" s="19">
        <v>-3</v>
      </c>
      <c r="J35" s="19">
        <v>-2</v>
      </c>
      <c r="K35" s="19">
        <v>-5</v>
      </c>
      <c r="L35" s="19">
        <v>-4</v>
      </c>
      <c r="M35" s="19">
        <v>-2</v>
      </c>
      <c r="N35" s="19">
        <v>-3</v>
      </c>
      <c r="O35" s="19">
        <v>-3</v>
      </c>
      <c r="P35" s="19">
        <v>-3</v>
      </c>
      <c r="Q35" s="19">
        <v>-4</v>
      </c>
      <c r="R35" s="19">
        <v>0</v>
      </c>
      <c r="S35" s="19">
        <v>-2</v>
      </c>
      <c r="T35" s="19">
        <v>-3</v>
      </c>
      <c r="U35" s="19">
        <v>-3</v>
      </c>
      <c r="V35" s="19">
        <v>-1</v>
      </c>
      <c r="W35" s="19">
        <v>-3</v>
      </c>
      <c r="X35" s="19">
        <v>-3</v>
      </c>
      <c r="Y35" s="19">
        <v>-2</v>
      </c>
      <c r="Z35" s="19">
        <v>-3</v>
      </c>
      <c r="AA35" s="19">
        <v>-2</v>
      </c>
      <c r="AB35" s="19">
        <v>-1</v>
      </c>
      <c r="AC35" s="19" t="s">
        <v>0</v>
      </c>
      <c r="AD35" s="19">
        <v>0</v>
      </c>
      <c r="AE35" s="19">
        <v>-2</v>
      </c>
      <c r="AF35" s="13">
        <v>2</v>
      </c>
      <c r="AH35">
        <f t="shared" si="2"/>
        <v>0</v>
      </c>
      <c r="AI35">
        <f t="shared" si="1"/>
        <v>0</v>
      </c>
    </row>
    <row r="36" spans="1:35" x14ac:dyDescent="0.25">
      <c r="A36" s="39">
        <v>-1</v>
      </c>
      <c r="B36" s="15">
        <v>34</v>
      </c>
      <c r="C36" s="39">
        <v>0.96120000000000005</v>
      </c>
      <c r="D36" s="39">
        <v>1</v>
      </c>
      <c r="E36" s="39">
        <v>1</v>
      </c>
      <c r="F36" s="39">
        <v>0</v>
      </c>
      <c r="G36" s="15">
        <v>34</v>
      </c>
      <c r="H36" s="17">
        <v>-2</v>
      </c>
      <c r="I36" s="19">
        <v>-3</v>
      </c>
      <c r="J36" s="19">
        <v>-3</v>
      </c>
      <c r="K36" s="19">
        <v>-5</v>
      </c>
      <c r="L36" s="19">
        <v>-5</v>
      </c>
      <c r="M36" s="19">
        <v>-4</v>
      </c>
      <c r="N36" s="19">
        <v>-2</v>
      </c>
      <c r="O36" s="19">
        <v>-2</v>
      </c>
      <c r="P36" s="19">
        <v>-4</v>
      </c>
      <c r="Q36" s="19">
        <v>-4</v>
      </c>
      <c r="R36" s="19">
        <v>-5</v>
      </c>
      <c r="S36" s="19">
        <v>-4</v>
      </c>
      <c r="T36" s="19">
        <v>-1</v>
      </c>
      <c r="U36" s="19">
        <v>-1</v>
      </c>
      <c r="V36" s="19">
        <v>-4</v>
      </c>
      <c r="W36" s="19">
        <v>-3</v>
      </c>
      <c r="X36" s="19">
        <v>-1</v>
      </c>
      <c r="Y36" s="19">
        <v>-2</v>
      </c>
      <c r="Z36" s="19">
        <v>-4</v>
      </c>
      <c r="AA36" s="19">
        <v>-4</v>
      </c>
      <c r="AB36" s="19">
        <v>-1</v>
      </c>
      <c r="AC36" s="19" t="s">
        <v>0</v>
      </c>
      <c r="AD36" s="19">
        <v>1</v>
      </c>
      <c r="AE36" s="19">
        <v>-1</v>
      </c>
      <c r="AF36" s="13">
        <v>-2</v>
      </c>
      <c r="AH36">
        <f t="shared" si="2"/>
        <v>0</v>
      </c>
      <c r="AI36">
        <f t="shared" si="1"/>
        <v>0</v>
      </c>
    </row>
    <row r="37" spans="1:35" ht="15.75" thickBot="1" x14ac:dyDescent="0.3">
      <c r="A37" s="39">
        <v>-1</v>
      </c>
      <c r="B37" s="16">
        <v>35</v>
      </c>
      <c r="C37" s="39">
        <v>0.91520000000000001</v>
      </c>
      <c r="D37" s="39">
        <v>1</v>
      </c>
      <c r="E37" s="39">
        <v>2</v>
      </c>
      <c r="F37" s="39">
        <v>0</v>
      </c>
      <c r="G37" s="16">
        <v>35</v>
      </c>
      <c r="H37" s="18">
        <v>-3</v>
      </c>
      <c r="I37" s="20">
        <v>-3</v>
      </c>
      <c r="J37" s="20">
        <v>-2</v>
      </c>
      <c r="K37" s="20">
        <v>-5</v>
      </c>
      <c r="L37" s="20">
        <v>-4</v>
      </c>
      <c r="M37" s="20">
        <v>-4</v>
      </c>
      <c r="N37" s="20">
        <v>-3</v>
      </c>
      <c r="O37" s="20">
        <v>-4</v>
      </c>
      <c r="P37" s="20">
        <v>-5</v>
      </c>
      <c r="Q37" s="20">
        <v>-4</v>
      </c>
      <c r="R37" s="20">
        <v>-3</v>
      </c>
      <c r="S37" s="20">
        <v>-3</v>
      </c>
      <c r="T37" s="20">
        <v>-4</v>
      </c>
      <c r="U37" s="20">
        <v>-2</v>
      </c>
      <c r="V37" s="20">
        <v>-5</v>
      </c>
      <c r="W37" s="20">
        <v>-5</v>
      </c>
      <c r="X37" s="20">
        <v>-4</v>
      </c>
      <c r="Y37" s="20">
        <v>-3</v>
      </c>
      <c r="Z37" s="20">
        <v>-3</v>
      </c>
      <c r="AA37" s="20">
        <v>-5</v>
      </c>
      <c r="AB37" s="20">
        <v>-3</v>
      </c>
      <c r="AC37" s="20" t="s">
        <v>0</v>
      </c>
      <c r="AD37" s="20">
        <v>0</v>
      </c>
      <c r="AE37" s="20">
        <v>-3</v>
      </c>
      <c r="AF37" s="14">
        <v>-4</v>
      </c>
      <c r="AH37">
        <f t="shared" si="2"/>
        <v>0</v>
      </c>
      <c r="AI37">
        <f t="shared" si="1"/>
        <v>0</v>
      </c>
    </row>
    <row r="38" spans="1:35" x14ac:dyDescent="0.25">
      <c r="B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</row>
    <row r="39" spans="1:35" x14ac:dyDescent="0.25">
      <c r="B39" s="112" t="s">
        <v>13</v>
      </c>
      <c r="D39" s="1">
        <f>COUNTIFS(D$3:D$37,"&gt;0",GT_2017,1)</f>
        <v>20</v>
      </c>
      <c r="E39" s="1">
        <f>COUNTIFS(E$3:E$37,"&gt;0",GT_2017,1)</f>
        <v>20</v>
      </c>
      <c r="F39" s="1">
        <f>COUNTIFS(F$3:F$37,"&gt;0",GT_2017,1)</f>
        <v>13</v>
      </c>
      <c r="G39" s="39">
        <f>SUM(H39:AF39)</f>
        <v>473</v>
      </c>
      <c r="H39" s="1">
        <f t="shared" ref="H39:N39" si="3">COUNTIFS(H$3:H$37,"&gt;0",GT_2017,1)</f>
        <v>21</v>
      </c>
      <c r="I39" s="1">
        <f t="shared" si="3"/>
        <v>19</v>
      </c>
      <c r="J39" s="1">
        <f t="shared" si="3"/>
        <v>20</v>
      </c>
      <c r="K39" s="1">
        <f t="shared" si="3"/>
        <v>21</v>
      </c>
      <c r="L39" s="1">
        <f t="shared" si="3"/>
        <v>21</v>
      </c>
      <c r="M39" s="1">
        <f t="shared" si="3"/>
        <v>21</v>
      </c>
      <c r="N39" s="1">
        <f t="shared" si="3"/>
        <v>21</v>
      </c>
      <c r="O39" s="1">
        <f>COUNTIF(O$3:O$37,"&gt;0")</f>
        <v>15</v>
      </c>
      <c r="P39" s="1">
        <f t="shared" ref="P39:AF39" si="4">COUNTIFS(P$3:P$37,"&gt;0",GT_2017,1)</f>
        <v>21</v>
      </c>
      <c r="Q39" s="1">
        <f t="shared" si="4"/>
        <v>21</v>
      </c>
      <c r="R39" s="1">
        <f t="shared" si="4"/>
        <v>21</v>
      </c>
      <c r="S39" s="1">
        <f t="shared" si="4"/>
        <v>19</v>
      </c>
      <c r="T39" s="1">
        <f t="shared" si="4"/>
        <v>18</v>
      </c>
      <c r="U39" s="1">
        <f t="shared" si="4"/>
        <v>20</v>
      </c>
      <c r="V39" s="1">
        <f t="shared" si="4"/>
        <v>17</v>
      </c>
      <c r="W39" s="1">
        <f t="shared" si="4"/>
        <v>19</v>
      </c>
      <c r="X39" s="1">
        <f t="shared" si="4"/>
        <v>17</v>
      </c>
      <c r="Y39" s="1">
        <f t="shared" si="4"/>
        <v>20</v>
      </c>
      <c r="Z39" s="1">
        <f t="shared" si="4"/>
        <v>21</v>
      </c>
      <c r="AA39" s="1">
        <f t="shared" si="4"/>
        <v>21</v>
      </c>
      <c r="AB39" s="1">
        <f t="shared" si="4"/>
        <v>15</v>
      </c>
      <c r="AC39" s="1">
        <f t="shared" si="4"/>
        <v>3</v>
      </c>
      <c r="AD39" s="1">
        <f t="shared" si="4"/>
        <v>21</v>
      </c>
      <c r="AE39" s="1">
        <f t="shared" si="4"/>
        <v>20</v>
      </c>
      <c r="AF39" s="1">
        <f t="shared" si="4"/>
        <v>20</v>
      </c>
    </row>
    <row r="40" spans="1:35" x14ac:dyDescent="0.25">
      <c r="B40" s="112" t="s">
        <v>14</v>
      </c>
      <c r="D40" s="1">
        <f>COUNTIFS(D$3:D$37,"&lt;0",GT_2017,-1)</f>
        <v>8</v>
      </c>
      <c r="E40" s="1">
        <f>COUNTIFS(E$3:E$37,"&lt;0",GT_2017,-1)</f>
        <v>8</v>
      </c>
      <c r="F40" s="1">
        <f>COUNTIFS(F$3:F$37,"&lt;0",GT_2017,-1)</f>
        <v>12</v>
      </c>
      <c r="G40" s="39">
        <f t="shared" ref="G40:G42" si="5">SUM(H40:AF40)</f>
        <v>298</v>
      </c>
      <c r="H40" s="1">
        <f>COUNTIFS(H$3:H$37,"&lt;0",GT_2017,-1)</f>
        <v>14</v>
      </c>
      <c r="I40" s="1">
        <f t="shared" ref="I40:AF40" si="6">COUNTIFS(I$3:I$37,"&lt;0",GT_2017,-1)</f>
        <v>14</v>
      </c>
      <c r="J40" s="1">
        <f t="shared" si="6"/>
        <v>12</v>
      </c>
      <c r="K40" s="1">
        <f t="shared" si="6"/>
        <v>14</v>
      </c>
      <c r="L40" s="1">
        <f t="shared" si="6"/>
        <v>14</v>
      </c>
      <c r="M40" s="1">
        <f t="shared" si="6"/>
        <v>14</v>
      </c>
      <c r="N40" s="1">
        <f t="shared" si="6"/>
        <v>14</v>
      </c>
      <c r="O40" s="1">
        <f t="shared" si="6"/>
        <v>11</v>
      </c>
      <c r="P40" s="1">
        <f t="shared" si="6"/>
        <v>14</v>
      </c>
      <c r="Q40" s="1">
        <f t="shared" si="6"/>
        <v>14</v>
      </c>
      <c r="R40" s="1">
        <f t="shared" si="6"/>
        <v>13</v>
      </c>
      <c r="S40" s="1">
        <f t="shared" si="6"/>
        <v>12</v>
      </c>
      <c r="T40" s="1">
        <f t="shared" si="6"/>
        <v>13</v>
      </c>
      <c r="U40" s="1">
        <f t="shared" si="6"/>
        <v>12</v>
      </c>
      <c r="V40" s="1">
        <f t="shared" si="6"/>
        <v>12</v>
      </c>
      <c r="W40" s="1">
        <f t="shared" si="6"/>
        <v>13</v>
      </c>
      <c r="X40" s="1">
        <f t="shared" si="6"/>
        <v>13</v>
      </c>
      <c r="Y40" s="1">
        <f t="shared" si="6"/>
        <v>12</v>
      </c>
      <c r="Z40" s="1">
        <f t="shared" si="6"/>
        <v>13</v>
      </c>
      <c r="AA40" s="1">
        <f t="shared" si="6"/>
        <v>12</v>
      </c>
      <c r="AB40" s="1">
        <f t="shared" si="6"/>
        <v>13</v>
      </c>
      <c r="AC40" s="1">
        <f t="shared" si="6"/>
        <v>0</v>
      </c>
      <c r="AD40" s="1">
        <f t="shared" si="6"/>
        <v>1</v>
      </c>
      <c r="AE40" s="1">
        <f t="shared" si="6"/>
        <v>11</v>
      </c>
      <c r="AF40" s="1">
        <f t="shared" si="6"/>
        <v>13</v>
      </c>
    </row>
    <row r="41" spans="1:35" x14ac:dyDescent="0.25">
      <c r="B41" s="112" t="s">
        <v>15</v>
      </c>
      <c r="D41" s="1">
        <f>COUNTIFS(D$3:D$37,"&gt;0",GT_2017,-1)</f>
        <v>4</v>
      </c>
      <c r="E41" s="1">
        <f>COUNTIFS(E$3:E$37,"&gt;0",GT_2017,-1)</f>
        <v>4</v>
      </c>
      <c r="F41" s="1">
        <f>COUNTIFS(F$3:F$37,"&gt;0",GT_2017,-1)</f>
        <v>0</v>
      </c>
      <c r="G41" s="39">
        <f t="shared" si="5"/>
        <v>21</v>
      </c>
      <c r="H41" s="1">
        <f t="shared" ref="H41:AF41" si="7">COUNTIFS(H$3:H$37,"&gt;0",GT_2017,-1)</f>
        <v>0</v>
      </c>
      <c r="I41" s="1">
        <f t="shared" si="7"/>
        <v>0</v>
      </c>
      <c r="J41" s="1">
        <f t="shared" si="7"/>
        <v>2</v>
      </c>
      <c r="K41" s="1">
        <f t="shared" si="7"/>
        <v>0</v>
      </c>
      <c r="L41" s="1">
        <f t="shared" si="7"/>
        <v>0</v>
      </c>
      <c r="M41" s="1">
        <f t="shared" si="7"/>
        <v>0</v>
      </c>
      <c r="N41" s="1">
        <f t="shared" si="7"/>
        <v>0</v>
      </c>
      <c r="O41" s="1">
        <f t="shared" si="7"/>
        <v>0</v>
      </c>
      <c r="P41" s="1">
        <f t="shared" si="7"/>
        <v>0</v>
      </c>
      <c r="Q41" s="1">
        <f t="shared" si="7"/>
        <v>0</v>
      </c>
      <c r="R41" s="1">
        <f t="shared" si="7"/>
        <v>0</v>
      </c>
      <c r="S41" s="1">
        <f t="shared" si="7"/>
        <v>2</v>
      </c>
      <c r="T41" s="1">
        <f t="shared" si="7"/>
        <v>1</v>
      </c>
      <c r="U41" s="1">
        <f t="shared" si="7"/>
        <v>2</v>
      </c>
      <c r="V41" s="1">
        <f t="shared" si="7"/>
        <v>2</v>
      </c>
      <c r="W41" s="1">
        <f t="shared" si="7"/>
        <v>0</v>
      </c>
      <c r="X41" s="1">
        <f t="shared" si="7"/>
        <v>0</v>
      </c>
      <c r="Y41" s="1">
        <f t="shared" si="7"/>
        <v>1</v>
      </c>
      <c r="Z41" s="1">
        <f t="shared" si="7"/>
        <v>1</v>
      </c>
      <c r="AA41" s="1">
        <f t="shared" si="7"/>
        <v>0</v>
      </c>
      <c r="AB41" s="1">
        <f t="shared" si="7"/>
        <v>0</v>
      </c>
      <c r="AC41" s="1">
        <f t="shared" si="7"/>
        <v>0</v>
      </c>
      <c r="AD41" s="1">
        <f t="shared" si="7"/>
        <v>8</v>
      </c>
      <c r="AE41" s="1">
        <f t="shared" si="7"/>
        <v>1</v>
      </c>
      <c r="AF41" s="1">
        <f t="shared" si="7"/>
        <v>1</v>
      </c>
    </row>
    <row r="42" spans="1:35" x14ac:dyDescent="0.25">
      <c r="B42" s="112" t="s">
        <v>16</v>
      </c>
      <c r="D42" s="1">
        <f>COUNTIFS(D$3:D$37,"&lt;0",GT_2017,1)</f>
        <v>0</v>
      </c>
      <c r="E42" s="1">
        <f>COUNTIFS(E$3:E$37,"&lt;0",GT_2017,1)</f>
        <v>1</v>
      </c>
      <c r="F42" s="1">
        <f>COUNTIFS(F$3:F$37,"&lt;0",GT_2017,1)</f>
        <v>2</v>
      </c>
      <c r="G42" s="39">
        <f t="shared" si="5"/>
        <v>12</v>
      </c>
      <c r="H42" s="1">
        <f t="shared" ref="H42:AF42" si="8">COUNTIFS(H$3:H$37,"&lt;0",GT_2017,1)</f>
        <v>0</v>
      </c>
      <c r="I42" s="1">
        <f t="shared" si="8"/>
        <v>1</v>
      </c>
      <c r="J42" s="1">
        <f t="shared" si="8"/>
        <v>0</v>
      </c>
      <c r="K42" s="1">
        <f t="shared" si="8"/>
        <v>0</v>
      </c>
      <c r="L42" s="1">
        <f t="shared" si="8"/>
        <v>0</v>
      </c>
      <c r="M42" s="1">
        <f t="shared" si="8"/>
        <v>0</v>
      </c>
      <c r="N42" s="1">
        <f t="shared" si="8"/>
        <v>0</v>
      </c>
      <c r="O42" s="1">
        <f t="shared" si="8"/>
        <v>0</v>
      </c>
      <c r="P42" s="1">
        <f t="shared" si="8"/>
        <v>0</v>
      </c>
      <c r="Q42" s="1">
        <f t="shared" si="8"/>
        <v>0</v>
      </c>
      <c r="R42" s="1">
        <f t="shared" si="8"/>
        <v>0</v>
      </c>
      <c r="S42" s="1">
        <f t="shared" si="8"/>
        <v>2</v>
      </c>
      <c r="T42" s="1">
        <f t="shared" si="8"/>
        <v>2</v>
      </c>
      <c r="U42" s="1">
        <f t="shared" si="8"/>
        <v>1</v>
      </c>
      <c r="V42" s="1">
        <f t="shared" si="8"/>
        <v>4</v>
      </c>
      <c r="W42" s="1">
        <f t="shared" si="8"/>
        <v>2</v>
      </c>
      <c r="X42" s="1">
        <f t="shared" si="8"/>
        <v>0</v>
      </c>
      <c r="Y42" s="1">
        <f t="shared" si="8"/>
        <v>0</v>
      </c>
      <c r="Z42" s="1">
        <f t="shared" si="8"/>
        <v>0</v>
      </c>
      <c r="AA42" s="1">
        <f t="shared" si="8"/>
        <v>0</v>
      </c>
      <c r="AB42" s="1">
        <f t="shared" si="8"/>
        <v>0</v>
      </c>
      <c r="AC42" s="1">
        <f t="shared" si="8"/>
        <v>0</v>
      </c>
      <c r="AD42" s="1">
        <f t="shared" si="8"/>
        <v>0</v>
      </c>
      <c r="AE42" s="1">
        <f t="shared" si="8"/>
        <v>0</v>
      </c>
      <c r="AF42" s="1">
        <f t="shared" si="8"/>
        <v>0</v>
      </c>
    </row>
    <row r="43" spans="1:35" s="141" customFormat="1" x14ac:dyDescent="0.25">
      <c r="B43" s="142" t="s">
        <v>35</v>
      </c>
      <c r="D43" s="132">
        <f t="shared" ref="D43:AF43" si="9">(TP*TN-FP*FN)/SQRT((TP+FP)*(TP+FN)*(TN+FN)*(TN+FP))</f>
        <v>0.7453559924999299</v>
      </c>
      <c r="E43" s="132">
        <f t="shared" si="9"/>
        <v>0.66864784983573167</v>
      </c>
      <c r="F43" s="132">
        <f t="shared" si="9"/>
        <v>0.86189160737133463</v>
      </c>
      <c r="G43" s="132">
        <f t="shared" si="9"/>
        <v>0.91409164312591873</v>
      </c>
      <c r="H43" s="132">
        <f t="shared" si="9"/>
        <v>1</v>
      </c>
      <c r="I43" s="132">
        <f t="shared" si="9"/>
        <v>0.941629792788369</v>
      </c>
      <c r="J43" s="132">
        <f t="shared" si="9"/>
        <v>0.88273482950474946</v>
      </c>
      <c r="K43" s="132">
        <f t="shared" si="9"/>
        <v>1</v>
      </c>
      <c r="L43" s="132">
        <f t="shared" si="9"/>
        <v>1</v>
      </c>
      <c r="M43" s="132">
        <f t="shared" si="9"/>
        <v>1</v>
      </c>
      <c r="N43" s="132">
        <f t="shared" si="9"/>
        <v>1</v>
      </c>
      <c r="O43" s="132">
        <f t="shared" si="9"/>
        <v>1</v>
      </c>
      <c r="P43" s="132">
        <f t="shared" si="9"/>
        <v>1</v>
      </c>
      <c r="Q43" s="132">
        <f t="shared" si="9"/>
        <v>1</v>
      </c>
      <c r="R43" s="132">
        <f t="shared" si="9"/>
        <v>1</v>
      </c>
      <c r="S43" s="132">
        <f t="shared" si="9"/>
        <v>0.76190476190476186</v>
      </c>
      <c r="T43" s="132">
        <f t="shared" si="9"/>
        <v>0.82127109746955496</v>
      </c>
      <c r="U43" s="132">
        <f t="shared" si="9"/>
        <v>0.82076773429495486</v>
      </c>
      <c r="V43" s="132">
        <f t="shared" si="9"/>
        <v>0.6556100681071857</v>
      </c>
      <c r="W43" s="132">
        <f t="shared" si="9"/>
        <v>0.88550944892021577</v>
      </c>
      <c r="X43" s="132">
        <f t="shared" si="9"/>
        <v>1</v>
      </c>
      <c r="Y43" s="132">
        <f t="shared" si="9"/>
        <v>0.93761446187699082</v>
      </c>
      <c r="Z43" s="132">
        <f t="shared" si="9"/>
        <v>0.9414688716912718</v>
      </c>
      <c r="AA43" s="132">
        <f t="shared" si="9"/>
        <v>1</v>
      </c>
      <c r="AB43" s="132">
        <f t="shared" si="9"/>
        <v>1</v>
      </c>
      <c r="AC43" s="132" t="e">
        <f t="shared" si="9"/>
        <v>#DIV/0!</v>
      </c>
      <c r="AD43" s="132">
        <f t="shared" si="9"/>
        <v>0.28365431446558775</v>
      </c>
      <c r="AE43" s="132">
        <f t="shared" si="9"/>
        <v>0.93435318430231351</v>
      </c>
      <c r="AF43" s="132">
        <f t="shared" si="9"/>
        <v>0.94040084086340481</v>
      </c>
    </row>
    <row r="44" spans="1:35" x14ac:dyDescent="0.25">
      <c r="B44" s="112"/>
      <c r="D44" s="1"/>
      <c r="E44" s="1"/>
      <c r="F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5" x14ac:dyDescent="0.25">
      <c r="A45" t="s">
        <v>24</v>
      </c>
      <c r="C45" s="1"/>
      <c r="D45" s="136">
        <f>D39</f>
        <v>20</v>
      </c>
      <c r="E45" s="39">
        <f>D41</f>
        <v>4</v>
      </c>
      <c r="F45" s="132">
        <f>D45/SUM(D45:E45)</f>
        <v>0.83333333333333337</v>
      </c>
      <c r="H45" s="1" t="s">
        <v>22</v>
      </c>
      <c r="I45" s="1" t="s">
        <v>23</v>
      </c>
      <c r="J45" s="1" t="s">
        <v>29</v>
      </c>
      <c r="K45" s="1" t="s">
        <v>34</v>
      </c>
      <c r="L45" s="13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5" x14ac:dyDescent="0.25">
      <c r="A46" t="s">
        <v>27</v>
      </c>
      <c r="C46" s="1"/>
      <c r="D46" s="136">
        <f>D42</f>
        <v>0</v>
      </c>
      <c r="E46" s="39">
        <f>D40</f>
        <v>8</v>
      </c>
      <c r="F46" s="132">
        <f>E46/SUM(D46:E46)</f>
        <v>1</v>
      </c>
      <c r="G46" s="137" t="s">
        <v>33</v>
      </c>
      <c r="H46" s="134">
        <f>D39/(D39+D41)</f>
        <v>0.83333333333333337</v>
      </c>
      <c r="I46" s="134">
        <f t="shared" ref="I46:K47" si="10">E39/(E39+E41)</f>
        <v>0.83333333333333337</v>
      </c>
      <c r="J46" s="134">
        <f t="shared" si="10"/>
        <v>1</v>
      </c>
      <c r="K46" s="134">
        <f t="shared" si="10"/>
        <v>0.95748987854251011</v>
      </c>
      <c r="L46" s="13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5" x14ac:dyDescent="0.25">
      <c r="A47" t="s">
        <v>25</v>
      </c>
      <c r="C47" s="134"/>
      <c r="D47" s="134">
        <f>D45/SUM(D45:D46)</f>
        <v>1</v>
      </c>
      <c r="E47" s="134">
        <f>E46/SUM(E45:E46)</f>
        <v>0.66666666666666663</v>
      </c>
      <c r="F47" s="1"/>
      <c r="G47" s="137" t="s">
        <v>32</v>
      </c>
      <c r="H47" s="134">
        <f>D40/(D40+D42)</f>
        <v>1</v>
      </c>
      <c r="I47" s="134">
        <f t="shared" si="10"/>
        <v>0.88888888888888884</v>
      </c>
      <c r="J47" s="134">
        <f t="shared" si="10"/>
        <v>0.8571428571428571</v>
      </c>
      <c r="K47" s="134">
        <f t="shared" si="10"/>
        <v>0.96129032258064517</v>
      </c>
      <c r="L47" s="13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5" x14ac:dyDescent="0.25">
      <c r="A48" t="s">
        <v>28</v>
      </c>
      <c r="C48" s="39"/>
      <c r="D48" s="136" t="s">
        <v>25</v>
      </c>
      <c r="E48" s="39" t="s">
        <v>26</v>
      </c>
      <c r="F48" s="1"/>
      <c r="G48" s="138" t="s">
        <v>30</v>
      </c>
      <c r="H48" s="134">
        <f>D39/(D39+D42)</f>
        <v>1</v>
      </c>
      <c r="I48" s="134">
        <f>E39/(E39+E42)</f>
        <v>0.95238095238095233</v>
      </c>
      <c r="J48" s="134">
        <f>F39/(F39+F42)</f>
        <v>0.8666666666666667</v>
      </c>
      <c r="K48" s="134">
        <f>G39/(G39+G42)</f>
        <v>0.97525773195876286</v>
      </c>
      <c r="L48" s="13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25">
      <c r="B49" s="112"/>
      <c r="C49" s="135"/>
      <c r="D49" s="136"/>
      <c r="E49" s="39"/>
      <c r="F49" s="1"/>
      <c r="G49" s="138" t="s">
        <v>31</v>
      </c>
      <c r="H49" s="132">
        <f>D40/(D40+D41)</f>
        <v>0.66666666666666663</v>
      </c>
      <c r="I49" s="132">
        <f>E40/(E40+E41)</f>
        <v>0.66666666666666663</v>
      </c>
      <c r="J49" s="132">
        <f>F40/(F40+F41)</f>
        <v>1</v>
      </c>
      <c r="K49" s="132">
        <f>G40/(G40+G41)</f>
        <v>0.93416927899686519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25">
      <c r="B50" s="112"/>
      <c r="C50" s="1"/>
      <c r="D50" s="136">
        <f>E39</f>
        <v>20</v>
      </c>
      <c r="E50" s="39">
        <f>E41</f>
        <v>4</v>
      </c>
      <c r="F50" s="132">
        <f>D50/SUM(D50:E50)</f>
        <v>0.83333333333333337</v>
      </c>
      <c r="G50" s="3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25">
      <c r="B51" s="112"/>
      <c r="C51" s="1"/>
      <c r="D51" s="136">
        <f>E42</f>
        <v>1</v>
      </c>
      <c r="E51" s="39">
        <f>E40</f>
        <v>8</v>
      </c>
      <c r="F51" s="132">
        <f>E51/SUM(D51:E51)</f>
        <v>0.88888888888888884</v>
      </c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25">
      <c r="B52" s="112"/>
      <c r="C52" s="134"/>
      <c r="D52" s="134">
        <f>D50/SUM(D50:D51)</f>
        <v>0.95238095238095233</v>
      </c>
      <c r="E52" s="134">
        <f>E51/SUM(E50:E51)</f>
        <v>0.66666666666666663</v>
      </c>
      <c r="F52" s="1"/>
      <c r="G52" s="3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x14ac:dyDescent="0.25">
      <c r="B53" s="112"/>
      <c r="C53" s="39"/>
      <c r="D53" s="136"/>
      <c r="E53" s="39"/>
      <c r="F53" s="1"/>
      <c r="G53" s="3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x14ac:dyDescent="0.25">
      <c r="B54" s="112"/>
      <c r="C54" s="39"/>
      <c r="D54" s="136"/>
      <c r="E54" s="39"/>
      <c r="F54" s="1"/>
      <c r="G54" s="3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x14ac:dyDescent="0.25">
      <c r="B55" s="112"/>
      <c r="C55" s="1"/>
      <c r="D55" s="136">
        <f>F39</f>
        <v>13</v>
      </c>
      <c r="E55" s="39">
        <f>F41</f>
        <v>0</v>
      </c>
      <c r="F55" s="132">
        <f>D55/SUM(D55:E55)</f>
        <v>1</v>
      </c>
      <c r="G55" s="3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x14ac:dyDescent="0.25">
      <c r="B56" s="112"/>
      <c r="C56" s="1"/>
      <c r="D56" s="136">
        <f>F42</f>
        <v>2</v>
      </c>
      <c r="E56" s="39">
        <f>F40</f>
        <v>12</v>
      </c>
      <c r="F56" s="132">
        <f>E56/SUM(D56:E56)</f>
        <v>0.8571428571428571</v>
      </c>
      <c r="G56" s="3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x14ac:dyDescent="0.25">
      <c r="B57" s="112"/>
      <c r="C57" s="134"/>
      <c r="D57" s="134">
        <f>D55/SUM(D55:D56)</f>
        <v>0.8666666666666667</v>
      </c>
      <c r="E57" s="134">
        <f>E56/SUM(E55:E56)</f>
        <v>1</v>
      </c>
      <c r="F57" s="1"/>
      <c r="G57" s="3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x14ac:dyDescent="0.25">
      <c r="B58" s="112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x14ac:dyDescent="0.25">
      <c r="B59" s="112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x14ac:dyDescent="0.25">
      <c r="D60" s="1">
        <f>SUM(H39:AF39)</f>
        <v>473</v>
      </c>
      <c r="E60" s="1">
        <f>SUM(H41:AF41)</f>
        <v>21</v>
      </c>
      <c r="F60" s="132">
        <f>D60/SUM(D60:E60)</f>
        <v>0.95748987854251011</v>
      </c>
    </row>
    <row r="61" spans="2:32" x14ac:dyDescent="0.25">
      <c r="D61" s="1">
        <f>SUM(H42:AF42)</f>
        <v>12</v>
      </c>
      <c r="E61" s="1">
        <f>SUM(H40:AF40)</f>
        <v>298</v>
      </c>
      <c r="F61" s="132">
        <f>E61/SUM(D61:E61)</f>
        <v>0.96129032258064517</v>
      </c>
    </row>
    <row r="62" spans="2:32" x14ac:dyDescent="0.25">
      <c r="D62" s="134">
        <f>D60/SUM(D60:D61)</f>
        <v>0.97525773195876286</v>
      </c>
      <c r="E62" s="134">
        <f>E61/SUM(E60:E61)</f>
        <v>0.93416927899686519</v>
      </c>
      <c r="F62" s="1"/>
    </row>
  </sheetData>
  <autoFilter ref="A2:F2" xr:uid="{00000000-0009-0000-0000-000000000000}"/>
  <conditionalFormatting sqref="AH3:AH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AF37 D3:F37">
    <cfRule type="expression" dxfId="19" priority="45">
      <formula>SIGN(D3)=-$A3</formula>
    </cfRule>
    <cfRule type="expression" dxfId="18" priority="46">
      <formula>SIGN(D3)=$A3</formula>
    </cfRule>
  </conditionalFormatting>
  <conditionalFormatting sqref="H46:J49">
    <cfRule type="expression" dxfId="17" priority="1">
      <formula>H46&gt;$K46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97"/>
  <sheetViews>
    <sheetView zoomScaleNormal="100" workbookViewId="0">
      <selection activeCell="G7" sqref="G7"/>
    </sheetView>
  </sheetViews>
  <sheetFormatPr defaultColWidth="9.140625" defaultRowHeight="15" x14ac:dyDescent="0.25"/>
  <cols>
    <col min="7" max="7" width="26.140625" customWidth="1"/>
    <col min="8" max="8" width="9.42578125" bestFit="1" customWidth="1"/>
  </cols>
  <sheetData>
    <row r="1" spans="1:33" x14ac:dyDescent="0.25">
      <c r="A1" s="114" t="s">
        <v>9</v>
      </c>
      <c r="B1" s="115" t="s">
        <v>6</v>
      </c>
      <c r="C1" s="116" t="s">
        <v>12</v>
      </c>
      <c r="D1" s="116" t="s">
        <v>18</v>
      </c>
      <c r="E1" s="116" t="s">
        <v>19</v>
      </c>
      <c r="F1" s="117" t="s">
        <v>20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F1" t="s">
        <v>10</v>
      </c>
      <c r="AG1" t="s">
        <v>11</v>
      </c>
    </row>
    <row r="2" spans="1:33" x14ac:dyDescent="0.25">
      <c r="A2" s="81">
        <v>1</v>
      </c>
      <c r="B2">
        <v>1</v>
      </c>
      <c r="C2" s="102">
        <v>1.0578000000000001</v>
      </c>
      <c r="D2" s="128">
        <v>0</v>
      </c>
      <c r="E2" s="128">
        <v>5</v>
      </c>
      <c r="F2" s="128">
        <v>0</v>
      </c>
      <c r="G2">
        <v>1</v>
      </c>
      <c r="H2" s="82">
        <v>1</v>
      </c>
      <c r="I2" s="82">
        <v>1</v>
      </c>
      <c r="J2" s="83">
        <v>-1</v>
      </c>
      <c r="K2" s="82">
        <v>1</v>
      </c>
      <c r="L2" s="82">
        <v>1</v>
      </c>
      <c r="M2" s="82">
        <v>1</v>
      </c>
      <c r="N2" s="82">
        <v>1</v>
      </c>
      <c r="O2" s="84">
        <v>0</v>
      </c>
      <c r="P2" s="84">
        <v>0</v>
      </c>
      <c r="Q2" s="82">
        <v>1</v>
      </c>
      <c r="R2" s="82">
        <v>1</v>
      </c>
      <c r="S2" s="82">
        <v>1</v>
      </c>
      <c r="T2" s="82">
        <v>1</v>
      </c>
      <c r="U2" s="82">
        <v>1</v>
      </c>
      <c r="V2" s="83">
        <v>-1</v>
      </c>
      <c r="W2" s="82">
        <v>1</v>
      </c>
      <c r="X2" s="82">
        <v>1</v>
      </c>
      <c r="Y2" s="82">
        <v>1</v>
      </c>
      <c r="Z2" s="82">
        <v>1</v>
      </c>
      <c r="AA2" s="84">
        <v>0</v>
      </c>
      <c r="AB2" s="82">
        <v>1</v>
      </c>
      <c r="AC2" s="82">
        <v>1</v>
      </c>
      <c r="AD2" s="85">
        <v>1</v>
      </c>
      <c r="AF2">
        <f t="shared" ref="AF2:AF41" si="0">COUNTIF((H69:AD69),A2)</f>
        <v>0</v>
      </c>
      <c r="AG2">
        <f t="shared" ref="AG2:AG41" si="1">COUNTIF((H69:AD69),-A2)</f>
        <v>0</v>
      </c>
    </row>
    <row r="3" spans="1:33" x14ac:dyDescent="0.25">
      <c r="A3" s="81">
        <v>-1</v>
      </c>
      <c r="B3">
        <v>2</v>
      </c>
      <c r="C3" s="102">
        <v>0.99</v>
      </c>
      <c r="D3" s="128">
        <v>1</v>
      </c>
      <c r="E3" s="128">
        <v>1</v>
      </c>
      <c r="F3" s="128">
        <v>-1</v>
      </c>
      <c r="G3">
        <v>2</v>
      </c>
      <c r="H3" s="84">
        <v>0</v>
      </c>
      <c r="I3" s="82">
        <v>-1</v>
      </c>
      <c r="J3" s="82">
        <v>-1</v>
      </c>
      <c r="K3" s="84">
        <v>0</v>
      </c>
      <c r="L3" s="82">
        <v>-1</v>
      </c>
      <c r="M3" s="82">
        <v>-1</v>
      </c>
      <c r="N3" s="82">
        <v>-1</v>
      </c>
      <c r="O3" s="82">
        <v>-1</v>
      </c>
      <c r="P3" s="84">
        <v>0</v>
      </c>
      <c r="Q3" s="83">
        <v>1</v>
      </c>
      <c r="R3" s="82">
        <v>-1</v>
      </c>
      <c r="S3" s="82">
        <v>-1</v>
      </c>
      <c r="T3" s="83">
        <v>1</v>
      </c>
      <c r="U3" s="82">
        <v>-1</v>
      </c>
      <c r="V3" s="82">
        <v>-1</v>
      </c>
      <c r="W3" s="84">
        <v>0</v>
      </c>
      <c r="X3" s="84">
        <v>0</v>
      </c>
      <c r="Y3" s="84">
        <v>0</v>
      </c>
      <c r="Z3" s="82">
        <v>-1</v>
      </c>
      <c r="AA3" s="83">
        <v>1</v>
      </c>
      <c r="AB3" s="83">
        <v>1</v>
      </c>
      <c r="AC3" s="83">
        <v>1</v>
      </c>
      <c r="AD3" s="86">
        <v>1</v>
      </c>
      <c r="AF3">
        <f t="shared" si="0"/>
        <v>0</v>
      </c>
      <c r="AG3">
        <f t="shared" si="1"/>
        <v>0</v>
      </c>
    </row>
    <row r="4" spans="1:33" x14ac:dyDescent="0.25">
      <c r="A4" s="81">
        <v>-1</v>
      </c>
      <c r="B4">
        <v>3</v>
      </c>
      <c r="C4" s="102">
        <v>1.0815999999999999</v>
      </c>
      <c r="D4" s="128">
        <v>0</v>
      </c>
      <c r="E4" s="128">
        <v>0</v>
      </c>
      <c r="F4" s="128">
        <v>-1</v>
      </c>
      <c r="G4">
        <v>3</v>
      </c>
      <c r="H4" s="84">
        <v>0</v>
      </c>
      <c r="I4" s="82">
        <v>-1</v>
      </c>
      <c r="J4" s="82">
        <v>-1</v>
      </c>
      <c r="K4" s="83">
        <v>1</v>
      </c>
      <c r="L4" s="83">
        <v>1</v>
      </c>
      <c r="M4" s="82">
        <v>-1</v>
      </c>
      <c r="N4" s="83">
        <v>1</v>
      </c>
      <c r="O4" s="84">
        <v>0</v>
      </c>
      <c r="P4" s="84">
        <v>0</v>
      </c>
      <c r="Q4" s="84">
        <v>0</v>
      </c>
      <c r="R4" s="83">
        <v>1</v>
      </c>
      <c r="S4" s="83">
        <v>1</v>
      </c>
      <c r="T4" s="83">
        <v>1</v>
      </c>
      <c r="U4" s="83">
        <v>1</v>
      </c>
      <c r="V4" s="82">
        <v>-1</v>
      </c>
      <c r="W4" s="84">
        <v>0</v>
      </c>
      <c r="X4" s="83">
        <v>1</v>
      </c>
      <c r="Y4" s="84">
        <v>0</v>
      </c>
      <c r="Z4" s="83">
        <v>1</v>
      </c>
      <c r="AA4" s="84">
        <v>0</v>
      </c>
      <c r="AB4" s="83">
        <v>1</v>
      </c>
      <c r="AC4" s="83">
        <v>1</v>
      </c>
      <c r="AD4" s="86">
        <v>1</v>
      </c>
      <c r="AF4">
        <f t="shared" si="0"/>
        <v>0</v>
      </c>
      <c r="AG4">
        <f t="shared" si="1"/>
        <v>0</v>
      </c>
    </row>
    <row r="5" spans="1:33" x14ac:dyDescent="0.25">
      <c r="A5" s="81">
        <v>1</v>
      </c>
      <c r="B5">
        <v>4</v>
      </c>
      <c r="C5" s="102">
        <v>0.76229999999999998</v>
      </c>
      <c r="D5" s="128">
        <v>2</v>
      </c>
      <c r="E5" s="128">
        <v>3</v>
      </c>
      <c r="F5" s="128">
        <v>1</v>
      </c>
      <c r="G5">
        <v>4</v>
      </c>
      <c r="H5" s="82">
        <v>1</v>
      </c>
      <c r="I5" s="82">
        <v>1</v>
      </c>
      <c r="J5" s="82">
        <v>1</v>
      </c>
      <c r="K5" s="82">
        <v>1</v>
      </c>
      <c r="L5" s="82">
        <v>1</v>
      </c>
      <c r="M5" s="82">
        <v>1</v>
      </c>
      <c r="N5" s="82">
        <v>1</v>
      </c>
      <c r="O5" s="82">
        <v>1</v>
      </c>
      <c r="P5" s="82">
        <v>1</v>
      </c>
      <c r="Q5" s="82">
        <v>1</v>
      </c>
      <c r="R5" s="82">
        <v>1</v>
      </c>
      <c r="S5" s="82">
        <v>1</v>
      </c>
      <c r="T5" s="82">
        <v>1</v>
      </c>
      <c r="U5" s="82">
        <v>1</v>
      </c>
      <c r="V5" s="82">
        <v>1</v>
      </c>
      <c r="W5" s="82">
        <v>1</v>
      </c>
      <c r="X5" s="82">
        <v>1</v>
      </c>
      <c r="Y5" s="84">
        <v>0</v>
      </c>
      <c r="Z5" s="82">
        <v>1</v>
      </c>
      <c r="AA5" s="82">
        <v>1</v>
      </c>
      <c r="AB5" s="82">
        <v>1</v>
      </c>
      <c r="AC5" s="82">
        <v>1</v>
      </c>
      <c r="AD5" s="85">
        <v>1</v>
      </c>
      <c r="AF5">
        <f t="shared" si="0"/>
        <v>0</v>
      </c>
      <c r="AG5">
        <f t="shared" si="1"/>
        <v>0</v>
      </c>
    </row>
    <row r="6" spans="1:33" ht="15.75" thickBot="1" x14ac:dyDescent="0.3">
      <c r="A6" s="87">
        <v>1</v>
      </c>
      <c r="B6">
        <v>5</v>
      </c>
      <c r="C6" s="102">
        <v>0.85599999999999998</v>
      </c>
      <c r="D6" s="128">
        <v>2</v>
      </c>
      <c r="E6" s="128">
        <v>2</v>
      </c>
      <c r="F6" s="128">
        <v>0</v>
      </c>
      <c r="G6">
        <v>5</v>
      </c>
      <c r="H6" s="88">
        <v>1</v>
      </c>
      <c r="I6" s="88">
        <v>1</v>
      </c>
      <c r="J6" s="88">
        <v>1</v>
      </c>
      <c r="K6" s="88">
        <v>1</v>
      </c>
      <c r="L6" s="88">
        <v>1</v>
      </c>
      <c r="M6" s="88">
        <v>1</v>
      </c>
      <c r="N6" s="88">
        <v>1</v>
      </c>
      <c r="O6" s="88">
        <v>1</v>
      </c>
      <c r="P6" s="88">
        <v>1</v>
      </c>
      <c r="Q6" s="88">
        <v>1</v>
      </c>
      <c r="R6" s="88">
        <v>1</v>
      </c>
      <c r="S6" s="88">
        <v>1</v>
      </c>
      <c r="T6" s="88">
        <v>1</v>
      </c>
      <c r="U6" s="88">
        <v>1</v>
      </c>
      <c r="V6" s="88">
        <v>1</v>
      </c>
      <c r="W6" s="88">
        <v>1</v>
      </c>
      <c r="X6" s="88">
        <v>1</v>
      </c>
      <c r="Y6" s="88">
        <v>1</v>
      </c>
      <c r="Z6" s="88">
        <v>1</v>
      </c>
      <c r="AA6" s="88">
        <v>1</v>
      </c>
      <c r="AB6" s="88">
        <v>1</v>
      </c>
      <c r="AC6" s="88">
        <v>1</v>
      </c>
      <c r="AD6" s="89">
        <v>1</v>
      </c>
      <c r="AF6">
        <f t="shared" si="0"/>
        <v>0</v>
      </c>
      <c r="AG6">
        <f t="shared" si="1"/>
        <v>0</v>
      </c>
    </row>
    <row r="7" spans="1:33" x14ac:dyDescent="0.25">
      <c r="A7" s="81">
        <v>-1</v>
      </c>
      <c r="B7">
        <v>6</v>
      </c>
      <c r="C7" s="102">
        <v>1.0865</v>
      </c>
      <c r="D7" s="128">
        <v>0</v>
      </c>
      <c r="E7" s="128">
        <v>0</v>
      </c>
      <c r="F7" s="128">
        <v>-1</v>
      </c>
      <c r="G7">
        <v>6</v>
      </c>
      <c r="H7" s="82">
        <v>-1</v>
      </c>
      <c r="I7" s="82">
        <v>-1</v>
      </c>
      <c r="J7" s="82">
        <v>-1</v>
      </c>
      <c r="K7" s="82">
        <v>-1</v>
      </c>
      <c r="L7" s="82">
        <v>-1</v>
      </c>
      <c r="M7" s="82">
        <v>-1</v>
      </c>
      <c r="N7" s="82">
        <v>-1</v>
      </c>
      <c r="O7" s="82">
        <v>-1</v>
      </c>
      <c r="P7" s="84">
        <v>0</v>
      </c>
      <c r="Q7" s="82">
        <v>-1</v>
      </c>
      <c r="R7" s="82">
        <v>-1</v>
      </c>
      <c r="S7" s="82">
        <v>-1</v>
      </c>
      <c r="T7" s="82">
        <v>-1</v>
      </c>
      <c r="U7" s="82">
        <v>-1</v>
      </c>
      <c r="V7" s="82">
        <v>-1</v>
      </c>
      <c r="W7" s="82">
        <v>-1</v>
      </c>
      <c r="X7" s="82">
        <v>-1</v>
      </c>
      <c r="Y7" s="84">
        <v>0</v>
      </c>
      <c r="Z7" s="83">
        <v>1</v>
      </c>
      <c r="AA7" s="84">
        <v>0</v>
      </c>
      <c r="AB7" s="82">
        <v>-1</v>
      </c>
      <c r="AC7" s="82">
        <v>-1</v>
      </c>
      <c r="AD7" s="85">
        <v>-1</v>
      </c>
      <c r="AF7">
        <f t="shared" si="0"/>
        <v>0</v>
      </c>
      <c r="AG7">
        <f t="shared" si="1"/>
        <v>0</v>
      </c>
    </row>
    <row r="8" spans="1:33" x14ac:dyDescent="0.25">
      <c r="A8" s="81">
        <v>1</v>
      </c>
      <c r="B8">
        <v>7</v>
      </c>
      <c r="C8" s="102">
        <v>0.99360000000000004</v>
      </c>
      <c r="D8" s="128">
        <v>1</v>
      </c>
      <c r="E8" s="128">
        <v>1</v>
      </c>
      <c r="F8" s="128">
        <v>-1</v>
      </c>
      <c r="G8">
        <v>7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4">
        <v>0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5">
        <v>1</v>
      </c>
      <c r="AF8">
        <f t="shared" si="0"/>
        <v>0</v>
      </c>
      <c r="AG8">
        <f t="shared" si="1"/>
        <v>0</v>
      </c>
    </row>
    <row r="9" spans="1:33" x14ac:dyDescent="0.25">
      <c r="A9" s="81">
        <v>-1</v>
      </c>
      <c r="B9">
        <v>8</v>
      </c>
      <c r="C9" s="102">
        <v>1.0724</v>
      </c>
      <c r="D9" s="128">
        <v>0</v>
      </c>
      <c r="E9" s="128">
        <v>0</v>
      </c>
      <c r="F9" s="128">
        <v>-1</v>
      </c>
      <c r="G9">
        <v>8</v>
      </c>
      <c r="H9" s="82">
        <v>-1</v>
      </c>
      <c r="I9" s="82">
        <v>-1</v>
      </c>
      <c r="J9" s="82">
        <v>-1</v>
      </c>
      <c r="K9" s="82">
        <v>-1</v>
      </c>
      <c r="L9" s="82">
        <v>-1</v>
      </c>
      <c r="M9" s="83">
        <v>1</v>
      </c>
      <c r="N9" s="83">
        <v>1</v>
      </c>
      <c r="O9" s="83">
        <v>1</v>
      </c>
      <c r="P9" s="84">
        <v>0</v>
      </c>
      <c r="Q9" s="83">
        <v>1</v>
      </c>
      <c r="R9" s="84">
        <v>0</v>
      </c>
      <c r="S9" s="82">
        <v>-1</v>
      </c>
      <c r="T9" s="82">
        <v>-1</v>
      </c>
      <c r="U9" s="82">
        <v>-1</v>
      </c>
      <c r="V9" s="82">
        <v>-1</v>
      </c>
      <c r="W9" s="82">
        <v>-1</v>
      </c>
      <c r="X9" s="84">
        <v>0</v>
      </c>
      <c r="Y9" s="84">
        <v>0</v>
      </c>
      <c r="Z9" s="83">
        <v>1</v>
      </c>
      <c r="AA9" s="84">
        <v>0</v>
      </c>
      <c r="AB9" s="84">
        <v>0</v>
      </c>
      <c r="AC9" s="82">
        <v>-1</v>
      </c>
      <c r="AD9" s="85">
        <v>-1</v>
      </c>
      <c r="AF9">
        <f t="shared" si="0"/>
        <v>0</v>
      </c>
      <c r="AG9">
        <f t="shared" si="1"/>
        <v>0</v>
      </c>
    </row>
    <row r="10" spans="1:33" x14ac:dyDescent="0.25">
      <c r="A10" s="81">
        <v>1</v>
      </c>
      <c r="B10">
        <v>9</v>
      </c>
      <c r="C10" s="102">
        <v>1.1171</v>
      </c>
      <c r="D10" s="128">
        <v>0</v>
      </c>
      <c r="E10" s="128">
        <v>-1</v>
      </c>
      <c r="F10" s="128">
        <v>-1</v>
      </c>
      <c r="G10">
        <v>9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4">
        <v>0</v>
      </c>
      <c r="Q10" s="82">
        <v>1</v>
      </c>
      <c r="R10" s="82">
        <v>1</v>
      </c>
      <c r="S10" s="82">
        <v>1</v>
      </c>
      <c r="T10" s="83">
        <v>-1</v>
      </c>
      <c r="U10" s="82">
        <v>1</v>
      </c>
      <c r="V10" s="83">
        <v>-1</v>
      </c>
      <c r="W10" s="84">
        <v>0</v>
      </c>
      <c r="X10" s="84">
        <v>0</v>
      </c>
      <c r="Y10" s="84">
        <v>0</v>
      </c>
      <c r="Z10" s="82">
        <v>1</v>
      </c>
      <c r="AA10" s="82">
        <v>1</v>
      </c>
      <c r="AB10" s="82">
        <v>1</v>
      </c>
      <c r="AC10" s="82">
        <v>1</v>
      </c>
      <c r="AD10" s="85">
        <v>1</v>
      </c>
      <c r="AF10">
        <f t="shared" si="0"/>
        <v>0</v>
      </c>
      <c r="AG10">
        <f t="shared" si="1"/>
        <v>0</v>
      </c>
    </row>
    <row r="11" spans="1:33" ht="15.75" thickBot="1" x14ac:dyDescent="0.3">
      <c r="A11" s="87">
        <v>-1</v>
      </c>
      <c r="B11">
        <v>10</v>
      </c>
      <c r="C11" s="102">
        <v>1.3227</v>
      </c>
      <c r="D11" s="128">
        <v>-3</v>
      </c>
      <c r="E11" s="128">
        <v>-2</v>
      </c>
      <c r="F11" s="128">
        <v>-2</v>
      </c>
      <c r="G11">
        <v>10</v>
      </c>
      <c r="H11" s="88">
        <v>-1</v>
      </c>
      <c r="I11" s="88">
        <v>-1</v>
      </c>
      <c r="J11" s="88">
        <v>-1</v>
      </c>
      <c r="K11" s="90">
        <v>0</v>
      </c>
      <c r="L11" s="88">
        <v>-1</v>
      </c>
      <c r="M11" s="88">
        <v>-1</v>
      </c>
      <c r="N11" s="90">
        <v>0</v>
      </c>
      <c r="O11" s="90">
        <v>0</v>
      </c>
      <c r="P11" s="90">
        <v>0</v>
      </c>
      <c r="Q11" s="90">
        <v>0</v>
      </c>
      <c r="R11" s="88">
        <v>-1</v>
      </c>
      <c r="S11" s="90">
        <v>0</v>
      </c>
      <c r="T11" s="88">
        <v>-1</v>
      </c>
      <c r="U11" s="88">
        <v>-1</v>
      </c>
      <c r="V11" s="88">
        <v>-1</v>
      </c>
      <c r="W11" s="88">
        <v>-1</v>
      </c>
      <c r="X11" s="90">
        <v>0</v>
      </c>
      <c r="Y11" s="90">
        <v>0</v>
      </c>
      <c r="Z11" s="88">
        <v>-1</v>
      </c>
      <c r="AA11" s="90">
        <v>0</v>
      </c>
      <c r="AB11" s="88">
        <v>-1</v>
      </c>
      <c r="AC11" s="91">
        <v>1</v>
      </c>
      <c r="AD11" s="89">
        <v>-1</v>
      </c>
      <c r="AF11">
        <f t="shared" si="0"/>
        <v>0</v>
      </c>
      <c r="AG11">
        <f t="shared" si="1"/>
        <v>0</v>
      </c>
    </row>
    <row r="12" spans="1:33" x14ac:dyDescent="0.25">
      <c r="A12" s="81">
        <v>-1</v>
      </c>
      <c r="B12">
        <v>11</v>
      </c>
      <c r="C12" s="102">
        <v>1.1794</v>
      </c>
      <c r="D12" s="128">
        <v>-1</v>
      </c>
      <c r="E12" s="128">
        <v>-1</v>
      </c>
      <c r="F12" s="128">
        <v>-2</v>
      </c>
      <c r="G12">
        <v>11</v>
      </c>
      <c r="H12" s="82">
        <v>-1</v>
      </c>
      <c r="I12" s="82">
        <v>-1</v>
      </c>
      <c r="J12" s="82">
        <v>-1</v>
      </c>
      <c r="K12" s="82">
        <v>-1</v>
      </c>
      <c r="L12" s="82">
        <v>-1</v>
      </c>
      <c r="M12" s="82">
        <v>-1</v>
      </c>
      <c r="N12" s="82">
        <v>-1</v>
      </c>
      <c r="O12" s="82">
        <v>-1</v>
      </c>
      <c r="P12" s="84">
        <v>0</v>
      </c>
      <c r="Q12" s="82">
        <v>-1</v>
      </c>
      <c r="R12" s="82">
        <v>-1</v>
      </c>
      <c r="S12" s="82">
        <v>-1</v>
      </c>
      <c r="T12" s="82">
        <v>-1</v>
      </c>
      <c r="U12" s="82">
        <v>-1</v>
      </c>
      <c r="V12" s="82">
        <v>-1</v>
      </c>
      <c r="W12" s="84">
        <v>0</v>
      </c>
      <c r="X12" s="82">
        <v>-1</v>
      </c>
      <c r="Y12" s="84">
        <v>0</v>
      </c>
      <c r="Z12" s="84">
        <v>0</v>
      </c>
      <c r="AA12" s="82">
        <v>-1</v>
      </c>
      <c r="AB12" s="82">
        <v>-1</v>
      </c>
      <c r="AC12" s="82">
        <v>-1</v>
      </c>
      <c r="AD12" s="85">
        <v>-1</v>
      </c>
      <c r="AF12">
        <f t="shared" si="0"/>
        <v>0</v>
      </c>
      <c r="AG12">
        <f t="shared" si="1"/>
        <v>0</v>
      </c>
    </row>
    <row r="13" spans="1:33" x14ac:dyDescent="0.25">
      <c r="A13" s="81">
        <v>-1</v>
      </c>
      <c r="B13">
        <v>12</v>
      </c>
      <c r="C13" s="102">
        <v>1.3754</v>
      </c>
      <c r="D13" s="128">
        <v>-3</v>
      </c>
      <c r="E13" s="128">
        <v>-2</v>
      </c>
      <c r="F13" s="128">
        <v>-2</v>
      </c>
      <c r="G13">
        <v>12</v>
      </c>
      <c r="H13" s="82">
        <v>-1</v>
      </c>
      <c r="I13" s="82">
        <v>-1</v>
      </c>
      <c r="J13" s="82">
        <v>-1</v>
      </c>
      <c r="K13" s="82">
        <v>-1</v>
      </c>
      <c r="L13" s="82">
        <v>-1</v>
      </c>
      <c r="M13" s="82">
        <v>-1</v>
      </c>
      <c r="N13" s="84">
        <v>0</v>
      </c>
      <c r="O13" s="82">
        <v>-1</v>
      </c>
      <c r="P13" s="84">
        <v>0</v>
      </c>
      <c r="Q13" s="82">
        <v>-1</v>
      </c>
      <c r="R13" s="82">
        <v>-1</v>
      </c>
      <c r="S13" s="82">
        <v>-1</v>
      </c>
      <c r="T13" s="82">
        <v>-1</v>
      </c>
      <c r="U13" s="82">
        <v>-1</v>
      </c>
      <c r="V13" s="82">
        <v>-1</v>
      </c>
      <c r="W13" s="84">
        <v>0</v>
      </c>
      <c r="X13" s="84">
        <v>0</v>
      </c>
      <c r="Y13" s="84">
        <v>0</v>
      </c>
      <c r="Z13" s="82">
        <v>-1</v>
      </c>
      <c r="AA13" s="84">
        <v>0</v>
      </c>
      <c r="AB13" s="84">
        <v>0</v>
      </c>
      <c r="AC13" s="83">
        <v>1</v>
      </c>
      <c r="AD13" s="86">
        <v>1</v>
      </c>
      <c r="AF13">
        <f t="shared" si="0"/>
        <v>0</v>
      </c>
      <c r="AG13">
        <f t="shared" si="1"/>
        <v>0</v>
      </c>
    </row>
    <row r="14" spans="1:33" x14ac:dyDescent="0.25">
      <c r="A14" s="81">
        <v>1</v>
      </c>
      <c r="B14">
        <v>13</v>
      </c>
      <c r="C14" s="102">
        <v>0.63870000000000005</v>
      </c>
      <c r="D14" s="128">
        <v>2</v>
      </c>
      <c r="E14" s="128">
        <v>4</v>
      </c>
      <c r="F14" s="128">
        <v>2</v>
      </c>
      <c r="G14">
        <v>13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5">
        <v>1</v>
      </c>
      <c r="AF14">
        <f t="shared" si="0"/>
        <v>0</v>
      </c>
      <c r="AG14">
        <f t="shared" si="1"/>
        <v>0</v>
      </c>
    </row>
    <row r="15" spans="1:33" x14ac:dyDescent="0.25">
      <c r="A15" s="81">
        <v>-1</v>
      </c>
      <c r="B15">
        <v>14</v>
      </c>
      <c r="C15" s="102">
        <v>1.0863</v>
      </c>
      <c r="D15" s="128">
        <v>0</v>
      </c>
      <c r="E15" s="128">
        <v>0</v>
      </c>
      <c r="F15" s="128">
        <v>-1</v>
      </c>
      <c r="G15">
        <v>14</v>
      </c>
      <c r="H15" s="82">
        <v>-1</v>
      </c>
      <c r="I15" s="82">
        <v>-1</v>
      </c>
      <c r="J15" s="82">
        <v>-1</v>
      </c>
      <c r="K15" s="82">
        <v>-1</v>
      </c>
      <c r="L15" s="82">
        <v>-1</v>
      </c>
      <c r="M15" s="82">
        <v>-1</v>
      </c>
      <c r="N15" s="82">
        <v>-1</v>
      </c>
      <c r="O15" s="82">
        <v>-1</v>
      </c>
      <c r="P15" s="84">
        <v>0</v>
      </c>
      <c r="Q15" s="82">
        <v>-1</v>
      </c>
      <c r="R15" s="82">
        <v>-1</v>
      </c>
      <c r="S15" s="82">
        <v>-1</v>
      </c>
      <c r="T15" s="82">
        <v>-1</v>
      </c>
      <c r="U15" s="82">
        <v>-1</v>
      </c>
      <c r="V15" s="82">
        <v>-1</v>
      </c>
      <c r="W15" s="82">
        <v>-1</v>
      </c>
      <c r="X15" s="82">
        <v>-1</v>
      </c>
      <c r="Y15" s="83">
        <v>1</v>
      </c>
      <c r="Z15" s="82">
        <v>-1</v>
      </c>
      <c r="AA15" s="84">
        <v>0</v>
      </c>
      <c r="AB15" s="84">
        <v>0</v>
      </c>
      <c r="AC15" s="82">
        <v>-1</v>
      </c>
      <c r="AD15" s="85">
        <v>-1</v>
      </c>
      <c r="AF15">
        <f t="shared" si="0"/>
        <v>0</v>
      </c>
      <c r="AG15">
        <f t="shared" si="1"/>
        <v>0</v>
      </c>
    </row>
    <row r="16" spans="1:33" ht="15.75" thickBot="1" x14ac:dyDescent="0.3">
      <c r="A16" s="87">
        <v>1</v>
      </c>
      <c r="B16">
        <v>15</v>
      </c>
      <c r="C16" s="102">
        <v>1.2273000000000001</v>
      </c>
      <c r="D16" s="128">
        <v>-2</v>
      </c>
      <c r="E16" s="128">
        <v>-2</v>
      </c>
      <c r="F16" s="128">
        <v>-2</v>
      </c>
      <c r="G16">
        <v>15</v>
      </c>
      <c r="H16" s="88">
        <v>1</v>
      </c>
      <c r="I16" s="88">
        <v>1</v>
      </c>
      <c r="J16" s="90">
        <v>0</v>
      </c>
      <c r="K16" s="91">
        <v>-1</v>
      </c>
      <c r="L16" s="91">
        <v>-1</v>
      </c>
      <c r="M16" s="88">
        <v>1</v>
      </c>
      <c r="N16" s="88">
        <v>1</v>
      </c>
      <c r="O16" s="91">
        <v>-1</v>
      </c>
      <c r="P16" s="90">
        <v>0</v>
      </c>
      <c r="Q16" s="88">
        <v>1</v>
      </c>
      <c r="R16" s="88">
        <v>1</v>
      </c>
      <c r="S16" s="88">
        <v>1</v>
      </c>
      <c r="T16" s="88">
        <v>1</v>
      </c>
      <c r="U16" s="90">
        <v>0</v>
      </c>
      <c r="V16" s="91">
        <v>-1</v>
      </c>
      <c r="W16" s="90">
        <v>0</v>
      </c>
      <c r="X16" s="91">
        <v>-1</v>
      </c>
      <c r="Y16" s="88">
        <v>1</v>
      </c>
      <c r="Z16" s="88">
        <v>1</v>
      </c>
      <c r="AA16" s="88">
        <v>1</v>
      </c>
      <c r="AB16" s="88">
        <v>1</v>
      </c>
      <c r="AC16" s="88">
        <v>1</v>
      </c>
      <c r="AD16" s="89">
        <v>1</v>
      </c>
      <c r="AF16">
        <f t="shared" si="0"/>
        <v>0</v>
      </c>
      <c r="AG16">
        <f t="shared" si="1"/>
        <v>0</v>
      </c>
    </row>
    <row r="17" spans="1:33" x14ac:dyDescent="0.25">
      <c r="A17" s="81">
        <v>-1</v>
      </c>
      <c r="B17">
        <v>16</v>
      </c>
      <c r="C17" s="102">
        <v>1.4322999999999999</v>
      </c>
      <c r="D17" s="128">
        <v>-3</v>
      </c>
      <c r="E17" s="128">
        <v>-3</v>
      </c>
      <c r="F17" s="128">
        <v>-2</v>
      </c>
      <c r="G17">
        <v>16</v>
      </c>
      <c r="H17" s="82">
        <v>-1</v>
      </c>
      <c r="I17" s="82">
        <v>-1</v>
      </c>
      <c r="J17" s="82">
        <v>-1</v>
      </c>
      <c r="K17" s="82">
        <v>-1</v>
      </c>
      <c r="L17" s="82">
        <v>-1</v>
      </c>
      <c r="M17" s="82">
        <v>-1</v>
      </c>
      <c r="N17" s="82">
        <v>-1</v>
      </c>
      <c r="O17" s="82">
        <v>-1</v>
      </c>
      <c r="P17" s="84">
        <v>0</v>
      </c>
      <c r="Q17" s="82">
        <v>-1</v>
      </c>
      <c r="R17" s="82">
        <v>-1</v>
      </c>
      <c r="S17" s="82">
        <v>-1</v>
      </c>
      <c r="T17" s="82">
        <v>-1</v>
      </c>
      <c r="U17" s="82">
        <v>-1</v>
      </c>
      <c r="V17" s="83">
        <v>1</v>
      </c>
      <c r="W17" s="82">
        <v>-1</v>
      </c>
      <c r="X17" s="82">
        <v>-1</v>
      </c>
      <c r="Y17" s="84">
        <v>0</v>
      </c>
      <c r="Z17" s="82">
        <v>-1</v>
      </c>
      <c r="AA17" s="82">
        <v>-1</v>
      </c>
      <c r="AB17" s="84">
        <v>0</v>
      </c>
      <c r="AC17" s="82">
        <v>-1</v>
      </c>
      <c r="AD17" s="85">
        <v>-1</v>
      </c>
      <c r="AF17">
        <f t="shared" si="0"/>
        <v>0</v>
      </c>
      <c r="AG17">
        <f t="shared" si="1"/>
        <v>0</v>
      </c>
    </row>
    <row r="18" spans="1:33" x14ac:dyDescent="0.25">
      <c r="A18" s="81">
        <v>1</v>
      </c>
      <c r="B18">
        <v>17</v>
      </c>
      <c r="C18" s="102">
        <v>1.0866</v>
      </c>
      <c r="D18" s="128">
        <v>0</v>
      </c>
      <c r="E18" s="128">
        <v>0</v>
      </c>
      <c r="F18" s="128">
        <v>-1</v>
      </c>
      <c r="G18">
        <v>17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4">
        <v>0</v>
      </c>
      <c r="P18" s="84">
        <v>0</v>
      </c>
      <c r="Q18" s="82">
        <v>1</v>
      </c>
      <c r="R18" s="82">
        <v>1</v>
      </c>
      <c r="S18" s="82">
        <v>1</v>
      </c>
      <c r="T18" s="84">
        <v>0</v>
      </c>
      <c r="U18" s="82">
        <v>1</v>
      </c>
      <c r="V18" s="82">
        <v>1</v>
      </c>
      <c r="W18" s="82">
        <v>1</v>
      </c>
      <c r="X18" s="84">
        <v>0</v>
      </c>
      <c r="Y18" s="82">
        <v>1</v>
      </c>
      <c r="Z18" s="82">
        <v>1</v>
      </c>
      <c r="AA18" s="82">
        <v>1</v>
      </c>
      <c r="AB18" s="84">
        <v>0</v>
      </c>
      <c r="AC18" s="82">
        <v>1</v>
      </c>
      <c r="AD18" s="85">
        <v>1</v>
      </c>
      <c r="AF18">
        <f t="shared" si="0"/>
        <v>0</v>
      </c>
      <c r="AG18">
        <f t="shared" si="1"/>
        <v>0</v>
      </c>
    </row>
    <row r="19" spans="1:33" x14ac:dyDescent="0.25">
      <c r="A19" s="81">
        <v>-1</v>
      </c>
      <c r="B19">
        <v>18</v>
      </c>
      <c r="C19" s="102">
        <v>1.0524</v>
      </c>
      <c r="D19" s="128">
        <v>0</v>
      </c>
      <c r="E19" s="128">
        <v>0</v>
      </c>
      <c r="F19" s="128">
        <v>-1</v>
      </c>
      <c r="G19">
        <v>18</v>
      </c>
      <c r="H19" s="82">
        <v>-1</v>
      </c>
      <c r="I19" s="82">
        <v>-1</v>
      </c>
      <c r="J19" s="82">
        <v>-1</v>
      </c>
      <c r="K19" s="82">
        <v>-1</v>
      </c>
      <c r="L19" s="82">
        <v>-1</v>
      </c>
      <c r="M19" s="82">
        <v>-1</v>
      </c>
      <c r="N19" s="82">
        <v>-1</v>
      </c>
      <c r="O19" s="82">
        <v>-1</v>
      </c>
      <c r="P19" s="84">
        <v>0</v>
      </c>
      <c r="Q19" s="82">
        <v>-1</v>
      </c>
      <c r="R19" s="82">
        <v>-1</v>
      </c>
      <c r="S19" s="82">
        <v>-1</v>
      </c>
      <c r="T19" s="82">
        <v>-1</v>
      </c>
      <c r="U19" s="82">
        <v>-1</v>
      </c>
      <c r="V19" s="82">
        <v>-1</v>
      </c>
      <c r="W19" s="82">
        <v>-1</v>
      </c>
      <c r="X19" s="82">
        <v>-1</v>
      </c>
      <c r="Y19" s="84">
        <v>0</v>
      </c>
      <c r="Z19" s="83">
        <v>1</v>
      </c>
      <c r="AA19" s="84">
        <v>0</v>
      </c>
      <c r="AB19" s="82">
        <v>-1</v>
      </c>
      <c r="AC19" s="83">
        <v>1</v>
      </c>
      <c r="AD19" s="85">
        <v>-1</v>
      </c>
      <c r="AF19">
        <f t="shared" si="0"/>
        <v>0</v>
      </c>
      <c r="AG19">
        <f t="shared" si="1"/>
        <v>0</v>
      </c>
    </row>
    <row r="20" spans="1:33" x14ac:dyDescent="0.25">
      <c r="A20" s="81">
        <v>1</v>
      </c>
      <c r="B20">
        <v>19</v>
      </c>
      <c r="C20" s="102">
        <v>0.93810000000000004</v>
      </c>
      <c r="D20" s="128">
        <v>1</v>
      </c>
      <c r="E20" s="128">
        <v>1</v>
      </c>
      <c r="F20" s="128">
        <v>0</v>
      </c>
      <c r="G20">
        <v>19</v>
      </c>
      <c r="H20" s="82">
        <v>1</v>
      </c>
      <c r="I20" s="82">
        <v>1</v>
      </c>
      <c r="J20" s="82">
        <v>1</v>
      </c>
      <c r="K20" s="82">
        <v>1</v>
      </c>
      <c r="L20" s="84">
        <v>0</v>
      </c>
      <c r="M20" s="82">
        <v>1</v>
      </c>
      <c r="N20" s="82">
        <v>1</v>
      </c>
      <c r="O20" s="84">
        <v>0</v>
      </c>
      <c r="P20" s="84">
        <v>0</v>
      </c>
      <c r="Q20" s="82">
        <v>1</v>
      </c>
      <c r="R20" s="82">
        <v>1</v>
      </c>
      <c r="S20" s="84">
        <v>0</v>
      </c>
      <c r="T20" s="82">
        <v>1</v>
      </c>
      <c r="U20" s="84">
        <v>0</v>
      </c>
      <c r="V20" s="82">
        <v>1</v>
      </c>
      <c r="W20" s="82">
        <v>1</v>
      </c>
      <c r="X20" s="82">
        <v>1</v>
      </c>
      <c r="Y20" s="84">
        <v>0</v>
      </c>
      <c r="Z20" s="82">
        <v>1</v>
      </c>
      <c r="AA20" s="84">
        <v>0</v>
      </c>
      <c r="AB20" s="82">
        <v>1</v>
      </c>
      <c r="AC20" s="82">
        <v>1</v>
      </c>
      <c r="AD20" s="85">
        <v>1</v>
      </c>
      <c r="AF20">
        <f t="shared" si="0"/>
        <v>0</v>
      </c>
      <c r="AG20">
        <f t="shared" si="1"/>
        <v>0</v>
      </c>
    </row>
    <row r="21" spans="1:33" ht="15.75" thickBot="1" x14ac:dyDescent="0.3">
      <c r="A21" s="87">
        <v>1</v>
      </c>
      <c r="B21">
        <v>20</v>
      </c>
      <c r="C21" s="102">
        <v>0.81520000000000004</v>
      </c>
      <c r="D21" s="128">
        <v>2</v>
      </c>
      <c r="E21" s="128">
        <v>2</v>
      </c>
      <c r="F21" s="128">
        <v>1</v>
      </c>
      <c r="G21">
        <v>20</v>
      </c>
      <c r="H21" s="88">
        <v>1</v>
      </c>
      <c r="I21" s="88">
        <v>1</v>
      </c>
      <c r="J21" s="88">
        <v>1</v>
      </c>
      <c r="K21" s="88">
        <v>1</v>
      </c>
      <c r="L21" s="90">
        <v>0</v>
      </c>
      <c r="M21" s="88">
        <v>1</v>
      </c>
      <c r="N21" s="88">
        <v>1</v>
      </c>
      <c r="O21" s="91">
        <v>-1</v>
      </c>
      <c r="P21" s="90">
        <v>0</v>
      </c>
      <c r="Q21" s="88">
        <v>1</v>
      </c>
      <c r="R21" s="88">
        <v>1</v>
      </c>
      <c r="S21" s="88">
        <v>1</v>
      </c>
      <c r="T21" s="88">
        <v>1</v>
      </c>
      <c r="U21" s="88">
        <v>1</v>
      </c>
      <c r="V21" s="88">
        <v>1</v>
      </c>
      <c r="W21" s="88">
        <v>1</v>
      </c>
      <c r="X21" s="88">
        <v>1</v>
      </c>
      <c r="Y21" s="88">
        <v>1</v>
      </c>
      <c r="Z21" s="88">
        <v>1</v>
      </c>
      <c r="AA21" s="88">
        <v>1</v>
      </c>
      <c r="AB21" s="88">
        <v>1</v>
      </c>
      <c r="AC21" s="88">
        <v>1</v>
      </c>
      <c r="AD21" s="89">
        <v>1</v>
      </c>
      <c r="AF21">
        <f t="shared" si="0"/>
        <v>0</v>
      </c>
      <c r="AG21">
        <f t="shared" si="1"/>
        <v>0</v>
      </c>
    </row>
    <row r="22" spans="1:33" x14ac:dyDescent="0.25">
      <c r="A22" s="81">
        <v>1</v>
      </c>
      <c r="B22">
        <v>21</v>
      </c>
      <c r="C22" s="102">
        <v>0.86619999999999997</v>
      </c>
      <c r="D22" s="128">
        <v>2</v>
      </c>
      <c r="E22" s="128">
        <v>2</v>
      </c>
      <c r="F22" s="128">
        <v>0</v>
      </c>
      <c r="G22">
        <v>21</v>
      </c>
      <c r="H22" s="82">
        <v>1</v>
      </c>
      <c r="I22" s="82">
        <v>1</v>
      </c>
      <c r="J22" s="82">
        <v>1</v>
      </c>
      <c r="K22" s="83">
        <v>-1</v>
      </c>
      <c r="L22" s="83">
        <v>-1</v>
      </c>
      <c r="M22" s="82">
        <v>1</v>
      </c>
      <c r="N22" s="82">
        <v>1</v>
      </c>
      <c r="O22" s="84">
        <v>0</v>
      </c>
      <c r="P22" s="84">
        <v>0</v>
      </c>
      <c r="Q22" s="82">
        <v>1</v>
      </c>
      <c r="R22" s="82">
        <v>1</v>
      </c>
      <c r="S22" s="83">
        <v>-1</v>
      </c>
      <c r="T22" s="84">
        <v>0</v>
      </c>
      <c r="U22" s="84">
        <v>0</v>
      </c>
      <c r="V22" s="83">
        <v>-1</v>
      </c>
      <c r="W22" s="82">
        <v>1</v>
      </c>
      <c r="X22" s="84">
        <v>0</v>
      </c>
      <c r="Y22" s="82">
        <v>1</v>
      </c>
      <c r="Z22" s="82">
        <v>1</v>
      </c>
      <c r="AA22" s="84">
        <v>0</v>
      </c>
      <c r="AB22" s="84">
        <v>0</v>
      </c>
      <c r="AC22" s="82">
        <v>1</v>
      </c>
      <c r="AD22" s="86">
        <v>-1</v>
      </c>
      <c r="AF22">
        <f t="shared" si="0"/>
        <v>0</v>
      </c>
      <c r="AG22">
        <f t="shared" si="1"/>
        <v>0</v>
      </c>
    </row>
    <row r="23" spans="1:33" x14ac:dyDescent="0.25">
      <c r="A23" s="81">
        <v>1</v>
      </c>
      <c r="B23">
        <v>22</v>
      </c>
      <c r="C23" s="102">
        <v>1.0531999999999999</v>
      </c>
      <c r="D23" s="128">
        <v>0</v>
      </c>
      <c r="E23" s="128">
        <v>0</v>
      </c>
      <c r="F23" s="128">
        <v>-1</v>
      </c>
      <c r="G23">
        <v>22</v>
      </c>
      <c r="H23" s="82">
        <v>1</v>
      </c>
      <c r="I23" s="82">
        <v>1</v>
      </c>
      <c r="J23" s="82">
        <v>1</v>
      </c>
      <c r="K23" s="82">
        <v>1</v>
      </c>
      <c r="L23" s="82">
        <v>1</v>
      </c>
      <c r="M23" s="82">
        <v>1</v>
      </c>
      <c r="N23" s="82">
        <v>1</v>
      </c>
      <c r="O23" s="82">
        <v>1</v>
      </c>
      <c r="P23" s="84">
        <v>0</v>
      </c>
      <c r="Q23" s="82">
        <v>1</v>
      </c>
      <c r="R23" s="82">
        <v>1</v>
      </c>
      <c r="S23" s="82">
        <v>1</v>
      </c>
      <c r="T23" s="82">
        <v>1</v>
      </c>
      <c r="U23" s="82">
        <v>1</v>
      </c>
      <c r="V23" s="82">
        <v>1</v>
      </c>
      <c r="W23" s="84">
        <v>0</v>
      </c>
      <c r="X23" s="83">
        <v>-1</v>
      </c>
      <c r="Y23" s="82">
        <v>1</v>
      </c>
      <c r="Z23" s="82">
        <v>1</v>
      </c>
      <c r="AA23" s="84">
        <v>0</v>
      </c>
      <c r="AB23" s="82">
        <v>1</v>
      </c>
      <c r="AC23" s="82">
        <v>1</v>
      </c>
      <c r="AD23" s="85">
        <v>1</v>
      </c>
      <c r="AF23">
        <f t="shared" si="0"/>
        <v>0</v>
      </c>
      <c r="AG23">
        <f t="shared" si="1"/>
        <v>0</v>
      </c>
    </row>
    <row r="24" spans="1:33" x14ac:dyDescent="0.25">
      <c r="A24" s="81">
        <v>-1</v>
      </c>
      <c r="B24">
        <v>23</v>
      </c>
      <c r="C24" s="102">
        <v>0.87949999999999995</v>
      </c>
      <c r="D24" s="128">
        <v>2</v>
      </c>
      <c r="E24" s="128">
        <v>2</v>
      </c>
      <c r="F24" s="128">
        <v>0</v>
      </c>
      <c r="G24">
        <v>23</v>
      </c>
      <c r="H24" s="82">
        <v>-1</v>
      </c>
      <c r="I24" s="82">
        <v>-1</v>
      </c>
      <c r="J24" s="83">
        <v>1</v>
      </c>
      <c r="K24" s="82">
        <v>-1</v>
      </c>
      <c r="L24" s="82">
        <v>-1</v>
      </c>
      <c r="M24" s="83">
        <v>1</v>
      </c>
      <c r="N24" s="83">
        <v>1</v>
      </c>
      <c r="O24" s="82">
        <v>-1</v>
      </c>
      <c r="P24" s="84">
        <v>0</v>
      </c>
      <c r="Q24" s="83">
        <v>1</v>
      </c>
      <c r="R24" s="82">
        <v>-1</v>
      </c>
      <c r="S24" s="84">
        <v>0</v>
      </c>
      <c r="T24" s="83">
        <v>1</v>
      </c>
      <c r="U24" s="83">
        <v>1</v>
      </c>
      <c r="V24" s="84">
        <v>0</v>
      </c>
      <c r="W24" s="82">
        <v>-1</v>
      </c>
      <c r="X24" s="82">
        <v>-1</v>
      </c>
      <c r="Y24" s="83">
        <v>1</v>
      </c>
      <c r="Z24" s="82">
        <v>-1</v>
      </c>
      <c r="AA24" s="82">
        <v>-1</v>
      </c>
      <c r="AB24" s="82">
        <v>-1</v>
      </c>
      <c r="AC24" s="83">
        <v>1</v>
      </c>
      <c r="AD24" s="86">
        <v>1</v>
      </c>
      <c r="AF24">
        <f t="shared" si="0"/>
        <v>0</v>
      </c>
      <c r="AG24">
        <f t="shared" si="1"/>
        <v>0</v>
      </c>
    </row>
    <row r="25" spans="1:33" x14ac:dyDescent="0.25">
      <c r="A25" s="81">
        <v>-1</v>
      </c>
      <c r="B25">
        <v>24</v>
      </c>
      <c r="C25" s="102">
        <v>1.2793000000000001</v>
      </c>
      <c r="D25" s="128">
        <v>-2</v>
      </c>
      <c r="E25" s="128">
        <v>-2</v>
      </c>
      <c r="F25" s="128">
        <v>-2</v>
      </c>
      <c r="G25">
        <v>24</v>
      </c>
      <c r="H25" s="84">
        <v>0</v>
      </c>
      <c r="I25" s="82">
        <v>-1</v>
      </c>
      <c r="J25" s="82">
        <v>-1</v>
      </c>
      <c r="K25" s="82">
        <v>-1</v>
      </c>
      <c r="L25" s="82">
        <v>-1</v>
      </c>
      <c r="M25" s="83">
        <v>1</v>
      </c>
      <c r="N25" s="84">
        <v>0</v>
      </c>
      <c r="O25" s="82">
        <v>-1</v>
      </c>
      <c r="P25" s="84">
        <v>0</v>
      </c>
      <c r="Q25" s="83">
        <v>1</v>
      </c>
      <c r="R25" s="82">
        <v>-1</v>
      </c>
      <c r="S25" s="82">
        <v>-1</v>
      </c>
      <c r="T25" s="84">
        <v>0</v>
      </c>
      <c r="U25" s="82">
        <v>-1</v>
      </c>
      <c r="V25" s="83">
        <v>1</v>
      </c>
      <c r="W25" s="82">
        <v>-1</v>
      </c>
      <c r="X25" s="82">
        <v>-1</v>
      </c>
      <c r="Y25" s="84">
        <v>0</v>
      </c>
      <c r="Z25" s="83">
        <v>1</v>
      </c>
      <c r="AA25" s="84">
        <v>0</v>
      </c>
      <c r="AB25" s="82">
        <v>-1</v>
      </c>
      <c r="AC25" s="83">
        <v>1</v>
      </c>
      <c r="AD25" s="85">
        <v>-1</v>
      </c>
      <c r="AF25">
        <f t="shared" si="0"/>
        <v>0</v>
      </c>
      <c r="AG25">
        <f t="shared" si="1"/>
        <v>0</v>
      </c>
    </row>
    <row r="26" spans="1:33" ht="15.75" thickBot="1" x14ac:dyDescent="0.3">
      <c r="A26" s="87">
        <v>1</v>
      </c>
      <c r="B26">
        <v>25</v>
      </c>
      <c r="C26" s="102">
        <v>0.88</v>
      </c>
      <c r="D26" s="128">
        <v>2</v>
      </c>
      <c r="E26" s="128">
        <v>2</v>
      </c>
      <c r="F26" s="128">
        <v>0</v>
      </c>
      <c r="G26">
        <v>25</v>
      </c>
      <c r="H26" s="88">
        <v>1</v>
      </c>
      <c r="I26" s="88">
        <v>1</v>
      </c>
      <c r="J26" s="88">
        <v>1</v>
      </c>
      <c r="K26" s="88">
        <v>1</v>
      </c>
      <c r="L26" s="88">
        <v>1</v>
      </c>
      <c r="M26" s="88">
        <v>1</v>
      </c>
      <c r="N26" s="88">
        <v>1</v>
      </c>
      <c r="O26" s="88">
        <v>1</v>
      </c>
      <c r="P26" s="88">
        <v>1</v>
      </c>
      <c r="Q26" s="88">
        <v>1</v>
      </c>
      <c r="R26" s="88">
        <v>1</v>
      </c>
      <c r="S26" s="88">
        <v>1</v>
      </c>
      <c r="T26" s="88">
        <v>1</v>
      </c>
      <c r="U26" s="88">
        <v>1</v>
      </c>
      <c r="V26" s="88">
        <v>1</v>
      </c>
      <c r="W26" s="88">
        <v>1</v>
      </c>
      <c r="X26" s="88">
        <v>1</v>
      </c>
      <c r="Y26" s="88">
        <v>1</v>
      </c>
      <c r="Z26" s="88">
        <v>1</v>
      </c>
      <c r="AA26" s="88">
        <v>1</v>
      </c>
      <c r="AB26" s="88">
        <v>1</v>
      </c>
      <c r="AC26" s="88">
        <v>1</v>
      </c>
      <c r="AD26" s="89">
        <v>1</v>
      </c>
      <c r="AF26">
        <f t="shared" si="0"/>
        <v>0</v>
      </c>
      <c r="AG26">
        <f t="shared" si="1"/>
        <v>0</v>
      </c>
    </row>
    <row r="27" spans="1:33" x14ac:dyDescent="0.25">
      <c r="A27" s="81">
        <v>-1</v>
      </c>
      <c r="B27">
        <v>26</v>
      </c>
      <c r="C27" s="102">
        <v>1.2258</v>
      </c>
      <c r="D27" s="128">
        <v>-2</v>
      </c>
      <c r="E27" s="128">
        <v>-2</v>
      </c>
      <c r="F27" s="128">
        <v>-2</v>
      </c>
      <c r="G27">
        <v>26</v>
      </c>
      <c r="H27" s="82">
        <v>-1</v>
      </c>
      <c r="I27" s="82">
        <v>-1</v>
      </c>
      <c r="J27" s="82">
        <v>-1</v>
      </c>
      <c r="K27" s="82">
        <v>-1</v>
      </c>
      <c r="L27" s="82">
        <v>-1</v>
      </c>
      <c r="M27" s="82">
        <v>-1</v>
      </c>
      <c r="N27" s="82">
        <v>-1</v>
      </c>
      <c r="O27" s="82">
        <v>-1</v>
      </c>
      <c r="P27" s="84">
        <v>0</v>
      </c>
      <c r="Q27" s="82">
        <v>-1</v>
      </c>
      <c r="R27" s="82">
        <v>-1</v>
      </c>
      <c r="S27" s="82">
        <v>-1</v>
      </c>
      <c r="T27" s="82">
        <v>-1</v>
      </c>
      <c r="U27" s="82">
        <v>-1</v>
      </c>
      <c r="V27" s="82">
        <v>-1</v>
      </c>
      <c r="W27" s="82">
        <v>-1</v>
      </c>
      <c r="X27" s="82">
        <v>-1</v>
      </c>
      <c r="Y27" s="82">
        <v>-1</v>
      </c>
      <c r="Z27" s="82">
        <v>-1</v>
      </c>
      <c r="AA27" s="82">
        <v>-1</v>
      </c>
      <c r="AB27" s="82">
        <v>-1</v>
      </c>
      <c r="AC27" s="82">
        <v>-1</v>
      </c>
      <c r="AD27" s="85">
        <v>-1</v>
      </c>
      <c r="AF27">
        <f t="shared" si="0"/>
        <v>0</v>
      </c>
      <c r="AG27">
        <f t="shared" si="1"/>
        <v>0</v>
      </c>
    </row>
    <row r="28" spans="1:33" x14ac:dyDescent="0.25">
      <c r="A28" s="81">
        <v>1</v>
      </c>
      <c r="B28">
        <v>27</v>
      </c>
      <c r="C28" s="102">
        <v>1.0548</v>
      </c>
      <c r="D28" s="128">
        <v>0</v>
      </c>
      <c r="E28" s="128">
        <v>0</v>
      </c>
      <c r="F28" s="128">
        <v>-1</v>
      </c>
      <c r="G28">
        <v>27</v>
      </c>
      <c r="H28" s="82">
        <v>1</v>
      </c>
      <c r="I28" s="82">
        <v>1</v>
      </c>
      <c r="J28" s="84">
        <v>0</v>
      </c>
      <c r="K28" s="82">
        <v>1</v>
      </c>
      <c r="L28" s="82">
        <v>1</v>
      </c>
      <c r="M28" s="82">
        <v>1</v>
      </c>
      <c r="N28" s="82">
        <v>1</v>
      </c>
      <c r="O28" s="84">
        <v>0</v>
      </c>
      <c r="P28" s="84">
        <v>0</v>
      </c>
      <c r="Q28" s="82">
        <v>1</v>
      </c>
      <c r="R28" s="83">
        <v>-1</v>
      </c>
      <c r="S28" s="82">
        <v>1</v>
      </c>
      <c r="T28" s="82">
        <v>1</v>
      </c>
      <c r="U28" s="82">
        <v>1</v>
      </c>
      <c r="V28" s="82">
        <v>1</v>
      </c>
      <c r="W28" s="82">
        <v>1</v>
      </c>
      <c r="X28" s="82">
        <v>1</v>
      </c>
      <c r="Y28" s="82">
        <v>1</v>
      </c>
      <c r="Z28" s="82">
        <v>1</v>
      </c>
      <c r="AA28" s="82">
        <v>1</v>
      </c>
      <c r="AB28" s="82">
        <v>1</v>
      </c>
      <c r="AC28" s="82">
        <v>1</v>
      </c>
      <c r="AD28" s="85">
        <v>1</v>
      </c>
      <c r="AF28">
        <f t="shared" si="0"/>
        <v>0</v>
      </c>
      <c r="AG28">
        <f t="shared" si="1"/>
        <v>0</v>
      </c>
    </row>
    <row r="29" spans="1:33" x14ac:dyDescent="0.25">
      <c r="A29" s="81">
        <v>-1</v>
      </c>
      <c r="B29">
        <v>28</v>
      </c>
      <c r="C29" s="102">
        <v>1.3166</v>
      </c>
      <c r="D29" s="128">
        <v>-3</v>
      </c>
      <c r="E29" s="128">
        <v>-2</v>
      </c>
      <c r="F29" s="128">
        <v>-2</v>
      </c>
      <c r="G29">
        <v>28</v>
      </c>
      <c r="H29" s="82">
        <v>-1</v>
      </c>
      <c r="I29" s="82">
        <v>-1</v>
      </c>
      <c r="J29" s="82">
        <v>-1</v>
      </c>
      <c r="K29" s="82">
        <v>-1</v>
      </c>
      <c r="L29" s="82">
        <v>-1</v>
      </c>
      <c r="M29" s="82">
        <v>-1</v>
      </c>
      <c r="N29" s="82">
        <v>-1</v>
      </c>
      <c r="O29" s="82">
        <v>-1</v>
      </c>
      <c r="P29" s="84">
        <v>0</v>
      </c>
      <c r="Q29" s="82">
        <v>-1</v>
      </c>
      <c r="R29" s="82">
        <v>-1</v>
      </c>
      <c r="S29" s="82">
        <v>-1</v>
      </c>
      <c r="T29" s="82">
        <v>-1</v>
      </c>
      <c r="U29" s="82">
        <v>-1</v>
      </c>
      <c r="V29" s="82">
        <v>-1</v>
      </c>
      <c r="W29" s="82">
        <v>-1</v>
      </c>
      <c r="X29" s="82">
        <v>-1</v>
      </c>
      <c r="Y29" s="83">
        <v>1</v>
      </c>
      <c r="Z29" s="82">
        <v>-1</v>
      </c>
      <c r="AA29" s="82">
        <v>-1</v>
      </c>
      <c r="AB29" s="84">
        <v>0</v>
      </c>
      <c r="AC29" s="83">
        <v>1</v>
      </c>
      <c r="AD29" s="85">
        <v>-1</v>
      </c>
      <c r="AF29">
        <f t="shared" si="0"/>
        <v>0</v>
      </c>
      <c r="AG29">
        <f t="shared" si="1"/>
        <v>0</v>
      </c>
    </row>
    <row r="30" spans="1:33" x14ac:dyDescent="0.25">
      <c r="A30" s="81">
        <v>1</v>
      </c>
      <c r="B30">
        <v>29</v>
      </c>
      <c r="C30" s="102">
        <v>0.78</v>
      </c>
      <c r="D30" s="128">
        <v>2</v>
      </c>
      <c r="E30" s="128">
        <v>3</v>
      </c>
      <c r="F30" s="128">
        <v>1</v>
      </c>
      <c r="G30">
        <v>29</v>
      </c>
      <c r="H30" s="82">
        <v>1</v>
      </c>
      <c r="I30" s="82">
        <v>1</v>
      </c>
      <c r="J30" s="82">
        <v>1</v>
      </c>
      <c r="K30" s="82">
        <v>1</v>
      </c>
      <c r="L30" s="82">
        <v>1</v>
      </c>
      <c r="M30" s="82">
        <v>1</v>
      </c>
      <c r="N30" s="82">
        <v>1</v>
      </c>
      <c r="O30" s="82">
        <v>1</v>
      </c>
      <c r="P30" s="84">
        <v>0</v>
      </c>
      <c r="Q30" s="82">
        <v>1</v>
      </c>
      <c r="R30" s="82">
        <v>1</v>
      </c>
      <c r="S30" s="82">
        <v>1</v>
      </c>
      <c r="T30" s="82">
        <v>1</v>
      </c>
      <c r="U30" s="82">
        <v>1</v>
      </c>
      <c r="V30" s="82">
        <v>1</v>
      </c>
      <c r="W30" s="82">
        <v>1</v>
      </c>
      <c r="X30" s="82">
        <v>1</v>
      </c>
      <c r="Y30" s="82">
        <v>1</v>
      </c>
      <c r="Z30" s="82">
        <v>1</v>
      </c>
      <c r="AA30" s="82">
        <v>1</v>
      </c>
      <c r="AB30" s="82">
        <v>1</v>
      </c>
      <c r="AC30" s="82">
        <v>1</v>
      </c>
      <c r="AD30" s="85">
        <v>1</v>
      </c>
      <c r="AF30">
        <f t="shared" si="0"/>
        <v>0</v>
      </c>
      <c r="AG30">
        <f t="shared" si="1"/>
        <v>0</v>
      </c>
    </row>
    <row r="31" spans="1:33" ht="15.75" thickBot="1" x14ac:dyDescent="0.3">
      <c r="A31" s="87">
        <v>-1</v>
      </c>
      <c r="B31">
        <v>30</v>
      </c>
      <c r="C31" s="102">
        <v>1.4004000000000001</v>
      </c>
      <c r="D31" s="128">
        <v>-3</v>
      </c>
      <c r="E31" s="128">
        <v>-2</v>
      </c>
      <c r="F31" s="128">
        <v>-2</v>
      </c>
      <c r="G31">
        <v>30</v>
      </c>
      <c r="H31" s="88">
        <v>-1</v>
      </c>
      <c r="I31" s="88">
        <v>-1</v>
      </c>
      <c r="J31" s="88">
        <v>-1</v>
      </c>
      <c r="K31" s="88">
        <v>-1</v>
      </c>
      <c r="L31" s="88">
        <v>-1</v>
      </c>
      <c r="M31" s="88">
        <v>-1</v>
      </c>
      <c r="N31" s="90">
        <v>0</v>
      </c>
      <c r="O31" s="88">
        <v>-1</v>
      </c>
      <c r="P31" s="90">
        <v>0</v>
      </c>
      <c r="Q31" s="88">
        <v>-1</v>
      </c>
      <c r="R31" s="88">
        <v>-1</v>
      </c>
      <c r="S31" s="88">
        <v>-1</v>
      </c>
      <c r="T31" s="88">
        <v>-1</v>
      </c>
      <c r="U31" s="88">
        <v>-1</v>
      </c>
      <c r="V31" s="88">
        <v>-1</v>
      </c>
      <c r="W31" s="91">
        <v>1</v>
      </c>
      <c r="X31" s="88">
        <v>-1</v>
      </c>
      <c r="Y31" s="90">
        <v>0</v>
      </c>
      <c r="Z31" s="88">
        <v>-1</v>
      </c>
      <c r="AA31" s="88">
        <v>-1</v>
      </c>
      <c r="AB31" s="88">
        <v>-1</v>
      </c>
      <c r="AC31" s="88">
        <v>-1</v>
      </c>
      <c r="AD31" s="89">
        <v>-1</v>
      </c>
      <c r="AF31">
        <f t="shared" si="0"/>
        <v>0</v>
      </c>
      <c r="AG31">
        <f t="shared" si="1"/>
        <v>0</v>
      </c>
    </row>
    <row r="32" spans="1:33" x14ac:dyDescent="0.25">
      <c r="A32" s="81">
        <v>-1</v>
      </c>
      <c r="B32">
        <v>31</v>
      </c>
      <c r="C32" s="102">
        <v>1.3441000000000001</v>
      </c>
      <c r="D32" s="128">
        <v>-3</v>
      </c>
      <c r="E32" s="128">
        <v>-2</v>
      </c>
      <c r="F32" s="128">
        <v>-2</v>
      </c>
      <c r="G32">
        <v>31</v>
      </c>
      <c r="H32" s="82">
        <v>-1</v>
      </c>
      <c r="I32" s="82">
        <v>-1</v>
      </c>
      <c r="J32" s="82">
        <v>-1</v>
      </c>
      <c r="K32" s="82">
        <v>-1</v>
      </c>
      <c r="L32" s="82">
        <v>-1</v>
      </c>
      <c r="M32" s="82">
        <v>-1</v>
      </c>
      <c r="N32" s="82">
        <v>-1</v>
      </c>
      <c r="O32" s="82">
        <v>-1</v>
      </c>
      <c r="P32" s="82">
        <v>-1</v>
      </c>
      <c r="Q32" s="82">
        <v>-1</v>
      </c>
      <c r="R32" s="82">
        <v>-1</v>
      </c>
      <c r="S32" s="82">
        <v>-1</v>
      </c>
      <c r="T32" s="82">
        <v>-1</v>
      </c>
      <c r="U32" s="82">
        <v>-1</v>
      </c>
      <c r="V32" s="82">
        <v>-1</v>
      </c>
      <c r="W32" s="82">
        <v>-1</v>
      </c>
      <c r="X32" s="82">
        <v>-1</v>
      </c>
      <c r="Y32" s="82">
        <v>-1</v>
      </c>
      <c r="Z32" s="82">
        <v>-1</v>
      </c>
      <c r="AA32" s="82">
        <v>-1</v>
      </c>
      <c r="AB32" s="82">
        <v>-1</v>
      </c>
      <c r="AC32" s="82">
        <v>-1</v>
      </c>
      <c r="AD32" s="85">
        <v>-1</v>
      </c>
      <c r="AF32">
        <f t="shared" si="0"/>
        <v>0</v>
      </c>
      <c r="AG32">
        <f t="shared" si="1"/>
        <v>0</v>
      </c>
    </row>
    <row r="33" spans="1:33" x14ac:dyDescent="0.25">
      <c r="A33" s="81">
        <v>1</v>
      </c>
      <c r="B33">
        <v>32</v>
      </c>
      <c r="C33" s="102">
        <v>1.0364</v>
      </c>
      <c r="D33" s="128">
        <v>1</v>
      </c>
      <c r="E33" s="128">
        <v>0</v>
      </c>
      <c r="F33" s="128">
        <v>-1</v>
      </c>
      <c r="G33">
        <v>32</v>
      </c>
      <c r="H33" s="82">
        <v>1</v>
      </c>
      <c r="I33" s="82">
        <v>1</v>
      </c>
      <c r="J33" s="84">
        <v>0</v>
      </c>
      <c r="K33" s="82">
        <v>1</v>
      </c>
      <c r="L33" s="82">
        <v>1</v>
      </c>
      <c r="M33" s="82">
        <v>1</v>
      </c>
      <c r="N33" s="82">
        <v>1</v>
      </c>
      <c r="O33" s="84">
        <v>0</v>
      </c>
      <c r="P33" s="84">
        <v>0</v>
      </c>
      <c r="Q33" s="82">
        <v>1</v>
      </c>
      <c r="R33" s="82">
        <v>1</v>
      </c>
      <c r="S33" s="82">
        <v>1</v>
      </c>
      <c r="T33" s="82">
        <v>1</v>
      </c>
      <c r="U33" s="82">
        <v>1</v>
      </c>
      <c r="V33" s="84">
        <v>0</v>
      </c>
      <c r="W33" s="83">
        <v>-1</v>
      </c>
      <c r="X33" s="84">
        <v>0</v>
      </c>
      <c r="Y33" s="82">
        <v>1</v>
      </c>
      <c r="Z33" s="82">
        <v>1</v>
      </c>
      <c r="AA33" s="82">
        <v>1</v>
      </c>
      <c r="AB33" s="84">
        <v>0</v>
      </c>
      <c r="AC33" s="82">
        <v>1</v>
      </c>
      <c r="AD33" s="92">
        <v>0</v>
      </c>
      <c r="AF33">
        <f t="shared" si="0"/>
        <v>0</v>
      </c>
      <c r="AG33">
        <f t="shared" si="1"/>
        <v>0</v>
      </c>
    </row>
    <row r="34" spans="1:33" x14ac:dyDescent="0.25">
      <c r="A34" s="81">
        <v>-1</v>
      </c>
      <c r="B34">
        <v>33</v>
      </c>
      <c r="C34" s="102">
        <v>1.4196</v>
      </c>
      <c r="D34" s="128">
        <v>-3</v>
      </c>
      <c r="E34" s="128">
        <v>-2</v>
      </c>
      <c r="F34" s="128">
        <v>-2</v>
      </c>
      <c r="G34">
        <v>33</v>
      </c>
      <c r="H34" s="82">
        <v>-1</v>
      </c>
      <c r="I34" s="82">
        <v>-1</v>
      </c>
      <c r="J34" s="82">
        <v>-1</v>
      </c>
      <c r="K34" s="82">
        <v>-1</v>
      </c>
      <c r="L34" s="82">
        <v>-1</v>
      </c>
      <c r="M34" s="82">
        <v>-1</v>
      </c>
      <c r="N34" s="84">
        <v>0</v>
      </c>
      <c r="O34" s="82">
        <v>-1</v>
      </c>
      <c r="P34" s="82">
        <v>-1</v>
      </c>
      <c r="Q34" s="84">
        <v>0</v>
      </c>
      <c r="R34" s="82">
        <v>-1</v>
      </c>
      <c r="S34" s="84">
        <v>0</v>
      </c>
      <c r="T34" s="82">
        <v>-1</v>
      </c>
      <c r="U34" s="82">
        <v>-1</v>
      </c>
      <c r="V34" s="82">
        <v>-1</v>
      </c>
      <c r="W34" s="82">
        <v>-1</v>
      </c>
      <c r="X34" s="82">
        <v>-1</v>
      </c>
      <c r="Y34" s="84">
        <v>0</v>
      </c>
      <c r="Z34" s="82">
        <v>-1</v>
      </c>
      <c r="AA34" s="84">
        <v>0</v>
      </c>
      <c r="AB34" s="84">
        <v>0</v>
      </c>
      <c r="AC34" s="84">
        <v>0</v>
      </c>
      <c r="AD34" s="85">
        <v>-1</v>
      </c>
      <c r="AF34">
        <f t="shared" si="0"/>
        <v>0</v>
      </c>
      <c r="AG34">
        <f t="shared" si="1"/>
        <v>0</v>
      </c>
    </row>
    <row r="35" spans="1:33" x14ac:dyDescent="0.25">
      <c r="A35" s="81">
        <v>1</v>
      </c>
      <c r="B35">
        <v>34</v>
      </c>
      <c r="C35" s="102">
        <v>0.80449999999999999</v>
      </c>
      <c r="D35" s="128">
        <v>2</v>
      </c>
      <c r="E35" s="128">
        <v>2</v>
      </c>
      <c r="F35" s="128">
        <v>1</v>
      </c>
      <c r="G35">
        <v>34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  <c r="P35" s="84">
        <v>0</v>
      </c>
      <c r="Q35" s="82">
        <v>1</v>
      </c>
      <c r="R35" s="82">
        <v>1</v>
      </c>
      <c r="S35" s="82">
        <v>1</v>
      </c>
      <c r="T35" s="82">
        <v>1</v>
      </c>
      <c r="U35" s="82">
        <v>1</v>
      </c>
      <c r="V35" s="82">
        <v>1</v>
      </c>
      <c r="W35" s="82">
        <v>1</v>
      </c>
      <c r="X35" s="82">
        <v>1</v>
      </c>
      <c r="Y35" s="82">
        <v>1</v>
      </c>
      <c r="Z35" s="82">
        <v>1</v>
      </c>
      <c r="AA35" s="82">
        <v>1</v>
      </c>
      <c r="AB35" s="82">
        <v>1</v>
      </c>
      <c r="AC35" s="82">
        <v>1</v>
      </c>
      <c r="AD35" s="85">
        <v>1</v>
      </c>
      <c r="AF35">
        <f t="shared" si="0"/>
        <v>0</v>
      </c>
      <c r="AG35">
        <f t="shared" si="1"/>
        <v>0</v>
      </c>
    </row>
    <row r="36" spans="1:33" ht="15.75" thickBot="1" x14ac:dyDescent="0.3">
      <c r="A36" s="87">
        <v>1</v>
      </c>
      <c r="B36">
        <v>35</v>
      </c>
      <c r="C36" s="102">
        <v>0.79010000000000002</v>
      </c>
      <c r="D36" s="128">
        <v>2</v>
      </c>
      <c r="E36" s="128">
        <v>3</v>
      </c>
      <c r="F36" s="128">
        <v>1</v>
      </c>
      <c r="G36">
        <v>35</v>
      </c>
      <c r="H36" s="88">
        <v>1</v>
      </c>
      <c r="I36" s="88">
        <v>1</v>
      </c>
      <c r="J36" s="88">
        <v>1</v>
      </c>
      <c r="K36" s="88">
        <v>1</v>
      </c>
      <c r="L36" s="88">
        <v>1</v>
      </c>
      <c r="M36" s="88">
        <v>1</v>
      </c>
      <c r="N36" s="88">
        <v>1</v>
      </c>
      <c r="O36" s="88">
        <v>1</v>
      </c>
      <c r="P36" s="90">
        <v>0</v>
      </c>
      <c r="Q36" s="88">
        <v>1</v>
      </c>
      <c r="R36" s="88">
        <v>1</v>
      </c>
      <c r="S36" s="88">
        <v>1</v>
      </c>
      <c r="T36" s="88">
        <v>1</v>
      </c>
      <c r="U36" s="88">
        <v>1</v>
      </c>
      <c r="V36" s="88">
        <v>1</v>
      </c>
      <c r="W36" s="88">
        <v>1</v>
      </c>
      <c r="X36" s="88">
        <v>1</v>
      </c>
      <c r="Y36" s="88">
        <v>1</v>
      </c>
      <c r="Z36" s="88">
        <v>1</v>
      </c>
      <c r="AA36" s="88">
        <v>1</v>
      </c>
      <c r="AB36" s="88">
        <v>1</v>
      </c>
      <c r="AC36" s="88">
        <v>1</v>
      </c>
      <c r="AD36" s="89">
        <v>1</v>
      </c>
      <c r="AF36">
        <f t="shared" si="0"/>
        <v>0</v>
      </c>
      <c r="AG36">
        <f t="shared" si="1"/>
        <v>0</v>
      </c>
    </row>
    <row r="37" spans="1:33" x14ac:dyDescent="0.25">
      <c r="A37" s="81">
        <v>1</v>
      </c>
      <c r="B37">
        <v>36</v>
      </c>
      <c r="C37" s="103">
        <v>0.76180000000000003</v>
      </c>
      <c r="D37" s="128">
        <v>2</v>
      </c>
      <c r="E37" s="128">
        <v>3</v>
      </c>
      <c r="F37" s="128">
        <v>1</v>
      </c>
      <c r="G37">
        <v>36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  <c r="P37" s="84">
        <v>0</v>
      </c>
      <c r="Q37" s="82">
        <v>1</v>
      </c>
      <c r="R37" s="82">
        <v>1</v>
      </c>
      <c r="S37" s="82">
        <v>1</v>
      </c>
      <c r="T37" s="82">
        <v>1</v>
      </c>
      <c r="U37" s="82">
        <v>1</v>
      </c>
      <c r="V37" s="82">
        <v>1</v>
      </c>
      <c r="W37" s="82">
        <v>1</v>
      </c>
      <c r="X37" s="82">
        <v>1</v>
      </c>
      <c r="Y37" s="82">
        <v>1</v>
      </c>
      <c r="Z37" s="82">
        <v>1</v>
      </c>
      <c r="AA37" s="82">
        <v>1</v>
      </c>
      <c r="AB37" s="82">
        <v>1</v>
      </c>
      <c r="AC37" s="82">
        <v>1</v>
      </c>
      <c r="AD37" s="85">
        <v>1</v>
      </c>
      <c r="AF37">
        <f t="shared" si="0"/>
        <v>0</v>
      </c>
      <c r="AG37">
        <f t="shared" si="1"/>
        <v>0</v>
      </c>
    </row>
    <row r="38" spans="1:33" x14ac:dyDescent="0.25">
      <c r="A38" s="81">
        <v>1</v>
      </c>
      <c r="B38">
        <v>37</v>
      </c>
      <c r="C38" s="103">
        <v>0.93020000000000003</v>
      </c>
      <c r="D38" s="128">
        <v>1</v>
      </c>
      <c r="E38" s="128">
        <v>2</v>
      </c>
      <c r="F38" s="128">
        <v>0</v>
      </c>
      <c r="G38">
        <v>37</v>
      </c>
      <c r="H38" s="82">
        <v>1</v>
      </c>
      <c r="I38" s="82">
        <v>1</v>
      </c>
      <c r="J38" s="82">
        <v>1</v>
      </c>
      <c r="K38" s="83">
        <v>-1</v>
      </c>
      <c r="L38" s="83">
        <v>-1</v>
      </c>
      <c r="M38" s="82">
        <v>1</v>
      </c>
      <c r="N38" s="82">
        <v>1</v>
      </c>
      <c r="O38" s="84">
        <v>0</v>
      </c>
      <c r="P38" s="84">
        <v>0</v>
      </c>
      <c r="Q38" s="82">
        <v>1</v>
      </c>
      <c r="R38" s="82">
        <v>1</v>
      </c>
      <c r="S38" s="84">
        <v>0</v>
      </c>
      <c r="T38" s="82">
        <v>1</v>
      </c>
      <c r="U38" s="82">
        <v>1</v>
      </c>
      <c r="V38" s="82">
        <v>1</v>
      </c>
      <c r="W38" s="83">
        <v>-1</v>
      </c>
      <c r="X38" s="84">
        <v>0</v>
      </c>
      <c r="Y38" s="82">
        <v>1</v>
      </c>
      <c r="Z38" s="82">
        <v>1</v>
      </c>
      <c r="AA38" s="84">
        <v>0</v>
      </c>
      <c r="AB38" s="82">
        <v>1</v>
      </c>
      <c r="AC38" s="82">
        <v>1</v>
      </c>
      <c r="AD38" s="85">
        <v>1</v>
      </c>
      <c r="AF38">
        <f t="shared" si="0"/>
        <v>0</v>
      </c>
      <c r="AG38">
        <f t="shared" si="1"/>
        <v>0</v>
      </c>
    </row>
    <row r="39" spans="1:33" x14ac:dyDescent="0.25">
      <c r="A39" s="81">
        <v>-1</v>
      </c>
      <c r="B39">
        <v>38</v>
      </c>
      <c r="C39" s="103">
        <v>1.464</v>
      </c>
      <c r="D39" s="128">
        <v>-4</v>
      </c>
      <c r="E39" s="128">
        <v>-3</v>
      </c>
      <c r="F39" s="128">
        <v>-2</v>
      </c>
      <c r="G39">
        <v>38</v>
      </c>
      <c r="H39" s="82">
        <v>-1</v>
      </c>
      <c r="I39" s="82">
        <v>-1</v>
      </c>
      <c r="J39" s="82">
        <v>-1</v>
      </c>
      <c r="K39" s="82">
        <v>-1</v>
      </c>
      <c r="L39" s="82">
        <v>-1</v>
      </c>
      <c r="M39" s="82">
        <v>-1</v>
      </c>
      <c r="N39" s="82">
        <v>-1</v>
      </c>
      <c r="O39" s="82">
        <v>-1</v>
      </c>
      <c r="P39" s="82">
        <v>-1</v>
      </c>
      <c r="Q39" s="82">
        <v>-1</v>
      </c>
      <c r="R39" s="82">
        <v>-1</v>
      </c>
      <c r="S39" s="82">
        <v>-1</v>
      </c>
      <c r="T39" s="82">
        <v>-1</v>
      </c>
      <c r="U39" s="82">
        <v>-1</v>
      </c>
      <c r="V39" s="82">
        <v>-1</v>
      </c>
      <c r="W39" s="82">
        <v>-1</v>
      </c>
      <c r="X39" s="82">
        <v>-1</v>
      </c>
      <c r="Y39" s="82">
        <v>-1</v>
      </c>
      <c r="Z39" s="82">
        <v>-1</v>
      </c>
      <c r="AA39" s="82">
        <v>-1</v>
      </c>
      <c r="AB39" s="82">
        <v>-1</v>
      </c>
      <c r="AC39" s="82">
        <v>-1</v>
      </c>
      <c r="AD39" s="85">
        <v>-1</v>
      </c>
      <c r="AF39">
        <f t="shared" si="0"/>
        <v>0</v>
      </c>
      <c r="AG39">
        <f t="shared" si="1"/>
        <v>0</v>
      </c>
    </row>
    <row r="40" spans="1:33" x14ac:dyDescent="0.25">
      <c r="A40" s="81">
        <v>1</v>
      </c>
      <c r="B40">
        <v>39</v>
      </c>
      <c r="C40" s="103">
        <v>0.70860000000000001</v>
      </c>
      <c r="D40" s="128">
        <v>2</v>
      </c>
      <c r="E40" s="128">
        <v>3</v>
      </c>
      <c r="F40" s="128">
        <v>1</v>
      </c>
      <c r="G40">
        <v>39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4">
        <v>0</v>
      </c>
      <c r="P40" s="84">
        <v>0</v>
      </c>
      <c r="Q40" s="82">
        <v>1</v>
      </c>
      <c r="R40" s="82">
        <v>1</v>
      </c>
      <c r="S40" s="82">
        <v>1</v>
      </c>
      <c r="T40" s="82">
        <v>1</v>
      </c>
      <c r="U40" s="82">
        <v>1</v>
      </c>
      <c r="V40" s="82">
        <v>1</v>
      </c>
      <c r="W40" s="83">
        <v>-1</v>
      </c>
      <c r="X40" s="82">
        <v>1</v>
      </c>
      <c r="Y40" s="82">
        <v>1</v>
      </c>
      <c r="Z40" s="82">
        <v>1</v>
      </c>
      <c r="AA40" s="82">
        <v>1</v>
      </c>
      <c r="AB40" s="82">
        <v>1</v>
      </c>
      <c r="AC40" s="82">
        <v>1</v>
      </c>
      <c r="AD40" s="85">
        <v>1</v>
      </c>
      <c r="AF40">
        <f t="shared" si="0"/>
        <v>0</v>
      </c>
      <c r="AG40">
        <f t="shared" si="1"/>
        <v>0</v>
      </c>
    </row>
    <row r="41" spans="1:33" ht="15.75" thickBot="1" x14ac:dyDescent="0.3">
      <c r="A41" s="87">
        <v>-1</v>
      </c>
      <c r="B41">
        <v>40</v>
      </c>
      <c r="C41" s="104">
        <v>1.1178999999999999</v>
      </c>
      <c r="D41" s="128">
        <v>0</v>
      </c>
      <c r="E41" s="128">
        <v>-1</v>
      </c>
      <c r="F41" s="128">
        <v>-1</v>
      </c>
      <c r="G41">
        <v>40</v>
      </c>
      <c r="H41" s="88">
        <v>-1</v>
      </c>
      <c r="I41" s="88">
        <v>-1</v>
      </c>
      <c r="J41" s="88">
        <v>-1</v>
      </c>
      <c r="K41" s="91">
        <v>1</v>
      </c>
      <c r="L41" s="91">
        <v>1</v>
      </c>
      <c r="M41" s="88">
        <v>-1</v>
      </c>
      <c r="N41" s="88">
        <v>-1</v>
      </c>
      <c r="O41" s="88">
        <v>-1</v>
      </c>
      <c r="P41" s="90">
        <v>0</v>
      </c>
      <c r="Q41" s="90">
        <v>0</v>
      </c>
      <c r="R41" s="88">
        <v>-1</v>
      </c>
      <c r="S41" s="88">
        <v>-1</v>
      </c>
      <c r="T41" s="88">
        <v>-1</v>
      </c>
      <c r="U41" s="88">
        <v>-1</v>
      </c>
      <c r="V41" s="88">
        <v>-1</v>
      </c>
      <c r="W41" s="88">
        <v>-1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88">
        <v>-1</v>
      </c>
      <c r="AD41" s="89">
        <v>-1</v>
      </c>
      <c r="AF41">
        <f t="shared" si="0"/>
        <v>0</v>
      </c>
      <c r="AG41">
        <f t="shared" si="1"/>
        <v>0</v>
      </c>
    </row>
    <row r="43" spans="1:33" x14ac:dyDescent="0.25">
      <c r="B43" t="s">
        <v>13</v>
      </c>
      <c r="C43" t="s">
        <v>36</v>
      </c>
      <c r="D43" s="1">
        <f>COUNTIFS(D$2:D$41,"&gt;0",GT_2013,1)</f>
        <v>15</v>
      </c>
      <c r="E43" s="1">
        <f>COUNTIFS(E$2:E$41,"&gt;0",GT_2013,1)</f>
        <v>15</v>
      </c>
      <c r="F43" s="1">
        <f>COUNTIFS(F$2:F$41,"&gt;0",GT_2013,1)</f>
        <v>8</v>
      </c>
      <c r="G43">
        <f>SUM(H43:AD43)</f>
        <v>403</v>
      </c>
      <c r="H43" s="1">
        <f t="shared" ref="H43:AD43" si="2">COUNTIFS(H$2:H$41,"&gt;0",GT_2013,1)</f>
        <v>21</v>
      </c>
      <c r="I43" s="1">
        <f t="shared" si="2"/>
        <v>21</v>
      </c>
      <c r="J43" s="1">
        <f t="shared" si="2"/>
        <v>17</v>
      </c>
      <c r="K43" s="1">
        <f t="shared" si="2"/>
        <v>18</v>
      </c>
      <c r="L43" s="1">
        <f t="shared" si="2"/>
        <v>16</v>
      </c>
      <c r="M43" s="1">
        <f t="shared" si="2"/>
        <v>21</v>
      </c>
      <c r="N43" s="1">
        <f t="shared" si="2"/>
        <v>21</v>
      </c>
      <c r="O43" s="1">
        <f t="shared" si="2"/>
        <v>11</v>
      </c>
      <c r="P43" s="1">
        <f t="shared" si="2"/>
        <v>4</v>
      </c>
      <c r="Q43" s="1">
        <f t="shared" si="2"/>
        <v>21</v>
      </c>
      <c r="R43" s="1">
        <f t="shared" si="2"/>
        <v>20</v>
      </c>
      <c r="S43" s="1">
        <f t="shared" si="2"/>
        <v>18</v>
      </c>
      <c r="T43" s="1">
        <f t="shared" si="2"/>
        <v>18</v>
      </c>
      <c r="U43" s="1">
        <f t="shared" si="2"/>
        <v>18</v>
      </c>
      <c r="V43" s="1">
        <f t="shared" si="2"/>
        <v>16</v>
      </c>
      <c r="W43" s="1">
        <f t="shared" si="2"/>
        <v>15</v>
      </c>
      <c r="X43" s="1">
        <f t="shared" si="2"/>
        <v>14</v>
      </c>
      <c r="Y43" s="1">
        <f t="shared" si="2"/>
        <v>18</v>
      </c>
      <c r="Z43" s="1">
        <f t="shared" si="2"/>
        <v>21</v>
      </c>
      <c r="AA43" s="1">
        <f t="shared" si="2"/>
        <v>16</v>
      </c>
      <c r="AB43" s="1">
        <f t="shared" si="2"/>
        <v>18</v>
      </c>
      <c r="AC43" s="1">
        <f t="shared" si="2"/>
        <v>21</v>
      </c>
      <c r="AD43" s="1">
        <f t="shared" si="2"/>
        <v>19</v>
      </c>
    </row>
    <row r="44" spans="1:33" ht="15.75" customHeight="1" x14ac:dyDescent="0.25">
      <c r="B44" t="s">
        <v>14</v>
      </c>
      <c r="C44" t="s">
        <v>37</v>
      </c>
      <c r="D44" s="1">
        <f>COUNTIFS(D$2:D$41,"&lt;0",GT_2013,-1)</f>
        <v>11</v>
      </c>
      <c r="E44" s="1">
        <f>COUNTIFS(E$2:E$41,"&lt;0",GT_2013,-1)</f>
        <v>12</v>
      </c>
      <c r="F44" s="1">
        <f>COUNTIFS(F$2:F$41,"&lt;0",GT_2013,-1)</f>
        <v>18</v>
      </c>
      <c r="G44">
        <f t="shared" ref="G44:G46" si="3">SUM(H44:AD44)</f>
        <v>307</v>
      </c>
      <c r="H44" s="1">
        <f t="shared" ref="H44:AD44" si="4">COUNTIFS(H$2:H$41,"&lt;0",GT_2013,-1)</f>
        <v>16</v>
      </c>
      <c r="I44" s="1">
        <f t="shared" si="4"/>
        <v>19</v>
      </c>
      <c r="J44" s="1">
        <f t="shared" si="4"/>
        <v>18</v>
      </c>
      <c r="K44" s="1">
        <f t="shared" si="4"/>
        <v>15</v>
      </c>
      <c r="L44" s="1">
        <f t="shared" si="4"/>
        <v>17</v>
      </c>
      <c r="M44" s="1">
        <f t="shared" si="4"/>
        <v>16</v>
      </c>
      <c r="N44" s="1">
        <f t="shared" si="4"/>
        <v>11</v>
      </c>
      <c r="O44" s="1">
        <f t="shared" si="4"/>
        <v>16</v>
      </c>
      <c r="P44" s="1">
        <f t="shared" si="4"/>
        <v>3</v>
      </c>
      <c r="Q44" s="1">
        <f t="shared" si="4"/>
        <v>11</v>
      </c>
      <c r="R44" s="1">
        <f t="shared" si="4"/>
        <v>17</v>
      </c>
      <c r="S44" s="1">
        <f t="shared" si="4"/>
        <v>15</v>
      </c>
      <c r="T44" s="1">
        <f t="shared" si="4"/>
        <v>15</v>
      </c>
      <c r="U44" s="1">
        <f t="shared" si="4"/>
        <v>17</v>
      </c>
      <c r="V44" s="1">
        <f t="shared" si="4"/>
        <v>16</v>
      </c>
      <c r="W44" s="1">
        <f t="shared" si="4"/>
        <v>14</v>
      </c>
      <c r="X44" s="1">
        <f t="shared" si="4"/>
        <v>13</v>
      </c>
      <c r="Y44" s="1">
        <f t="shared" si="4"/>
        <v>3</v>
      </c>
      <c r="Z44" s="1">
        <f t="shared" si="4"/>
        <v>12</v>
      </c>
      <c r="AA44" s="1">
        <f t="shared" si="4"/>
        <v>8</v>
      </c>
      <c r="AB44" s="1">
        <f t="shared" si="4"/>
        <v>10</v>
      </c>
      <c r="AC44" s="1">
        <f t="shared" si="4"/>
        <v>10</v>
      </c>
      <c r="AD44" s="1">
        <f t="shared" si="4"/>
        <v>15</v>
      </c>
    </row>
    <row r="45" spans="1:33" ht="15.75" customHeight="1" x14ac:dyDescent="0.25">
      <c r="B45" t="s">
        <v>15</v>
      </c>
      <c r="C45" t="s">
        <v>38</v>
      </c>
      <c r="D45" s="1">
        <f>COUNTIFS(D$2:D$41,"&gt;0",GT_2013,-1)</f>
        <v>2</v>
      </c>
      <c r="E45" s="1">
        <f>COUNTIFS(E$2:E$41,"&gt;0",GT_2013,-1)</f>
        <v>2</v>
      </c>
      <c r="F45" s="1">
        <f>COUNTIFS(F$2:F$41,"&gt;0",GT_2013,-1)</f>
        <v>0</v>
      </c>
      <c r="G45">
        <f t="shared" si="3"/>
        <v>50</v>
      </c>
      <c r="H45" s="1">
        <f t="shared" ref="H45:AD45" si="5">COUNTIFS(H$2:H$41,"&gt;0",GT_2013,-1)</f>
        <v>0</v>
      </c>
      <c r="I45" s="1">
        <f t="shared" si="5"/>
        <v>0</v>
      </c>
      <c r="J45" s="1">
        <f t="shared" si="5"/>
        <v>1</v>
      </c>
      <c r="K45" s="1">
        <f t="shared" si="5"/>
        <v>2</v>
      </c>
      <c r="L45" s="1">
        <f t="shared" si="5"/>
        <v>2</v>
      </c>
      <c r="M45" s="1">
        <f t="shared" si="5"/>
        <v>3</v>
      </c>
      <c r="N45" s="1">
        <f t="shared" si="5"/>
        <v>3</v>
      </c>
      <c r="O45" s="1">
        <f t="shared" si="5"/>
        <v>1</v>
      </c>
      <c r="P45" s="1">
        <f t="shared" si="5"/>
        <v>0</v>
      </c>
      <c r="Q45" s="1">
        <f t="shared" si="5"/>
        <v>4</v>
      </c>
      <c r="R45" s="1">
        <f t="shared" si="5"/>
        <v>1</v>
      </c>
      <c r="S45" s="1">
        <f t="shared" si="5"/>
        <v>1</v>
      </c>
      <c r="T45" s="1">
        <f t="shared" si="5"/>
        <v>3</v>
      </c>
      <c r="U45" s="1">
        <f t="shared" si="5"/>
        <v>2</v>
      </c>
      <c r="V45" s="1">
        <f t="shared" si="5"/>
        <v>2</v>
      </c>
      <c r="W45" s="1">
        <f t="shared" si="5"/>
        <v>1</v>
      </c>
      <c r="X45" s="1">
        <f t="shared" si="5"/>
        <v>1</v>
      </c>
      <c r="Y45" s="1">
        <f t="shared" si="5"/>
        <v>3</v>
      </c>
      <c r="Z45" s="1">
        <f t="shared" si="5"/>
        <v>5</v>
      </c>
      <c r="AA45" s="1">
        <f t="shared" si="5"/>
        <v>1</v>
      </c>
      <c r="AB45" s="1">
        <f t="shared" si="5"/>
        <v>2</v>
      </c>
      <c r="AC45" s="1">
        <f t="shared" si="5"/>
        <v>8</v>
      </c>
      <c r="AD45" s="1">
        <f t="shared" si="5"/>
        <v>4</v>
      </c>
    </row>
    <row r="46" spans="1:33" x14ac:dyDescent="0.25">
      <c r="B46" t="s">
        <v>17</v>
      </c>
      <c r="C46" t="s">
        <v>39</v>
      </c>
      <c r="D46" s="1">
        <f>COUNTIFS(D$2:D$41,"&lt;0",GT_2013,1)</f>
        <v>1</v>
      </c>
      <c r="E46" s="1">
        <f>COUNTIFS(E$2:E$41,"&lt;0",GT_2013,1)</f>
        <v>2</v>
      </c>
      <c r="F46" s="1">
        <f>COUNTIFS(F$2:F$41,"&lt;0",GT_2013,1)</f>
        <v>7</v>
      </c>
      <c r="G46">
        <f t="shared" si="3"/>
        <v>22</v>
      </c>
      <c r="H46" s="1">
        <f t="shared" ref="H46:AD46" si="6">COUNTIFS(H$2:H$41,"&lt;0",GT_2013,1)</f>
        <v>0</v>
      </c>
      <c r="I46" s="1">
        <f t="shared" si="6"/>
        <v>0</v>
      </c>
      <c r="J46" s="1">
        <f t="shared" si="6"/>
        <v>1</v>
      </c>
      <c r="K46" s="1">
        <f t="shared" si="6"/>
        <v>3</v>
      </c>
      <c r="L46" s="1">
        <f t="shared" si="6"/>
        <v>3</v>
      </c>
      <c r="M46" s="1">
        <f t="shared" si="6"/>
        <v>0</v>
      </c>
      <c r="N46" s="1">
        <f t="shared" si="6"/>
        <v>0</v>
      </c>
      <c r="O46" s="1">
        <f t="shared" si="6"/>
        <v>2</v>
      </c>
      <c r="P46" s="1">
        <f t="shared" si="6"/>
        <v>0</v>
      </c>
      <c r="Q46" s="1">
        <f t="shared" si="6"/>
        <v>0</v>
      </c>
      <c r="R46" s="1">
        <f t="shared" si="6"/>
        <v>1</v>
      </c>
      <c r="S46" s="1">
        <f t="shared" si="6"/>
        <v>1</v>
      </c>
      <c r="T46" s="1">
        <f t="shared" si="6"/>
        <v>1</v>
      </c>
      <c r="U46" s="1">
        <f t="shared" si="6"/>
        <v>0</v>
      </c>
      <c r="V46" s="1">
        <f t="shared" si="6"/>
        <v>4</v>
      </c>
      <c r="W46" s="1">
        <f t="shared" si="6"/>
        <v>3</v>
      </c>
      <c r="X46" s="1">
        <f t="shared" si="6"/>
        <v>2</v>
      </c>
      <c r="Y46" s="1">
        <f t="shared" si="6"/>
        <v>0</v>
      </c>
      <c r="Z46" s="1">
        <f t="shared" si="6"/>
        <v>0</v>
      </c>
      <c r="AA46" s="1">
        <f t="shared" si="6"/>
        <v>0</v>
      </c>
      <c r="AB46" s="1">
        <f t="shared" si="6"/>
        <v>0</v>
      </c>
      <c r="AC46" s="1">
        <f t="shared" si="6"/>
        <v>0</v>
      </c>
      <c r="AD46" s="1">
        <f t="shared" si="6"/>
        <v>1</v>
      </c>
    </row>
    <row r="47" spans="1:33" s="134" customFormat="1" x14ac:dyDescent="0.25">
      <c r="B47" s="142" t="s">
        <v>35</v>
      </c>
      <c r="D47" s="134">
        <f>(TP*TN-FP*FN)/SQRT((TP+FP)*(TP+FN)*(TN+FN)*(TN+FP))</f>
        <v>0.79129943058150387</v>
      </c>
      <c r="E47" s="134">
        <f t="shared" ref="E47:AD47" si="7">(TP*TN-FP*FN)/SQRT((TP+FP)*(TP+FN)*(TN+FN)*(TN+FP))</f>
        <v>0.73949579831932777</v>
      </c>
      <c r="F47" s="134">
        <f t="shared" si="7"/>
        <v>0.6196773353931867</v>
      </c>
      <c r="G47" s="134">
        <f t="shared" si="7"/>
        <v>0.81543477892207994</v>
      </c>
      <c r="H47" s="134">
        <f t="shared" si="7"/>
        <v>1</v>
      </c>
      <c r="I47" s="134">
        <f t="shared" si="7"/>
        <v>1</v>
      </c>
      <c r="J47" s="134">
        <f t="shared" si="7"/>
        <v>0.89181286549707606</v>
      </c>
      <c r="K47" s="134">
        <f t="shared" si="7"/>
        <v>0.73640811970503628</v>
      </c>
      <c r="L47" s="134">
        <f t="shared" si="7"/>
        <v>0.73786478737262184</v>
      </c>
      <c r="M47" s="134">
        <f t="shared" si="7"/>
        <v>0.8583950752789522</v>
      </c>
      <c r="N47" s="134">
        <f t="shared" si="7"/>
        <v>0.82915619758884995</v>
      </c>
      <c r="O47" s="134">
        <f t="shared" si="7"/>
        <v>0.79639080275258001</v>
      </c>
      <c r="P47" s="134">
        <f t="shared" si="7"/>
        <v>1</v>
      </c>
      <c r="Q47" s="134">
        <f t="shared" si="7"/>
        <v>0.78485667481394339</v>
      </c>
      <c r="R47" s="134">
        <f t="shared" si="7"/>
        <v>0.89682539682539686</v>
      </c>
      <c r="S47" s="134">
        <f t="shared" si="7"/>
        <v>0.88486842105263153</v>
      </c>
      <c r="T47" s="134">
        <f t="shared" si="7"/>
        <v>0.78764146201282736</v>
      </c>
      <c r="U47" s="134">
        <f t="shared" si="7"/>
        <v>0.89736456242417828</v>
      </c>
      <c r="V47" s="134">
        <f t="shared" si="7"/>
        <v>0.68888888888888888</v>
      </c>
      <c r="W47" s="134">
        <f t="shared" si="7"/>
        <v>0.76384283877833226</v>
      </c>
      <c r="X47" s="134">
        <f t="shared" si="7"/>
        <v>0.80178372573727308</v>
      </c>
      <c r="Y47" s="134">
        <f t="shared" si="7"/>
        <v>0.65465367070797709</v>
      </c>
      <c r="Z47" s="134">
        <f t="shared" si="7"/>
        <v>0.75507333856145054</v>
      </c>
      <c r="AA47" s="134">
        <f t="shared" si="7"/>
        <v>0.91465912076004718</v>
      </c>
      <c r="AB47" s="134">
        <f t="shared" si="7"/>
        <v>0.8660254037844386</v>
      </c>
      <c r="AC47" s="134">
        <f t="shared" si="7"/>
        <v>0.63427032925615601</v>
      </c>
      <c r="AD47" s="134">
        <f t="shared" si="7"/>
        <v>0.7514336031574802</v>
      </c>
    </row>
    <row r="48" spans="1:33" x14ac:dyDescent="0.2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4:30" x14ac:dyDescent="0.25">
      <c r="D49" s="39">
        <f>D43</f>
        <v>15</v>
      </c>
      <c r="E49" s="39">
        <f>D45</f>
        <v>2</v>
      </c>
      <c r="F49" s="132">
        <f>D49/SUM(D49:E49)</f>
        <v>0.88235294117647056</v>
      </c>
      <c r="H49" s="1" t="s">
        <v>22</v>
      </c>
      <c r="I49" s="1" t="s">
        <v>23</v>
      </c>
      <c r="J49" s="1" t="s">
        <v>29</v>
      </c>
      <c r="K49" s="1" t="s">
        <v>34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4:30" x14ac:dyDescent="0.25">
      <c r="D50" s="39">
        <f>D46</f>
        <v>1</v>
      </c>
      <c r="E50" s="39">
        <f>D44</f>
        <v>11</v>
      </c>
      <c r="F50" s="132">
        <f>E50/SUM(D50:E50)</f>
        <v>0.91666666666666663</v>
      </c>
      <c r="G50" s="137" t="s">
        <v>33</v>
      </c>
      <c r="H50" s="134">
        <f>D43/(D43+D45)</f>
        <v>0.88235294117647056</v>
      </c>
      <c r="I50" s="134">
        <f t="shared" ref="H50:K51" si="8">E43/(E43+E45)</f>
        <v>0.88235294117647056</v>
      </c>
      <c r="J50" s="134">
        <f t="shared" si="8"/>
        <v>1</v>
      </c>
      <c r="K50" s="134">
        <f t="shared" si="8"/>
        <v>0.88962472406181015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4:30" x14ac:dyDescent="0.25">
      <c r="D51" s="134">
        <f>D49/SUM(D49:D50)</f>
        <v>0.9375</v>
      </c>
      <c r="E51" s="134">
        <f>E50/SUM(E49:E50)</f>
        <v>0.84615384615384615</v>
      </c>
      <c r="F51" s="39"/>
      <c r="G51" s="137" t="s">
        <v>32</v>
      </c>
      <c r="H51" s="134">
        <f t="shared" si="8"/>
        <v>0.91666666666666663</v>
      </c>
      <c r="I51" s="134">
        <f t="shared" si="8"/>
        <v>0.8571428571428571</v>
      </c>
      <c r="J51" s="134">
        <f t="shared" si="8"/>
        <v>0.72</v>
      </c>
      <c r="K51" s="134">
        <f t="shared" si="8"/>
        <v>0.93313069908814594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4:30" x14ac:dyDescent="0.25">
      <c r="D52" s="39"/>
      <c r="E52" s="39"/>
      <c r="F52" s="39"/>
      <c r="G52" s="138" t="s">
        <v>30</v>
      </c>
      <c r="H52" s="134">
        <f>D43/(D43+D46)</f>
        <v>0.9375</v>
      </c>
      <c r="I52" s="134">
        <f>E43/(E43+E46)</f>
        <v>0.88235294117647056</v>
      </c>
      <c r="J52" s="134">
        <f>F43/(F43+F46)</f>
        <v>0.53333333333333333</v>
      </c>
      <c r="K52" s="134">
        <f>G43/(G43+G46)</f>
        <v>0.94823529411764707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4:30" x14ac:dyDescent="0.25">
      <c r="D53" s="39"/>
      <c r="E53" s="39"/>
      <c r="F53" s="39"/>
      <c r="G53" s="138" t="s">
        <v>31</v>
      </c>
      <c r="H53" s="132">
        <f>D44/(D44+D45)</f>
        <v>0.84615384615384615</v>
      </c>
      <c r="I53" s="132">
        <f>E44/(E44+E45)</f>
        <v>0.8571428571428571</v>
      </c>
      <c r="J53" s="132">
        <f>F44/(F44+F45)</f>
        <v>1</v>
      </c>
      <c r="K53" s="132">
        <f>G44/(G44+G45)</f>
        <v>0.85994397759103647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4:30" x14ac:dyDescent="0.25">
      <c r="D54" s="39">
        <f>E43</f>
        <v>15</v>
      </c>
      <c r="E54" s="39">
        <f>E45</f>
        <v>2</v>
      </c>
      <c r="F54" s="132">
        <f>D54/SUM(D54:E54)</f>
        <v>0.88235294117647056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4:30" x14ac:dyDescent="0.25">
      <c r="D55" s="39">
        <f>E46</f>
        <v>2</v>
      </c>
      <c r="E55" s="39">
        <f>E44</f>
        <v>12</v>
      </c>
      <c r="F55" s="132">
        <f>E55/SUM(D55:E55)</f>
        <v>0.8571428571428571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4:30" x14ac:dyDescent="0.25">
      <c r="D56" s="134">
        <f>D54/SUM(D54:D55)</f>
        <v>0.88235294117647056</v>
      </c>
      <c r="E56" s="134">
        <f>E55/SUM(E54:E55)</f>
        <v>0.8571428571428571</v>
      </c>
      <c r="F56" s="3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4:30" x14ac:dyDescent="0.25">
      <c r="D57" s="134"/>
      <c r="E57" s="134"/>
      <c r="F57" s="3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4:30" x14ac:dyDescent="0.25">
      <c r="D58" s="39"/>
      <c r="E58" s="39"/>
      <c r="F58" s="3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4:30" x14ac:dyDescent="0.25">
      <c r="D59" s="39">
        <f>F43</f>
        <v>8</v>
      </c>
      <c r="E59" s="39">
        <f>F45</f>
        <v>0</v>
      </c>
      <c r="F59" s="132">
        <f>D59/SUM(D59:E59)</f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4:30" x14ac:dyDescent="0.25">
      <c r="D60" s="39">
        <f>F46</f>
        <v>7</v>
      </c>
      <c r="E60" s="39">
        <f>F44</f>
        <v>18</v>
      </c>
      <c r="F60" s="132">
        <f>E60/SUM(D60:E60)</f>
        <v>0.72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4:30" x14ac:dyDescent="0.25">
      <c r="D61" s="134">
        <f>D59/SUM(D59:D60)</f>
        <v>0.53333333333333333</v>
      </c>
      <c r="E61" s="134">
        <f>E60/SUM(E59:E60)</f>
        <v>1</v>
      </c>
      <c r="F61" s="3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4:30" x14ac:dyDescent="0.2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4:30" x14ac:dyDescent="0.2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4:30" x14ac:dyDescent="0.25">
      <c r="D64" s="133">
        <f>SUM(H43:AD43)</f>
        <v>403</v>
      </c>
      <c r="E64" s="133">
        <f>SUM(H45:AD45)</f>
        <v>50</v>
      </c>
      <c r="F64" s="132">
        <f>D64/SUM(D64:E64)</f>
        <v>0.88962472406181015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4:30" x14ac:dyDescent="0.25">
      <c r="D65" s="133">
        <f>SUM(H46:AD46)</f>
        <v>22</v>
      </c>
      <c r="E65" s="133">
        <f>SUM(H44:AD44)</f>
        <v>307</v>
      </c>
      <c r="F65" s="132">
        <f>E65/SUM(D65:E65)</f>
        <v>0.93313069908814594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4:30" x14ac:dyDescent="0.25">
      <c r="D66" s="134">
        <f>D64/SUM(D64:D65)</f>
        <v>0.94823529411764707</v>
      </c>
      <c r="E66" s="134">
        <f>E65/SUM(E64:E65)</f>
        <v>0.85994397759103647</v>
      </c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4:30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4:30" x14ac:dyDescent="0.25">
      <c r="G68" s="93"/>
      <c r="H68" s="94"/>
    </row>
    <row r="69" spans="4:30" ht="17.25" customHeight="1" x14ac:dyDescent="0.25"/>
    <row r="70" spans="4:30" ht="17.25" customHeight="1" x14ac:dyDescent="0.25"/>
    <row r="71" spans="4:30" ht="17.25" customHeight="1" x14ac:dyDescent="0.25"/>
    <row r="72" spans="4:30" ht="17.25" customHeight="1" x14ac:dyDescent="0.25"/>
    <row r="73" spans="4:30" ht="17.25" customHeight="1" x14ac:dyDescent="0.25"/>
    <row r="74" spans="4:30" ht="17.25" customHeight="1" x14ac:dyDescent="0.25"/>
    <row r="75" spans="4:30" ht="17.25" customHeight="1" x14ac:dyDescent="0.25"/>
    <row r="76" spans="4:30" ht="17.25" customHeight="1" x14ac:dyDescent="0.25"/>
    <row r="77" spans="4:30" ht="17.25" customHeight="1" x14ac:dyDescent="0.25"/>
    <row r="78" spans="4:30" ht="17.25" customHeight="1" x14ac:dyDescent="0.25"/>
    <row r="79" spans="4:30" ht="17.25" customHeight="1" x14ac:dyDescent="0.25"/>
    <row r="80" spans="4:30" ht="17.25" customHeight="1" x14ac:dyDescent="0.25"/>
    <row r="81" spans="1:66" ht="17.25" customHeight="1" x14ac:dyDescent="0.25"/>
    <row r="82" spans="1:66" ht="17.25" customHeight="1" x14ac:dyDescent="0.25"/>
    <row r="83" spans="1:66" ht="17.25" customHeight="1" x14ac:dyDescent="0.25"/>
    <row r="84" spans="1:66" ht="17.25" customHeight="1" x14ac:dyDescent="0.25"/>
    <row r="86" spans="1:66" s="95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 spans="1:66" s="96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 spans="1:66" s="47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1:66" s="47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 spans="1:66" s="47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 spans="1:66" s="97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 spans="1:66" s="47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4" spans="1:66" s="95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 spans="1:66" s="96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1:66" s="47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 spans="1:66" s="47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</sheetData>
  <autoFilter ref="A1:F41" xr:uid="{00000000-0009-0000-0000-000001000000}"/>
  <conditionalFormatting sqref="AF2:A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AD41 D2:F41">
    <cfRule type="expression" dxfId="16" priority="50">
      <formula>SIGN(D2)=-$A2</formula>
    </cfRule>
    <cfRule type="expression" dxfId="15" priority="51">
      <formula>SIGN(D2)=$A2</formula>
    </cfRule>
  </conditionalFormatting>
  <conditionalFormatting sqref="H50:J53">
    <cfRule type="expression" dxfId="14" priority="1">
      <formula>H50&gt;$K50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T111"/>
  <sheetViews>
    <sheetView zoomScaleNormal="100" workbookViewId="0">
      <pane xSplit="1" topLeftCell="C1" activePane="topRight" state="frozen"/>
      <selection activeCell="A37" sqref="A37"/>
      <selection pane="topRight" activeCell="C3" sqref="C3:D32"/>
    </sheetView>
  </sheetViews>
  <sheetFormatPr defaultColWidth="9.140625" defaultRowHeight="15" x14ac:dyDescent="0.25"/>
  <cols>
    <col min="2" max="8" width="10.42578125" customWidth="1"/>
  </cols>
  <sheetData>
    <row r="2" spans="1:33" ht="15.75" thickBot="1" x14ac:dyDescent="0.3">
      <c r="A2" s="120" t="s">
        <v>8</v>
      </c>
      <c r="B2" s="114" t="s">
        <v>9</v>
      </c>
      <c r="C2" s="115" t="s">
        <v>6</v>
      </c>
      <c r="D2" s="116" t="s">
        <v>12</v>
      </c>
      <c r="E2" s="116" t="s">
        <v>18</v>
      </c>
      <c r="F2" s="116" t="s">
        <v>19</v>
      </c>
      <c r="G2" s="117" t="s">
        <v>20</v>
      </c>
      <c r="H2" s="100"/>
      <c r="I2" s="39">
        <v>1</v>
      </c>
      <c r="J2" s="39">
        <v>2</v>
      </c>
      <c r="K2" s="39">
        <v>3</v>
      </c>
      <c r="L2" s="39">
        <v>4</v>
      </c>
      <c r="M2" s="39">
        <v>5</v>
      </c>
      <c r="N2" s="39">
        <v>6</v>
      </c>
      <c r="O2" s="39">
        <v>7</v>
      </c>
      <c r="P2" s="39">
        <v>8</v>
      </c>
      <c r="Q2" s="39">
        <v>9</v>
      </c>
      <c r="R2" s="39"/>
      <c r="S2" t="s">
        <v>10</v>
      </c>
      <c r="T2" t="s">
        <v>11</v>
      </c>
    </row>
    <row r="3" spans="1:33" ht="14.25" customHeight="1" thickBot="1" x14ac:dyDescent="0.3">
      <c r="A3" s="121">
        <v>2</v>
      </c>
      <c r="B3" s="122">
        <v>1</v>
      </c>
      <c r="C3" s="42">
        <v>1</v>
      </c>
      <c r="D3" s="123">
        <v>1.0206999999999999</v>
      </c>
      <c r="E3" s="127">
        <v>1</v>
      </c>
      <c r="F3" s="127">
        <v>1</v>
      </c>
      <c r="G3" s="127">
        <v>-1</v>
      </c>
      <c r="H3" s="42">
        <v>1</v>
      </c>
      <c r="I3" s="54">
        <v>3</v>
      </c>
      <c r="J3" s="55">
        <v>3</v>
      </c>
      <c r="K3" s="56">
        <v>2</v>
      </c>
      <c r="L3" s="56">
        <v>1</v>
      </c>
      <c r="M3" s="56">
        <v>1</v>
      </c>
      <c r="N3" s="56">
        <v>1</v>
      </c>
      <c r="O3" s="56">
        <v>3</v>
      </c>
      <c r="P3" s="56">
        <v>3</v>
      </c>
      <c r="Q3" s="54">
        <v>3</v>
      </c>
      <c r="S3">
        <f t="shared" ref="S3:S32" si="0">COUNTIF((I57:Q57),B3)</f>
        <v>0</v>
      </c>
      <c r="T3">
        <f t="shared" ref="T3:T32" si="1">COUNTIF((I57:Q57),-B3)</f>
        <v>0</v>
      </c>
    </row>
    <row r="4" spans="1:33" ht="16.5" thickBot="1" x14ac:dyDescent="0.3">
      <c r="A4" s="124">
        <v>3</v>
      </c>
      <c r="B4" s="101">
        <v>1</v>
      </c>
      <c r="C4" s="47">
        <v>2</v>
      </c>
      <c r="D4" s="119">
        <v>1.3897999999999999</v>
      </c>
      <c r="E4" s="127">
        <v>-3</v>
      </c>
      <c r="F4" s="127">
        <v>-2</v>
      </c>
      <c r="G4" s="127">
        <v>-2</v>
      </c>
      <c r="H4" s="47">
        <v>2</v>
      </c>
      <c r="I4" s="58">
        <v>0</v>
      </c>
      <c r="J4" s="55">
        <v>2</v>
      </c>
      <c r="K4" s="59">
        <v>-1</v>
      </c>
      <c r="L4" s="56">
        <v>1</v>
      </c>
      <c r="M4" s="59">
        <v>-1</v>
      </c>
      <c r="N4" s="60">
        <v>0</v>
      </c>
      <c r="O4" s="56">
        <v>1</v>
      </c>
      <c r="P4" s="56">
        <v>1</v>
      </c>
      <c r="Q4" s="58">
        <v>0</v>
      </c>
      <c r="S4">
        <f t="shared" si="0"/>
        <v>0</v>
      </c>
      <c r="T4">
        <f t="shared" si="1"/>
        <v>0</v>
      </c>
    </row>
    <row r="5" spans="1:33" ht="16.5" thickBot="1" x14ac:dyDescent="0.3">
      <c r="A5" s="124">
        <v>1</v>
      </c>
      <c r="B5" s="101">
        <v>-1</v>
      </c>
      <c r="C5" s="47">
        <v>3</v>
      </c>
      <c r="D5" s="119">
        <v>1.4542999999999999</v>
      </c>
      <c r="E5" s="127">
        <v>-4</v>
      </c>
      <c r="F5" s="127">
        <v>-3</v>
      </c>
      <c r="G5" s="127">
        <v>-2</v>
      </c>
      <c r="H5" s="47">
        <v>3</v>
      </c>
      <c r="I5" s="54">
        <v>-3</v>
      </c>
      <c r="J5" s="55">
        <v>-2</v>
      </c>
      <c r="K5" s="60">
        <v>0</v>
      </c>
      <c r="L5" s="60">
        <v>0</v>
      </c>
      <c r="M5" s="60">
        <v>0</v>
      </c>
      <c r="N5" s="60">
        <v>0</v>
      </c>
      <c r="O5" s="56">
        <v>-2</v>
      </c>
      <c r="P5" s="56">
        <v>-1</v>
      </c>
      <c r="Q5" s="54">
        <v>-2</v>
      </c>
      <c r="S5">
        <f t="shared" si="0"/>
        <v>0</v>
      </c>
      <c r="T5">
        <f t="shared" si="1"/>
        <v>0</v>
      </c>
    </row>
    <row r="6" spans="1:33" ht="16.5" thickBot="1" x14ac:dyDescent="0.3">
      <c r="A6" s="124">
        <v>3</v>
      </c>
      <c r="B6" s="101">
        <v>-1</v>
      </c>
      <c r="C6" s="47">
        <v>4</v>
      </c>
      <c r="D6" s="119">
        <v>1.2509999999999999</v>
      </c>
      <c r="E6" s="127">
        <v>-2</v>
      </c>
      <c r="F6" s="127">
        <v>-2</v>
      </c>
      <c r="G6" s="127">
        <v>-2</v>
      </c>
      <c r="H6" s="47">
        <v>4</v>
      </c>
      <c r="I6" s="54">
        <v>-3</v>
      </c>
      <c r="J6" s="55">
        <v>-3</v>
      </c>
      <c r="K6" s="56">
        <v>-2</v>
      </c>
      <c r="L6" s="60">
        <v>0</v>
      </c>
      <c r="M6" s="59">
        <v>1</v>
      </c>
      <c r="N6" s="57"/>
      <c r="O6" s="59">
        <v>1</v>
      </c>
      <c r="P6" s="59">
        <v>1</v>
      </c>
      <c r="Q6" s="54">
        <v>-1</v>
      </c>
      <c r="S6">
        <f t="shared" si="0"/>
        <v>0</v>
      </c>
      <c r="T6">
        <f t="shared" si="1"/>
        <v>0</v>
      </c>
    </row>
    <row r="7" spans="1:33" ht="16.5" thickBot="1" x14ac:dyDescent="0.3">
      <c r="A7" s="125">
        <v>1</v>
      </c>
      <c r="B7" s="99">
        <v>1</v>
      </c>
      <c r="C7" s="52">
        <v>5</v>
      </c>
      <c r="D7" s="126">
        <v>1.2751999999999999</v>
      </c>
      <c r="E7" s="127">
        <v>-2</v>
      </c>
      <c r="F7" s="127">
        <v>-2</v>
      </c>
      <c r="G7" s="127">
        <v>-2</v>
      </c>
      <c r="H7" s="52">
        <v>5</v>
      </c>
      <c r="I7" s="61">
        <v>-2</v>
      </c>
      <c r="J7" s="62">
        <v>2</v>
      </c>
      <c r="K7" s="63">
        <v>-1</v>
      </c>
      <c r="L7" s="64">
        <v>1</v>
      </c>
      <c r="M7" s="65">
        <v>0</v>
      </c>
      <c r="N7" s="64">
        <v>1</v>
      </c>
      <c r="O7" s="64">
        <v>2</v>
      </c>
      <c r="P7" s="64">
        <v>2</v>
      </c>
      <c r="Q7" s="66">
        <v>2</v>
      </c>
      <c r="S7">
        <f t="shared" si="0"/>
        <v>0</v>
      </c>
      <c r="T7">
        <f t="shared" si="1"/>
        <v>0</v>
      </c>
    </row>
    <row r="8" spans="1:33" ht="16.5" thickBot="1" x14ac:dyDescent="0.3">
      <c r="A8" s="121">
        <v>1</v>
      </c>
      <c r="B8" s="122">
        <v>1</v>
      </c>
      <c r="C8" s="42">
        <v>6</v>
      </c>
      <c r="D8" s="123">
        <v>1.2351000000000001</v>
      </c>
      <c r="E8" s="127">
        <v>-2</v>
      </c>
      <c r="F8" s="127">
        <v>-2</v>
      </c>
      <c r="G8" s="127">
        <v>-2</v>
      </c>
      <c r="H8" s="42">
        <v>6</v>
      </c>
      <c r="I8" s="54">
        <v>3</v>
      </c>
      <c r="J8" s="55">
        <v>2</v>
      </c>
      <c r="K8" s="56">
        <v>3</v>
      </c>
      <c r="L8" s="60">
        <v>0</v>
      </c>
      <c r="M8" s="56">
        <v>1</v>
      </c>
      <c r="N8" s="60">
        <v>0</v>
      </c>
      <c r="O8" s="56">
        <v>1</v>
      </c>
      <c r="P8" s="56">
        <v>2</v>
      </c>
      <c r="Q8" s="67">
        <v>-1</v>
      </c>
      <c r="S8">
        <f t="shared" si="0"/>
        <v>0</v>
      </c>
      <c r="T8">
        <f t="shared" si="1"/>
        <v>0</v>
      </c>
    </row>
    <row r="9" spans="1:33" ht="16.5" thickBot="1" x14ac:dyDescent="0.3">
      <c r="A9" s="124">
        <v>2</v>
      </c>
      <c r="B9" s="101">
        <v>-1</v>
      </c>
      <c r="C9" s="47">
        <v>7</v>
      </c>
      <c r="D9" s="119">
        <v>1.1969000000000001</v>
      </c>
      <c r="E9" s="127">
        <v>-1</v>
      </c>
      <c r="F9" s="127">
        <v>-1</v>
      </c>
      <c r="G9" s="127">
        <v>-2</v>
      </c>
      <c r="H9" s="47">
        <v>7</v>
      </c>
      <c r="I9" s="67">
        <v>1</v>
      </c>
      <c r="J9" s="68">
        <v>1</v>
      </c>
      <c r="K9" s="56">
        <v>-3</v>
      </c>
      <c r="L9" s="60">
        <v>0</v>
      </c>
      <c r="M9" s="59">
        <v>1</v>
      </c>
      <c r="N9" s="56">
        <v>-1</v>
      </c>
      <c r="O9" s="60">
        <v>0</v>
      </c>
      <c r="P9" s="59">
        <v>1</v>
      </c>
      <c r="Q9" s="54">
        <v>-1</v>
      </c>
      <c r="S9">
        <f t="shared" si="0"/>
        <v>0</v>
      </c>
      <c r="T9">
        <f t="shared" si="1"/>
        <v>0</v>
      </c>
      <c r="U9" s="98"/>
      <c r="V9" s="98"/>
    </row>
    <row r="10" spans="1:33" ht="16.5" thickBot="1" x14ac:dyDescent="0.3">
      <c r="A10" s="124">
        <v>1</v>
      </c>
      <c r="B10" s="101">
        <v>1</v>
      </c>
      <c r="C10" s="47">
        <v>8</v>
      </c>
      <c r="D10" s="119">
        <v>1.0137</v>
      </c>
      <c r="E10" s="127">
        <v>1</v>
      </c>
      <c r="F10" s="127">
        <v>1</v>
      </c>
      <c r="G10" s="127">
        <v>-1</v>
      </c>
      <c r="H10" s="47">
        <v>8</v>
      </c>
      <c r="I10" s="67">
        <v>-1</v>
      </c>
      <c r="J10" s="55">
        <v>1</v>
      </c>
      <c r="K10" s="60">
        <v>0</v>
      </c>
      <c r="L10" s="60">
        <v>0</v>
      </c>
      <c r="M10" s="60">
        <v>0</v>
      </c>
      <c r="N10" s="60">
        <v>0</v>
      </c>
      <c r="O10" s="56">
        <v>1</v>
      </c>
      <c r="P10" s="60">
        <v>0</v>
      </c>
      <c r="Q10" s="67">
        <v>-1</v>
      </c>
      <c r="S10">
        <f t="shared" si="0"/>
        <v>0</v>
      </c>
      <c r="T10">
        <f t="shared" si="1"/>
        <v>0</v>
      </c>
      <c r="U10" s="98"/>
      <c r="V10" s="98"/>
    </row>
    <row r="11" spans="1:33" ht="16.5" thickBot="1" x14ac:dyDescent="0.3">
      <c r="A11" s="124">
        <v>3</v>
      </c>
      <c r="B11" s="101">
        <v>-1</v>
      </c>
      <c r="C11" s="47">
        <v>9</v>
      </c>
      <c r="D11" s="119">
        <v>1.3309</v>
      </c>
      <c r="E11" s="127">
        <v>-3</v>
      </c>
      <c r="F11" s="127">
        <v>-2</v>
      </c>
      <c r="G11" s="127">
        <v>-2</v>
      </c>
      <c r="H11" s="47">
        <v>9</v>
      </c>
      <c r="I11" s="54">
        <v>-2</v>
      </c>
      <c r="J11" s="55">
        <v>-2</v>
      </c>
      <c r="K11" s="56">
        <v>-3</v>
      </c>
      <c r="L11" s="60">
        <v>0</v>
      </c>
      <c r="M11" s="56">
        <v>-1</v>
      </c>
      <c r="N11" s="57"/>
      <c r="O11" s="60">
        <v>0</v>
      </c>
      <c r="P11" s="60">
        <v>0</v>
      </c>
      <c r="Q11" s="54">
        <v>-2</v>
      </c>
      <c r="S11">
        <f t="shared" si="0"/>
        <v>0</v>
      </c>
      <c r="T11">
        <f t="shared" si="1"/>
        <v>0</v>
      </c>
      <c r="U11" s="98"/>
      <c r="V11" s="98"/>
    </row>
    <row r="12" spans="1:33" ht="16.5" thickBot="1" x14ac:dyDescent="0.3">
      <c r="A12" s="125">
        <v>3</v>
      </c>
      <c r="B12" s="99">
        <v>1</v>
      </c>
      <c r="C12" s="52">
        <v>10</v>
      </c>
      <c r="D12" s="126">
        <v>1.0087999999999999</v>
      </c>
      <c r="E12" s="127">
        <v>1</v>
      </c>
      <c r="F12" s="127">
        <v>1</v>
      </c>
      <c r="G12" s="127">
        <v>-1</v>
      </c>
      <c r="H12" s="52">
        <v>10</v>
      </c>
      <c r="I12" s="69">
        <v>0</v>
      </c>
      <c r="J12" s="62">
        <v>1</v>
      </c>
      <c r="K12" s="64">
        <v>1</v>
      </c>
      <c r="L12" s="56">
        <v>1</v>
      </c>
      <c r="M12" s="64">
        <v>1</v>
      </c>
      <c r="N12" s="65">
        <v>0</v>
      </c>
      <c r="O12" s="64">
        <v>2</v>
      </c>
      <c r="P12" s="64">
        <v>1</v>
      </c>
      <c r="Q12" s="69">
        <v>0</v>
      </c>
      <c r="S12">
        <f t="shared" si="0"/>
        <v>0</v>
      </c>
      <c r="T12">
        <f t="shared" si="1"/>
        <v>0</v>
      </c>
      <c r="U12" s="98"/>
      <c r="V12" s="98"/>
    </row>
    <row r="13" spans="1:33" ht="16.5" thickBot="1" x14ac:dyDescent="0.3">
      <c r="A13" s="121">
        <v>1</v>
      </c>
      <c r="B13" s="122">
        <v>1</v>
      </c>
      <c r="C13" s="42">
        <v>11</v>
      </c>
      <c r="D13" s="123">
        <v>1.1391</v>
      </c>
      <c r="E13" s="127">
        <v>-1</v>
      </c>
      <c r="F13" s="127">
        <v>-1</v>
      </c>
      <c r="G13" s="127">
        <v>-1</v>
      </c>
      <c r="H13" s="42">
        <v>11</v>
      </c>
      <c r="I13" s="54">
        <v>2</v>
      </c>
      <c r="J13" s="55">
        <v>1</v>
      </c>
      <c r="K13" s="56">
        <v>2</v>
      </c>
      <c r="L13" s="56">
        <v>1</v>
      </c>
      <c r="M13" s="60">
        <v>0</v>
      </c>
      <c r="N13" s="56">
        <v>1</v>
      </c>
      <c r="O13" s="56">
        <v>1</v>
      </c>
      <c r="P13" s="56">
        <v>2</v>
      </c>
      <c r="Q13" s="54">
        <v>3</v>
      </c>
      <c r="S13">
        <f t="shared" si="0"/>
        <v>0</v>
      </c>
      <c r="T13">
        <f t="shared" si="1"/>
        <v>0</v>
      </c>
      <c r="U13" s="99"/>
      <c r="V13" s="99"/>
    </row>
    <row r="14" spans="1:33" ht="16.5" thickBot="1" x14ac:dyDescent="0.3">
      <c r="A14" s="124">
        <v>3</v>
      </c>
      <c r="B14" s="101">
        <v>-1</v>
      </c>
      <c r="C14" s="47">
        <v>12</v>
      </c>
      <c r="D14" s="119">
        <v>1.373</v>
      </c>
      <c r="E14" s="127">
        <v>-3</v>
      </c>
      <c r="F14" s="127">
        <v>-2</v>
      </c>
      <c r="G14" s="127">
        <v>-2</v>
      </c>
      <c r="H14" s="47">
        <v>12</v>
      </c>
      <c r="I14" s="54">
        <v>-2</v>
      </c>
      <c r="J14" s="55">
        <v>-3</v>
      </c>
      <c r="K14" s="56">
        <v>-2</v>
      </c>
      <c r="L14" s="60">
        <v>0</v>
      </c>
      <c r="M14" s="60">
        <v>0</v>
      </c>
      <c r="N14" s="57"/>
      <c r="O14" s="60">
        <v>0</v>
      </c>
      <c r="P14" s="56">
        <v>-1</v>
      </c>
      <c r="Q14" s="54">
        <v>-2</v>
      </c>
      <c r="S14">
        <f t="shared" si="0"/>
        <v>0</v>
      </c>
      <c r="T14">
        <f t="shared" si="1"/>
        <v>0</v>
      </c>
    </row>
    <row r="15" spans="1:33" ht="16.5" thickBot="1" x14ac:dyDescent="0.3">
      <c r="A15" s="124">
        <v>2</v>
      </c>
      <c r="B15" s="101">
        <v>-1</v>
      </c>
      <c r="C15" s="47">
        <v>13</v>
      </c>
      <c r="D15" s="119">
        <v>1.0502</v>
      </c>
      <c r="E15" s="127">
        <v>0</v>
      </c>
      <c r="F15" s="127">
        <v>0</v>
      </c>
      <c r="G15" s="127">
        <v>-1</v>
      </c>
      <c r="H15" s="47">
        <v>13</v>
      </c>
      <c r="I15" s="54">
        <v>-3</v>
      </c>
      <c r="J15" s="55">
        <v>-1</v>
      </c>
      <c r="K15" s="59">
        <v>1</v>
      </c>
      <c r="L15" s="60">
        <v>0</v>
      </c>
      <c r="M15" s="59">
        <v>1</v>
      </c>
      <c r="N15" s="60">
        <v>0</v>
      </c>
      <c r="O15" s="59">
        <v>2</v>
      </c>
      <c r="P15" s="59">
        <v>1</v>
      </c>
      <c r="Q15" s="58">
        <v>0</v>
      </c>
      <c r="S15">
        <f t="shared" si="0"/>
        <v>0</v>
      </c>
      <c r="T15">
        <f t="shared" si="1"/>
        <v>0</v>
      </c>
    </row>
    <row r="16" spans="1:33" ht="16.5" thickBot="1" x14ac:dyDescent="0.3">
      <c r="A16" s="124">
        <v>2</v>
      </c>
      <c r="B16" s="101">
        <v>1</v>
      </c>
      <c r="C16" s="47">
        <v>14</v>
      </c>
      <c r="D16" s="119">
        <v>0.85609999999999997</v>
      </c>
      <c r="E16" s="127">
        <v>2</v>
      </c>
      <c r="F16" s="127">
        <v>2</v>
      </c>
      <c r="G16" s="127">
        <v>0</v>
      </c>
      <c r="H16" s="47">
        <v>14</v>
      </c>
      <c r="I16" s="67">
        <v>-2</v>
      </c>
      <c r="J16" s="68">
        <v>-2</v>
      </c>
      <c r="K16" s="56">
        <v>2</v>
      </c>
      <c r="L16" s="60">
        <v>0</v>
      </c>
      <c r="M16" s="56">
        <v>1</v>
      </c>
      <c r="N16" s="56">
        <v>1</v>
      </c>
      <c r="O16" s="56">
        <v>3</v>
      </c>
      <c r="P16" s="56">
        <v>2</v>
      </c>
      <c r="Q16" s="58">
        <v>0</v>
      </c>
      <c r="S16">
        <f t="shared" si="0"/>
        <v>0</v>
      </c>
      <c r="T16">
        <f t="shared" si="1"/>
        <v>0</v>
      </c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34"/>
      <c r="AG16" s="71"/>
    </row>
    <row r="17" spans="1:33" ht="16.5" thickBot="1" x14ac:dyDescent="0.3">
      <c r="A17" s="125">
        <v>1</v>
      </c>
      <c r="B17" s="99">
        <v>-1</v>
      </c>
      <c r="C17" s="52">
        <v>15</v>
      </c>
      <c r="D17" s="126">
        <v>1.3858999999999999</v>
      </c>
      <c r="E17" s="127">
        <v>-3</v>
      </c>
      <c r="F17" s="127">
        <v>-2</v>
      </c>
      <c r="G17" s="127">
        <v>-2</v>
      </c>
      <c r="H17" s="52">
        <v>15</v>
      </c>
      <c r="I17" s="66">
        <v>-3</v>
      </c>
      <c r="J17" s="62">
        <v>-4</v>
      </c>
      <c r="K17" s="65">
        <v>0</v>
      </c>
      <c r="L17" s="64">
        <v>-2</v>
      </c>
      <c r="M17" s="64">
        <v>-1</v>
      </c>
      <c r="N17" s="64">
        <v>-2</v>
      </c>
      <c r="O17" s="65">
        <v>0</v>
      </c>
      <c r="P17" s="65">
        <v>0</v>
      </c>
      <c r="Q17" s="66">
        <v>-1</v>
      </c>
      <c r="S17">
        <f t="shared" si="0"/>
        <v>0</v>
      </c>
      <c r="T17">
        <f t="shared" si="1"/>
        <v>0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71"/>
    </row>
    <row r="18" spans="1:33" ht="16.5" thickBot="1" x14ac:dyDescent="0.3">
      <c r="A18" s="121">
        <v>2</v>
      </c>
      <c r="B18" s="122">
        <v>-1</v>
      </c>
      <c r="C18" s="42">
        <v>16</v>
      </c>
      <c r="D18" s="123">
        <v>1.1829000000000001</v>
      </c>
      <c r="E18" s="127">
        <v>-1</v>
      </c>
      <c r="F18" s="127">
        <v>-1</v>
      </c>
      <c r="G18" s="127">
        <v>-2</v>
      </c>
      <c r="H18" s="42">
        <v>16</v>
      </c>
      <c r="I18" s="54">
        <v>-2</v>
      </c>
      <c r="J18" s="55">
        <v>-3</v>
      </c>
      <c r="K18" s="56">
        <v>-2</v>
      </c>
      <c r="L18" s="60">
        <v>0</v>
      </c>
      <c r="M18" s="56">
        <v>-1</v>
      </c>
      <c r="N18" s="56">
        <v>-2</v>
      </c>
      <c r="O18" s="60">
        <v>0</v>
      </c>
      <c r="P18" s="56">
        <v>-1</v>
      </c>
      <c r="Q18" s="54">
        <v>-3</v>
      </c>
      <c r="S18">
        <f t="shared" si="0"/>
        <v>0</v>
      </c>
      <c r="T18">
        <f t="shared" si="1"/>
        <v>0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71"/>
    </row>
    <row r="19" spans="1:33" ht="16.5" thickBot="1" x14ac:dyDescent="0.3">
      <c r="A19" s="124">
        <v>1</v>
      </c>
      <c r="B19" s="101">
        <v>-1</v>
      </c>
      <c r="C19" s="47">
        <v>17</v>
      </c>
      <c r="D19" s="119">
        <v>1.4238999999999999</v>
      </c>
      <c r="E19" s="127">
        <v>-3</v>
      </c>
      <c r="F19" s="127">
        <v>-2</v>
      </c>
      <c r="G19" s="127">
        <v>-2</v>
      </c>
      <c r="H19" s="47">
        <v>17</v>
      </c>
      <c r="I19" s="54">
        <v>-1</v>
      </c>
      <c r="J19" s="55">
        <v>-2</v>
      </c>
      <c r="K19" s="56">
        <v>-1</v>
      </c>
      <c r="L19" s="60">
        <v>0</v>
      </c>
      <c r="M19" s="56">
        <v>-1</v>
      </c>
      <c r="N19" s="56">
        <v>-1</v>
      </c>
      <c r="O19" s="60">
        <v>0</v>
      </c>
      <c r="P19" s="59">
        <v>1</v>
      </c>
      <c r="Q19" s="54">
        <v>-3</v>
      </c>
      <c r="S19">
        <f t="shared" si="0"/>
        <v>0</v>
      </c>
      <c r="T19">
        <f t="shared" si="1"/>
        <v>0</v>
      </c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71"/>
    </row>
    <row r="20" spans="1:33" ht="16.5" thickBot="1" x14ac:dyDescent="0.3">
      <c r="A20" s="124">
        <v>3</v>
      </c>
      <c r="B20" s="101">
        <v>-1</v>
      </c>
      <c r="C20" s="47">
        <v>18</v>
      </c>
      <c r="D20" s="119">
        <v>1.3576999999999999</v>
      </c>
      <c r="E20" s="127">
        <v>-3</v>
      </c>
      <c r="F20" s="127">
        <v>-2</v>
      </c>
      <c r="G20" s="127">
        <v>-2</v>
      </c>
      <c r="H20" s="47">
        <v>18</v>
      </c>
      <c r="I20" s="54">
        <v>-3</v>
      </c>
      <c r="J20" s="55">
        <v>-3</v>
      </c>
      <c r="K20" s="56">
        <v>-1</v>
      </c>
      <c r="L20" s="56">
        <v>-2</v>
      </c>
      <c r="M20" s="56">
        <v>-1</v>
      </c>
      <c r="N20" s="57"/>
      <c r="O20" s="60">
        <v>0</v>
      </c>
      <c r="P20" s="59">
        <v>1</v>
      </c>
      <c r="Q20" s="54">
        <v>-3</v>
      </c>
      <c r="S20">
        <f t="shared" si="0"/>
        <v>0</v>
      </c>
      <c r="T20">
        <f t="shared" si="1"/>
        <v>0</v>
      </c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71"/>
    </row>
    <row r="21" spans="1:33" ht="16.5" thickBot="1" x14ac:dyDescent="0.3">
      <c r="A21" s="124">
        <v>2</v>
      </c>
      <c r="B21" s="101">
        <v>1</v>
      </c>
      <c r="C21" s="47">
        <v>19</v>
      </c>
      <c r="D21" s="119">
        <v>1.0565</v>
      </c>
      <c r="E21" s="127">
        <v>0</v>
      </c>
      <c r="F21" s="127">
        <v>0</v>
      </c>
      <c r="G21" s="127">
        <v>-1</v>
      </c>
      <c r="H21" s="47">
        <v>19</v>
      </c>
      <c r="I21" s="54">
        <v>3</v>
      </c>
      <c r="J21" s="55">
        <v>2</v>
      </c>
      <c r="K21" s="56">
        <v>1</v>
      </c>
      <c r="L21" s="56">
        <v>2</v>
      </c>
      <c r="M21" s="59">
        <v>-1</v>
      </c>
      <c r="N21" s="56">
        <v>1</v>
      </c>
      <c r="O21" s="56">
        <v>3</v>
      </c>
      <c r="P21" s="56">
        <v>2</v>
      </c>
      <c r="Q21" s="54">
        <v>4</v>
      </c>
      <c r="S21">
        <f t="shared" si="0"/>
        <v>0</v>
      </c>
      <c r="T21">
        <f t="shared" si="1"/>
        <v>0</v>
      </c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71"/>
    </row>
    <row r="22" spans="1:33" ht="16.5" thickBot="1" x14ac:dyDescent="0.3">
      <c r="A22" s="125">
        <v>2</v>
      </c>
      <c r="B22" s="99">
        <v>1</v>
      </c>
      <c r="C22" s="52">
        <v>20</v>
      </c>
      <c r="D22" s="126">
        <v>1.1091</v>
      </c>
      <c r="E22" s="127">
        <v>0</v>
      </c>
      <c r="F22" s="127">
        <v>0</v>
      </c>
      <c r="G22" s="127">
        <v>-1</v>
      </c>
      <c r="H22" s="52">
        <v>20</v>
      </c>
      <c r="I22" s="61">
        <v>-3</v>
      </c>
      <c r="J22" s="74">
        <v>-2</v>
      </c>
      <c r="K22" s="63">
        <v>-1</v>
      </c>
      <c r="L22" s="65">
        <v>0</v>
      </c>
      <c r="M22" s="64">
        <v>1</v>
      </c>
      <c r="N22" s="64">
        <v>1</v>
      </c>
      <c r="O22" s="64">
        <v>3</v>
      </c>
      <c r="P22" s="64">
        <v>1</v>
      </c>
      <c r="Q22" s="61">
        <v>-2</v>
      </c>
      <c r="S22">
        <f t="shared" si="0"/>
        <v>0</v>
      </c>
      <c r="T22">
        <f t="shared" si="1"/>
        <v>0</v>
      </c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71"/>
    </row>
    <row r="23" spans="1:33" ht="16.5" thickBot="1" x14ac:dyDescent="0.3">
      <c r="A23" s="121">
        <v>3</v>
      </c>
      <c r="B23" s="122">
        <v>1</v>
      </c>
      <c r="C23" s="42">
        <v>21</v>
      </c>
      <c r="D23" s="123">
        <v>1.2597</v>
      </c>
      <c r="E23" s="127">
        <v>-2</v>
      </c>
      <c r="F23" s="127">
        <v>-2</v>
      </c>
      <c r="G23" s="127">
        <v>-2</v>
      </c>
      <c r="H23" s="42">
        <v>21</v>
      </c>
      <c r="I23" s="54">
        <v>2</v>
      </c>
      <c r="J23" s="55">
        <v>2</v>
      </c>
      <c r="K23" s="60">
        <v>0</v>
      </c>
      <c r="L23" s="60">
        <v>0</v>
      </c>
      <c r="M23" s="56">
        <v>1</v>
      </c>
      <c r="N23" s="56">
        <v>1</v>
      </c>
      <c r="O23" s="56">
        <v>1</v>
      </c>
      <c r="P23" s="56">
        <v>2</v>
      </c>
      <c r="Q23" s="67">
        <v>-2</v>
      </c>
      <c r="S23">
        <f t="shared" si="0"/>
        <v>0</v>
      </c>
      <c r="T23">
        <f t="shared" si="1"/>
        <v>0</v>
      </c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71"/>
    </row>
    <row r="24" spans="1:33" ht="16.5" thickBot="1" x14ac:dyDescent="0.3">
      <c r="A24" s="124">
        <v>1</v>
      </c>
      <c r="B24" s="101">
        <v>-1</v>
      </c>
      <c r="C24" s="47">
        <v>22</v>
      </c>
      <c r="D24" s="119">
        <v>1.2878000000000001</v>
      </c>
      <c r="E24" s="127">
        <v>-2</v>
      </c>
      <c r="F24" s="127">
        <v>-2</v>
      </c>
      <c r="G24" s="127">
        <v>-2</v>
      </c>
      <c r="H24" s="47">
        <v>22</v>
      </c>
      <c r="I24" s="58">
        <v>0</v>
      </c>
      <c r="J24" s="75">
        <v>0</v>
      </c>
      <c r="K24" s="60">
        <v>0</v>
      </c>
      <c r="L24" s="60">
        <v>0</v>
      </c>
      <c r="M24" s="56">
        <v>-1</v>
      </c>
      <c r="N24" s="57"/>
      <c r="O24" s="60">
        <v>0</v>
      </c>
      <c r="P24" s="60">
        <v>0</v>
      </c>
      <c r="Q24" s="54">
        <v>-2</v>
      </c>
      <c r="S24">
        <f t="shared" si="0"/>
        <v>0</v>
      </c>
      <c r="T24">
        <f t="shared" si="1"/>
        <v>0</v>
      </c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71"/>
    </row>
    <row r="25" spans="1:33" ht="16.5" thickBot="1" x14ac:dyDescent="0.3">
      <c r="A25" s="124">
        <v>2</v>
      </c>
      <c r="B25" s="101">
        <v>-1</v>
      </c>
      <c r="C25" s="47">
        <v>23</v>
      </c>
      <c r="D25" s="119">
        <v>0.9849</v>
      </c>
      <c r="E25" s="127">
        <v>1</v>
      </c>
      <c r="F25" s="127">
        <v>1</v>
      </c>
      <c r="G25" s="127">
        <v>-1</v>
      </c>
      <c r="H25" s="47">
        <v>23</v>
      </c>
      <c r="I25" s="54">
        <v>-3</v>
      </c>
      <c r="J25" s="55">
        <v>-3</v>
      </c>
      <c r="K25" s="56">
        <v>-3</v>
      </c>
      <c r="L25" s="59">
        <v>1</v>
      </c>
      <c r="M25" s="56">
        <v>-1</v>
      </c>
      <c r="N25" s="56">
        <v>-1</v>
      </c>
      <c r="O25" s="59">
        <v>2</v>
      </c>
      <c r="P25" s="60">
        <v>0</v>
      </c>
      <c r="Q25" s="54">
        <v>-2</v>
      </c>
      <c r="S25">
        <f t="shared" si="0"/>
        <v>0</v>
      </c>
      <c r="T25">
        <f t="shared" si="1"/>
        <v>0</v>
      </c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71"/>
    </row>
    <row r="26" spans="1:33" ht="16.5" thickBot="1" x14ac:dyDescent="0.3">
      <c r="A26" s="124">
        <v>3</v>
      </c>
      <c r="B26" s="101">
        <v>1</v>
      </c>
      <c r="C26" s="47">
        <v>24</v>
      </c>
      <c r="D26" s="119">
        <v>1.1994</v>
      </c>
      <c r="E26" s="127">
        <v>-1</v>
      </c>
      <c r="F26" s="127">
        <v>-1</v>
      </c>
      <c r="G26" s="127">
        <v>-2</v>
      </c>
      <c r="H26" s="47">
        <v>24</v>
      </c>
      <c r="I26" s="54">
        <v>3</v>
      </c>
      <c r="J26" s="55">
        <v>2</v>
      </c>
      <c r="K26" s="56">
        <v>2</v>
      </c>
      <c r="L26" s="60">
        <v>0</v>
      </c>
      <c r="M26" s="56">
        <v>1</v>
      </c>
      <c r="N26" s="56">
        <v>1</v>
      </c>
      <c r="O26" s="56">
        <v>2</v>
      </c>
      <c r="P26" s="56">
        <v>2</v>
      </c>
      <c r="Q26" s="54">
        <v>3</v>
      </c>
      <c r="S26">
        <f t="shared" si="0"/>
        <v>0</v>
      </c>
      <c r="T26">
        <f t="shared" si="1"/>
        <v>0</v>
      </c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71"/>
    </row>
    <row r="27" spans="1:33" ht="16.5" thickBot="1" x14ac:dyDescent="0.3">
      <c r="A27" s="125">
        <v>1</v>
      </c>
      <c r="B27" s="99">
        <v>1</v>
      </c>
      <c r="C27" s="52">
        <v>25</v>
      </c>
      <c r="D27" s="126">
        <v>1.2124999999999999</v>
      </c>
      <c r="E27" s="127">
        <v>-1</v>
      </c>
      <c r="F27" s="127">
        <v>-1</v>
      </c>
      <c r="G27" s="127">
        <v>-2</v>
      </c>
      <c r="H27" s="52">
        <v>25</v>
      </c>
      <c r="I27" s="61">
        <v>-3</v>
      </c>
      <c r="J27" s="76">
        <v>0</v>
      </c>
      <c r="K27" s="63">
        <v>-2</v>
      </c>
      <c r="L27" s="65">
        <v>0</v>
      </c>
      <c r="M27" s="65">
        <v>0</v>
      </c>
      <c r="N27" s="65">
        <v>0</v>
      </c>
      <c r="O27" s="64">
        <v>2</v>
      </c>
      <c r="P27" s="64">
        <v>2</v>
      </c>
      <c r="Q27" s="66">
        <v>1</v>
      </c>
      <c r="S27">
        <f t="shared" si="0"/>
        <v>0</v>
      </c>
      <c r="T27">
        <f t="shared" si="1"/>
        <v>0</v>
      </c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71"/>
    </row>
    <row r="28" spans="1:33" ht="16.5" thickBot="1" x14ac:dyDescent="0.3">
      <c r="A28" s="121">
        <v>2</v>
      </c>
      <c r="B28" s="122">
        <v>-1</v>
      </c>
      <c r="C28" s="42">
        <v>26</v>
      </c>
      <c r="D28" s="123">
        <v>1.1182000000000001</v>
      </c>
      <c r="E28" s="127">
        <v>0</v>
      </c>
      <c r="F28" s="127">
        <v>-1</v>
      </c>
      <c r="G28" s="127">
        <v>-1</v>
      </c>
      <c r="H28" s="42">
        <v>26</v>
      </c>
      <c r="I28" s="54">
        <v>-2</v>
      </c>
      <c r="J28" s="55">
        <v>-3</v>
      </c>
      <c r="K28" s="56">
        <v>-3</v>
      </c>
      <c r="L28" s="60">
        <v>0</v>
      </c>
      <c r="M28" s="56">
        <v>-1</v>
      </c>
      <c r="N28" s="56">
        <v>-3</v>
      </c>
      <c r="O28" s="60">
        <v>0</v>
      </c>
      <c r="P28" s="56">
        <v>-1</v>
      </c>
      <c r="Q28" s="54">
        <v>-4</v>
      </c>
      <c r="S28">
        <f t="shared" si="0"/>
        <v>0</v>
      </c>
      <c r="T28">
        <f t="shared" si="1"/>
        <v>0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71"/>
    </row>
    <row r="29" spans="1:33" ht="16.5" thickBot="1" x14ac:dyDescent="0.3">
      <c r="A29" s="124">
        <v>2</v>
      </c>
      <c r="B29" s="101">
        <v>1</v>
      </c>
      <c r="C29" s="47">
        <v>27</v>
      </c>
      <c r="D29" s="119">
        <v>0.79059999999999997</v>
      </c>
      <c r="E29" s="127">
        <v>2</v>
      </c>
      <c r="F29" s="127">
        <v>3</v>
      </c>
      <c r="G29" s="127">
        <v>1</v>
      </c>
      <c r="H29" s="47">
        <v>27</v>
      </c>
      <c r="I29" s="58">
        <v>0</v>
      </c>
      <c r="J29" s="55">
        <v>3</v>
      </c>
      <c r="K29" s="56">
        <v>2</v>
      </c>
      <c r="L29" s="60">
        <v>0</v>
      </c>
      <c r="M29" s="56">
        <v>1</v>
      </c>
      <c r="N29" s="56">
        <v>2</v>
      </c>
      <c r="O29" s="56">
        <v>3</v>
      </c>
      <c r="P29" s="56">
        <v>2</v>
      </c>
      <c r="Q29" s="54">
        <v>4</v>
      </c>
      <c r="S29">
        <f t="shared" si="0"/>
        <v>0</v>
      </c>
      <c r="T29">
        <f t="shared" si="1"/>
        <v>0</v>
      </c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71"/>
    </row>
    <row r="30" spans="1:33" ht="16.5" thickBot="1" x14ac:dyDescent="0.3">
      <c r="A30" s="124">
        <v>3</v>
      </c>
      <c r="B30" s="101">
        <v>1</v>
      </c>
      <c r="C30" s="47">
        <v>28</v>
      </c>
      <c r="D30" s="119">
        <v>1.3347</v>
      </c>
      <c r="E30" s="127">
        <v>-3</v>
      </c>
      <c r="F30" s="127">
        <v>-2</v>
      </c>
      <c r="G30" s="127">
        <v>-2</v>
      </c>
      <c r="H30" s="47">
        <v>28</v>
      </c>
      <c r="I30" s="67">
        <v>-2</v>
      </c>
      <c r="J30" s="55">
        <v>1</v>
      </c>
      <c r="K30" s="60">
        <v>0</v>
      </c>
      <c r="L30" s="56">
        <v>1</v>
      </c>
      <c r="M30" s="60">
        <v>0</v>
      </c>
      <c r="N30" s="56">
        <v>1</v>
      </c>
      <c r="O30" s="56">
        <v>1</v>
      </c>
      <c r="P30" s="56">
        <v>1</v>
      </c>
      <c r="Q30" s="58">
        <v>0</v>
      </c>
      <c r="S30">
        <f t="shared" si="0"/>
        <v>0</v>
      </c>
      <c r="T30">
        <f t="shared" si="1"/>
        <v>0</v>
      </c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:33" ht="16.5" thickBot="1" x14ac:dyDescent="0.3">
      <c r="A31" s="124">
        <v>1</v>
      </c>
      <c r="B31" s="101">
        <v>-1</v>
      </c>
      <c r="C31" s="47">
        <v>29</v>
      </c>
      <c r="D31" s="119">
        <v>1.2184999999999999</v>
      </c>
      <c r="E31" s="127">
        <v>-2</v>
      </c>
      <c r="F31" s="127">
        <v>-2</v>
      </c>
      <c r="G31" s="127">
        <v>-2</v>
      </c>
      <c r="H31" s="47">
        <v>29</v>
      </c>
      <c r="I31" s="54">
        <v>-3</v>
      </c>
      <c r="J31" s="55">
        <v>-2</v>
      </c>
      <c r="K31" s="56">
        <v>-2</v>
      </c>
      <c r="L31" s="60">
        <v>0</v>
      </c>
      <c r="M31" s="56">
        <v>-1</v>
      </c>
      <c r="N31" s="60">
        <v>0</v>
      </c>
      <c r="O31" s="59">
        <v>2</v>
      </c>
      <c r="P31" s="56">
        <v>-1</v>
      </c>
      <c r="Q31" s="54">
        <v>-4</v>
      </c>
      <c r="S31">
        <f t="shared" si="0"/>
        <v>0</v>
      </c>
      <c r="T31">
        <f t="shared" si="1"/>
        <v>0</v>
      </c>
    </row>
    <row r="32" spans="1:33" ht="16.5" thickBot="1" x14ac:dyDescent="0.3">
      <c r="A32" s="125">
        <v>3</v>
      </c>
      <c r="B32" s="99">
        <v>-1</v>
      </c>
      <c r="C32" s="52">
        <v>30</v>
      </c>
      <c r="D32" s="126">
        <v>1.3533999999999999</v>
      </c>
      <c r="E32" s="127">
        <v>-3</v>
      </c>
      <c r="F32" s="127">
        <v>-2</v>
      </c>
      <c r="G32" s="127">
        <v>-2</v>
      </c>
      <c r="H32" s="52">
        <v>30</v>
      </c>
      <c r="I32" s="66">
        <v>-2</v>
      </c>
      <c r="J32" s="62">
        <v>-2</v>
      </c>
      <c r="K32" s="64">
        <v>-1</v>
      </c>
      <c r="L32" s="65">
        <v>0</v>
      </c>
      <c r="M32" s="64">
        <v>-1</v>
      </c>
      <c r="N32" s="64">
        <v>-2</v>
      </c>
      <c r="O32" s="65">
        <v>0</v>
      </c>
      <c r="P32" s="63">
        <v>1</v>
      </c>
      <c r="Q32" s="66">
        <v>-2</v>
      </c>
      <c r="S32">
        <f t="shared" si="0"/>
        <v>0</v>
      </c>
      <c r="T32">
        <f t="shared" si="1"/>
        <v>0</v>
      </c>
    </row>
    <row r="34" spans="3:17" x14ac:dyDescent="0.25">
      <c r="C34" s="118" t="s">
        <v>13</v>
      </c>
      <c r="D34" t="s">
        <v>36</v>
      </c>
      <c r="E34" s="1">
        <f>COUNTIFS(E$3:E$32,"&gt;0",GT_2012,1)</f>
        <v>5</v>
      </c>
      <c r="F34" s="1">
        <f>COUNTIFS(F$3:F$32,"&gt;0",GT_2012,1)</f>
        <v>5</v>
      </c>
      <c r="G34" s="1">
        <f>COUNTIFS(G$3:G$32,"&gt;0",GT_2012,1)</f>
        <v>1</v>
      </c>
      <c r="H34">
        <f>SUM(I34:Q34)</f>
        <v>87</v>
      </c>
      <c r="I34" s="1">
        <f t="shared" ref="I34:Q34" si="2">COUNTIFS(I$3:I$32,"&gt;0",GT_2012,1)</f>
        <v>6</v>
      </c>
      <c r="J34" s="1">
        <f t="shared" si="2"/>
        <v>12</v>
      </c>
      <c r="K34" s="1">
        <f t="shared" si="2"/>
        <v>8</v>
      </c>
      <c r="L34" s="1">
        <f t="shared" si="2"/>
        <v>7</v>
      </c>
      <c r="M34" s="1">
        <f t="shared" si="2"/>
        <v>8</v>
      </c>
      <c r="N34" s="1">
        <f t="shared" si="2"/>
        <v>10</v>
      </c>
      <c r="O34" s="1">
        <f t="shared" si="2"/>
        <v>15</v>
      </c>
      <c r="P34" s="1">
        <f t="shared" si="2"/>
        <v>14</v>
      </c>
      <c r="Q34" s="1">
        <f t="shared" si="2"/>
        <v>7</v>
      </c>
    </row>
    <row r="35" spans="3:17" x14ac:dyDescent="0.25">
      <c r="C35" s="118" t="s">
        <v>14</v>
      </c>
      <c r="D35" t="s">
        <v>37</v>
      </c>
      <c r="E35" s="1">
        <f>COUNTIFS(E$3:E$32,"&lt;0",GT_2012,-1)</f>
        <v>12</v>
      </c>
      <c r="F35" s="1">
        <f>COUNTIFS(F$3:F$32,"&lt;0",GT_2012,-1)</f>
        <v>13</v>
      </c>
      <c r="G35" s="1">
        <f>COUNTIFS(G$3:G$32,"&lt;0",GT_2012,-1)</f>
        <v>15</v>
      </c>
      <c r="H35">
        <f t="shared" ref="H35:H37" si="3">SUM(I35:Q35)</f>
        <v>76</v>
      </c>
      <c r="I35" s="1">
        <f t="shared" ref="I35:Q35" si="4">COUNTIFS(I$3:I$32,"&lt;0",GT_2012,-1)</f>
        <v>13</v>
      </c>
      <c r="J35" s="1">
        <f t="shared" si="4"/>
        <v>13</v>
      </c>
      <c r="K35" s="1">
        <f t="shared" si="4"/>
        <v>11</v>
      </c>
      <c r="L35" s="1">
        <f t="shared" si="4"/>
        <v>2</v>
      </c>
      <c r="M35" s="1">
        <f t="shared" si="4"/>
        <v>10</v>
      </c>
      <c r="N35" s="1">
        <f t="shared" si="4"/>
        <v>7</v>
      </c>
      <c r="O35" s="1">
        <f t="shared" si="4"/>
        <v>1</v>
      </c>
      <c r="P35" s="1">
        <f t="shared" si="4"/>
        <v>5</v>
      </c>
      <c r="Q35" s="1">
        <f t="shared" si="4"/>
        <v>14</v>
      </c>
    </row>
    <row r="36" spans="3:17" x14ac:dyDescent="0.25">
      <c r="C36" s="118" t="s">
        <v>15</v>
      </c>
      <c r="D36" t="s">
        <v>38</v>
      </c>
      <c r="E36" s="1">
        <f>COUNTIFS(E$3:E$32,"&gt;0",GT_2012,-1)</f>
        <v>1</v>
      </c>
      <c r="F36" s="1">
        <f>COUNTIFS(F$3:F$32,"&gt;0",GT_2012,-1)</f>
        <v>1</v>
      </c>
      <c r="G36" s="1">
        <f>COUNTIFS(G$3:G$32,"&gt;0",GT_2012,-1)</f>
        <v>0</v>
      </c>
      <c r="H36">
        <f t="shared" si="3"/>
        <v>17</v>
      </c>
      <c r="I36" s="1">
        <f t="shared" ref="I36:Q36" si="5">COUNTIFS(I$3:I$32,"&gt;0",GT_2012,-1)</f>
        <v>1</v>
      </c>
      <c r="J36" s="1">
        <f t="shared" si="5"/>
        <v>1</v>
      </c>
      <c r="K36" s="1">
        <f t="shared" si="5"/>
        <v>1</v>
      </c>
      <c r="L36" s="1">
        <f t="shared" si="5"/>
        <v>1</v>
      </c>
      <c r="M36" s="1">
        <f t="shared" si="5"/>
        <v>3</v>
      </c>
      <c r="N36" s="1">
        <f t="shared" si="5"/>
        <v>0</v>
      </c>
      <c r="O36" s="1">
        <f t="shared" si="5"/>
        <v>4</v>
      </c>
      <c r="P36" s="1">
        <f t="shared" si="5"/>
        <v>6</v>
      </c>
      <c r="Q36" s="1">
        <f t="shared" si="5"/>
        <v>0</v>
      </c>
    </row>
    <row r="37" spans="3:17" x14ac:dyDescent="0.25">
      <c r="C37" s="118" t="s">
        <v>17</v>
      </c>
      <c r="D37" t="s">
        <v>39</v>
      </c>
      <c r="E37" s="1">
        <f>COUNTIFS(E$3:E$32,"&lt;0",GT_2012,1)</f>
        <v>8</v>
      </c>
      <c r="F37" s="1">
        <f>COUNTIFS(F$3:F$32,"&lt;0",GT_2012,1)</f>
        <v>8</v>
      </c>
      <c r="G37" s="1">
        <f>COUNTIFS(G$3:G$32,"&lt;0",GT_2012,1)</f>
        <v>13</v>
      </c>
      <c r="H37">
        <f t="shared" si="3"/>
        <v>18</v>
      </c>
      <c r="I37" s="1">
        <f t="shared" ref="I37:Q37" si="6">COUNTIFS(I$3:I$32,"&lt;0",GT_2012,1)</f>
        <v>6</v>
      </c>
      <c r="J37" s="1">
        <f t="shared" si="6"/>
        <v>2</v>
      </c>
      <c r="K37" s="1">
        <f t="shared" si="6"/>
        <v>4</v>
      </c>
      <c r="L37" s="1">
        <f t="shared" si="6"/>
        <v>0</v>
      </c>
      <c r="M37" s="1">
        <f t="shared" si="6"/>
        <v>2</v>
      </c>
      <c r="N37" s="1">
        <f t="shared" si="6"/>
        <v>0</v>
      </c>
      <c r="O37" s="1">
        <f t="shared" si="6"/>
        <v>0</v>
      </c>
      <c r="P37" s="1">
        <f t="shared" si="6"/>
        <v>0</v>
      </c>
      <c r="Q37" s="1">
        <f t="shared" si="6"/>
        <v>4</v>
      </c>
    </row>
    <row r="38" spans="3:17" x14ac:dyDescent="0.25">
      <c r="C38" s="142" t="s">
        <v>35</v>
      </c>
      <c r="E38" s="134">
        <f t="shared" ref="E38:Q38" si="7">(TP*TN-FP*FN)/SQRT((TP+FP)*(TP+FN)*(TN+FN)*(TN+FP))</f>
        <v>0.36514837167011077</v>
      </c>
      <c r="F38" s="134">
        <f t="shared" si="7"/>
        <v>0.37640370458140543</v>
      </c>
      <c r="G38" s="134">
        <f t="shared" si="7"/>
        <v>0.19561519910898789</v>
      </c>
      <c r="H38" s="134">
        <f t="shared" si="7"/>
        <v>0.64541231248307762</v>
      </c>
      <c r="I38" s="134">
        <f t="shared" si="7"/>
        <v>0.48167270309915688</v>
      </c>
      <c r="J38" s="134">
        <f t="shared" si="7"/>
        <v>0.78772636144337616</v>
      </c>
      <c r="K38" s="134">
        <f t="shared" si="7"/>
        <v>0.60246407607670938</v>
      </c>
      <c r="L38" s="134">
        <f t="shared" si="7"/>
        <v>0.76376261582597338</v>
      </c>
      <c r="M38" s="134">
        <f t="shared" si="7"/>
        <v>0.56490195531102483</v>
      </c>
      <c r="N38" s="134">
        <f t="shared" si="7"/>
        <v>1</v>
      </c>
      <c r="O38" s="134">
        <f t="shared" si="7"/>
        <v>0.39735970711951318</v>
      </c>
      <c r="P38" s="134">
        <f t="shared" si="7"/>
        <v>0.56407607481776623</v>
      </c>
      <c r="Q38" s="134">
        <f t="shared" si="7"/>
        <v>0.70352647068144847</v>
      </c>
    </row>
    <row r="39" spans="3:17" x14ac:dyDescent="0.25">
      <c r="C39" s="118"/>
      <c r="E39" s="1"/>
      <c r="F39" s="1"/>
      <c r="G39" s="1"/>
      <c r="M39" s="1"/>
      <c r="N39" s="1"/>
      <c r="O39" s="1"/>
      <c r="P39" s="1"/>
      <c r="Q39" s="1"/>
    </row>
    <row r="40" spans="3:17" x14ac:dyDescent="0.25">
      <c r="E40" s="136">
        <f>E34</f>
        <v>5</v>
      </c>
      <c r="F40" s="39">
        <f>E36</f>
        <v>1</v>
      </c>
      <c r="G40" s="132">
        <f>E40/SUM(E40:F40)</f>
        <v>0.83333333333333337</v>
      </c>
      <c r="I40" s="1" t="s">
        <v>22</v>
      </c>
      <c r="J40" s="1" t="s">
        <v>23</v>
      </c>
      <c r="K40" s="1" t="s">
        <v>29</v>
      </c>
      <c r="L40" s="1" t="s">
        <v>34</v>
      </c>
      <c r="M40" s="1"/>
      <c r="N40" s="1"/>
      <c r="O40" s="1"/>
      <c r="P40" s="1"/>
      <c r="Q40" s="1"/>
    </row>
    <row r="41" spans="3:17" x14ac:dyDescent="0.25">
      <c r="E41" s="136">
        <f>E37</f>
        <v>8</v>
      </c>
      <c r="F41" s="39">
        <f>E35</f>
        <v>12</v>
      </c>
      <c r="G41" s="132">
        <f>F41/SUM(E41:F41)</f>
        <v>0.6</v>
      </c>
      <c r="H41" s="137" t="s">
        <v>33</v>
      </c>
      <c r="I41" s="134">
        <f t="shared" ref="I41:L42" si="8">E34/(E34+E36)</f>
        <v>0.83333333333333337</v>
      </c>
      <c r="J41" s="134">
        <f t="shared" si="8"/>
        <v>0.83333333333333337</v>
      </c>
      <c r="K41" s="134">
        <f t="shared" si="8"/>
        <v>1</v>
      </c>
      <c r="L41" s="134">
        <f t="shared" si="8"/>
        <v>0.83653846153846156</v>
      </c>
      <c r="M41" s="1"/>
      <c r="N41" s="1"/>
      <c r="O41" s="1"/>
      <c r="P41" s="1"/>
      <c r="Q41" s="1"/>
    </row>
    <row r="42" spans="3:17" x14ac:dyDescent="0.25">
      <c r="E42" s="134">
        <f>E40/SUM(E40:E41)</f>
        <v>0.38461538461538464</v>
      </c>
      <c r="F42" s="134">
        <f>F41/SUM(F40:F41)</f>
        <v>0.92307692307692313</v>
      </c>
      <c r="G42" s="1"/>
      <c r="H42" s="137" t="s">
        <v>32</v>
      </c>
      <c r="I42" s="134">
        <f t="shared" si="8"/>
        <v>0.6</v>
      </c>
      <c r="J42" s="134">
        <f t="shared" si="8"/>
        <v>0.61904761904761907</v>
      </c>
      <c r="K42" s="134">
        <f t="shared" si="8"/>
        <v>0.5357142857142857</v>
      </c>
      <c r="L42" s="134">
        <f t="shared" si="8"/>
        <v>0.80851063829787229</v>
      </c>
      <c r="M42" s="1"/>
      <c r="N42" s="1"/>
      <c r="O42" s="1"/>
      <c r="P42" s="1"/>
      <c r="Q42" s="1"/>
    </row>
    <row r="43" spans="3:17" x14ac:dyDescent="0.25">
      <c r="E43" s="136"/>
      <c r="F43" s="39"/>
      <c r="G43" s="1"/>
      <c r="H43" s="138" t="s">
        <v>30</v>
      </c>
      <c r="I43" s="134">
        <f>E34/(E34+E37)</f>
        <v>0.38461538461538464</v>
      </c>
      <c r="J43" s="134">
        <f>F34/(F34+F37)</f>
        <v>0.38461538461538464</v>
      </c>
      <c r="K43" s="134">
        <f>G34/(G34+G37)</f>
        <v>7.1428571428571425E-2</v>
      </c>
      <c r="L43" s="134">
        <f>H34/(H34+H37)</f>
        <v>0.82857142857142863</v>
      </c>
      <c r="M43" s="1"/>
      <c r="N43" s="1"/>
      <c r="O43" s="1"/>
      <c r="P43" s="1"/>
      <c r="Q43" s="1"/>
    </row>
    <row r="44" spans="3:17" x14ac:dyDescent="0.25">
      <c r="E44" s="136"/>
      <c r="F44" s="39"/>
      <c r="G44" s="1"/>
      <c r="H44" s="138" t="s">
        <v>31</v>
      </c>
      <c r="I44" s="132">
        <f>E35/(E35+E36)</f>
        <v>0.92307692307692313</v>
      </c>
      <c r="J44" s="132">
        <f>F35/(F35+F36)</f>
        <v>0.9285714285714286</v>
      </c>
      <c r="K44" s="132">
        <f>G35/(G35+G36)</f>
        <v>1</v>
      </c>
      <c r="L44" s="132">
        <f>H35/(H35+H36)</f>
        <v>0.81720430107526887</v>
      </c>
      <c r="M44" s="1"/>
      <c r="N44" s="1"/>
      <c r="O44" s="1"/>
      <c r="P44" s="1"/>
      <c r="Q44" s="1"/>
    </row>
    <row r="45" spans="3:17" x14ac:dyDescent="0.25">
      <c r="E45" s="136">
        <f>F34</f>
        <v>5</v>
      </c>
      <c r="F45" s="39">
        <f>F36</f>
        <v>1</v>
      </c>
      <c r="G45" s="132">
        <f>E45/SUM(E45:F45)</f>
        <v>0.83333333333333337</v>
      </c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E46" s="136">
        <f>F37</f>
        <v>8</v>
      </c>
      <c r="F46" s="39">
        <f>F35</f>
        <v>13</v>
      </c>
      <c r="G46" s="132">
        <f>F46/SUM(E46:F46)</f>
        <v>0.61904761904761907</v>
      </c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E47" s="134">
        <f>E45/SUM(E45:E46)</f>
        <v>0.38461538461538464</v>
      </c>
      <c r="F47" s="134">
        <f>F46/SUM(F45:F46)</f>
        <v>0.9285714285714286</v>
      </c>
      <c r="G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E48" s="136"/>
      <c r="F48" s="39"/>
      <c r="G48" s="1"/>
      <c r="I48" s="1"/>
      <c r="J48" s="1"/>
      <c r="K48" s="1"/>
      <c r="L48" s="1"/>
      <c r="M48" s="1"/>
      <c r="N48" s="1"/>
      <c r="O48" s="1"/>
      <c r="P48" s="1"/>
      <c r="Q48" s="1"/>
    </row>
    <row r="49" spans="1:36" x14ac:dyDescent="0.25">
      <c r="E49" s="136"/>
      <c r="F49" s="39"/>
      <c r="G49" s="1"/>
      <c r="I49" s="1"/>
      <c r="J49" s="1"/>
      <c r="K49" s="1"/>
      <c r="L49" s="1"/>
      <c r="M49" s="1"/>
      <c r="N49" s="1"/>
      <c r="O49" s="1"/>
      <c r="P49" s="1"/>
      <c r="Q49" s="1"/>
    </row>
    <row r="50" spans="1:36" x14ac:dyDescent="0.25">
      <c r="E50" s="136">
        <f>G34</f>
        <v>1</v>
      </c>
      <c r="F50" s="39">
        <f>G36</f>
        <v>0</v>
      </c>
      <c r="G50" s="132">
        <f>E50/SUM(E50:F50)</f>
        <v>1</v>
      </c>
      <c r="I50" s="1"/>
      <c r="J50" s="1"/>
      <c r="K50" s="1"/>
      <c r="L50" s="1"/>
      <c r="M50" s="1"/>
      <c r="N50" s="1"/>
      <c r="O50" s="1"/>
      <c r="P50" s="1"/>
      <c r="Q50" s="1"/>
    </row>
    <row r="51" spans="1:36" x14ac:dyDescent="0.25">
      <c r="E51" s="136">
        <f>G37</f>
        <v>13</v>
      </c>
      <c r="F51" s="39">
        <f>G35</f>
        <v>15</v>
      </c>
      <c r="G51" s="132">
        <f>F51/SUM(E51:F51)</f>
        <v>0.5357142857142857</v>
      </c>
      <c r="I51" s="1"/>
      <c r="J51" s="1"/>
      <c r="K51" s="1"/>
      <c r="L51" s="1"/>
      <c r="M51" s="1"/>
      <c r="N51" s="1"/>
      <c r="O51" s="1"/>
      <c r="P51" s="1"/>
      <c r="Q51" s="1"/>
    </row>
    <row r="52" spans="1:36" x14ac:dyDescent="0.25">
      <c r="E52" s="134">
        <f>E50/SUM(E50:E51)</f>
        <v>7.1428571428571425E-2</v>
      </c>
      <c r="F52" s="134">
        <f>F51/SUM(F50:F51)</f>
        <v>1</v>
      </c>
      <c r="G52" s="1"/>
      <c r="I52" s="1"/>
      <c r="J52" s="1"/>
      <c r="K52" s="1"/>
      <c r="L52" s="1"/>
      <c r="M52" s="1"/>
      <c r="N52" s="1"/>
      <c r="O52" s="1"/>
      <c r="P52" s="1"/>
      <c r="Q52" s="1"/>
    </row>
    <row r="53" spans="1:36" x14ac:dyDescent="0.25">
      <c r="C53" s="118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</row>
    <row r="54" spans="1:36" x14ac:dyDescent="0.25">
      <c r="C54" s="118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</row>
    <row r="55" spans="1:36" x14ac:dyDescent="0.25">
      <c r="C55" s="118"/>
      <c r="E55" s="1">
        <f>SUM(I34:Q34)</f>
        <v>87</v>
      </c>
      <c r="F55" s="1">
        <f>SUM(I36:Q36)</f>
        <v>17</v>
      </c>
      <c r="G55" s="132">
        <f>E55/SUM(E55:F55)</f>
        <v>0.83653846153846156</v>
      </c>
      <c r="I55" s="1"/>
      <c r="J55" s="1"/>
      <c r="K55" s="1"/>
      <c r="L55" s="1"/>
      <c r="M55" s="1"/>
      <c r="N55" s="1"/>
      <c r="O55" s="1"/>
      <c r="P55" s="1"/>
      <c r="Q55" s="1"/>
    </row>
    <row r="56" spans="1:36" x14ac:dyDescent="0.25">
      <c r="E56" s="1">
        <f>SUM(I37:Q37)</f>
        <v>18</v>
      </c>
      <c r="F56" s="1">
        <f>SUM(I35:Q35)</f>
        <v>76</v>
      </c>
      <c r="G56" s="132">
        <f>F56/SUM(E56:F56)</f>
        <v>0.80851063829787229</v>
      </c>
    </row>
    <row r="57" spans="1:36" x14ac:dyDescent="0.25">
      <c r="E57" s="134">
        <f>E55/SUM(E55:E56)</f>
        <v>0.82857142857142863</v>
      </c>
      <c r="F57" s="134">
        <f>F56/SUM(F55:F56)</f>
        <v>0.81720430107526887</v>
      </c>
      <c r="G57" s="1"/>
    </row>
    <row r="59" spans="1:36" ht="16.5" thickBot="1" x14ac:dyDescent="0.3">
      <c r="A59" s="77"/>
      <c r="B59" s="78"/>
      <c r="C59" s="78"/>
    </row>
    <row r="60" spans="1:36" ht="15.75" thickBot="1" x14ac:dyDescent="0.3">
      <c r="V60" s="45">
        <v>16</v>
      </c>
      <c r="W60" s="45">
        <v>17</v>
      </c>
      <c r="X60" s="45">
        <v>18</v>
      </c>
      <c r="Y60" s="45">
        <v>19</v>
      </c>
      <c r="Z60" s="45">
        <v>20</v>
      </c>
      <c r="AA60" s="45">
        <v>21</v>
      </c>
      <c r="AB60" s="45">
        <v>22</v>
      </c>
      <c r="AC60" s="45">
        <v>23</v>
      </c>
      <c r="AD60" s="45">
        <v>24</v>
      </c>
      <c r="AE60" s="45">
        <v>25</v>
      </c>
      <c r="AF60" s="45">
        <v>26</v>
      </c>
      <c r="AG60" s="45">
        <v>27</v>
      </c>
      <c r="AH60" s="45">
        <v>28</v>
      </c>
      <c r="AI60" s="45">
        <v>29</v>
      </c>
      <c r="AJ60" s="46">
        <v>30</v>
      </c>
    </row>
    <row r="61" spans="1:36" x14ac:dyDescent="0.25"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</row>
    <row r="62" spans="1:36" x14ac:dyDescent="0.25">
      <c r="V62">
        <v>2</v>
      </c>
      <c r="W62">
        <v>1</v>
      </c>
      <c r="X62">
        <v>3</v>
      </c>
      <c r="Y62">
        <v>0</v>
      </c>
      <c r="Z62">
        <v>1</v>
      </c>
      <c r="AA62">
        <v>0</v>
      </c>
      <c r="AB62">
        <v>0</v>
      </c>
      <c r="AC62">
        <v>3</v>
      </c>
      <c r="AD62">
        <v>0</v>
      </c>
      <c r="AE62">
        <v>1</v>
      </c>
      <c r="AF62">
        <v>3</v>
      </c>
      <c r="AG62">
        <v>0</v>
      </c>
      <c r="AH62">
        <v>0</v>
      </c>
      <c r="AI62">
        <v>1</v>
      </c>
      <c r="AJ62">
        <v>0</v>
      </c>
    </row>
    <row r="63" spans="1:36" x14ac:dyDescent="0.25">
      <c r="V63">
        <v>3</v>
      </c>
      <c r="W63">
        <v>1</v>
      </c>
      <c r="X63">
        <v>1</v>
      </c>
      <c r="Y63">
        <v>0</v>
      </c>
      <c r="Z63">
        <v>2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2</v>
      </c>
      <c r="AJ63">
        <v>4</v>
      </c>
    </row>
    <row r="64" spans="1:36" x14ac:dyDescent="0.25">
      <c r="V64">
        <v>2</v>
      </c>
      <c r="W64">
        <v>4</v>
      </c>
      <c r="X64">
        <v>2</v>
      </c>
      <c r="Y64">
        <v>1</v>
      </c>
      <c r="Z64">
        <v>1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2</v>
      </c>
      <c r="AJ64">
        <v>2</v>
      </c>
    </row>
    <row r="65" spans="1:36" x14ac:dyDescent="0.25">
      <c r="V65">
        <v>2</v>
      </c>
      <c r="W65">
        <v>2</v>
      </c>
      <c r="X65">
        <v>1</v>
      </c>
      <c r="Y65">
        <v>0</v>
      </c>
      <c r="Z65">
        <v>1</v>
      </c>
      <c r="AA65">
        <v>2</v>
      </c>
      <c r="AB65">
        <v>6</v>
      </c>
      <c r="AC65">
        <v>1</v>
      </c>
      <c r="AD65">
        <v>1</v>
      </c>
      <c r="AE65">
        <v>4</v>
      </c>
      <c r="AF65">
        <v>2</v>
      </c>
      <c r="AG65">
        <v>2</v>
      </c>
      <c r="AH65">
        <v>3</v>
      </c>
      <c r="AI65">
        <v>2</v>
      </c>
      <c r="AJ65">
        <v>2</v>
      </c>
    </row>
    <row r="66" spans="1:36" x14ac:dyDescent="0.25">
      <c r="V66">
        <v>0</v>
      </c>
      <c r="W66">
        <v>1</v>
      </c>
      <c r="X66">
        <v>1</v>
      </c>
      <c r="Y66">
        <v>2</v>
      </c>
      <c r="Z66">
        <v>3</v>
      </c>
      <c r="AA66">
        <v>3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1</v>
      </c>
      <c r="AH66">
        <v>5</v>
      </c>
      <c r="AI66">
        <v>0</v>
      </c>
      <c r="AJ66">
        <v>1</v>
      </c>
    </row>
    <row r="67" spans="1:36" x14ac:dyDescent="0.25">
      <c r="V67">
        <v>0</v>
      </c>
      <c r="W67">
        <v>0</v>
      </c>
      <c r="X67">
        <v>0</v>
      </c>
      <c r="Y67">
        <v>3</v>
      </c>
      <c r="Z67">
        <v>0</v>
      </c>
      <c r="AA67">
        <v>3</v>
      </c>
      <c r="AB67">
        <v>0</v>
      </c>
      <c r="AC67">
        <v>1</v>
      </c>
      <c r="AD67">
        <v>4</v>
      </c>
      <c r="AE67">
        <v>2</v>
      </c>
      <c r="AF67">
        <v>0</v>
      </c>
      <c r="AG67">
        <v>3</v>
      </c>
      <c r="AH67">
        <v>0</v>
      </c>
      <c r="AI67">
        <v>1</v>
      </c>
      <c r="AJ67">
        <v>0</v>
      </c>
    </row>
    <row r="68" spans="1:36" x14ac:dyDescent="0.25"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</row>
    <row r="69" spans="1:36" x14ac:dyDescent="0.25"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</row>
    <row r="73" spans="1:36" ht="15.75" thickBot="1" x14ac:dyDescent="0.3"/>
    <row r="74" spans="1:36" s="42" customFormat="1" ht="15.75" thickBo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36" s="47" customFormat="1" ht="15.75" thickBot="1" x14ac:dyDescent="0.3">
      <c r="A75" s="43"/>
      <c r="B75" s="44">
        <v>1</v>
      </c>
      <c r="C75" s="4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45">
        <v>16</v>
      </c>
      <c r="W75" s="45">
        <v>17</v>
      </c>
      <c r="X75" s="45">
        <v>18</v>
      </c>
      <c r="Y75" s="45">
        <v>19</v>
      </c>
      <c r="Z75" s="45">
        <v>20</v>
      </c>
      <c r="AA75" s="45">
        <v>21</v>
      </c>
      <c r="AB75" s="45">
        <v>22</v>
      </c>
      <c r="AC75" s="45">
        <v>23</v>
      </c>
      <c r="AD75" s="45">
        <v>24</v>
      </c>
      <c r="AE75" s="45">
        <v>25</v>
      </c>
      <c r="AF75" s="45">
        <v>26</v>
      </c>
      <c r="AG75" s="45">
        <v>27</v>
      </c>
      <c r="AH75" s="45">
        <v>28</v>
      </c>
      <c r="AI75" s="45">
        <v>29</v>
      </c>
      <c r="AJ75" s="46">
        <v>30</v>
      </c>
    </row>
    <row r="76" spans="1:36" s="47" customFormat="1" x14ac:dyDescent="0.25">
      <c r="A76" s="48">
        <v>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AE76" s="47">
        <v>1</v>
      </c>
    </row>
    <row r="77" spans="1:36" s="47" customFormat="1" ht="15.75" x14ac:dyDescent="0.25">
      <c r="A77" s="49">
        <v>-3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36" s="47" customFormat="1" ht="15.75" x14ac:dyDescent="0.25">
      <c r="A78" s="49">
        <v>-2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Y78" s="47">
        <v>1</v>
      </c>
      <c r="AC78" s="47">
        <v>1</v>
      </c>
    </row>
    <row r="79" spans="1:36" s="47" customFormat="1" x14ac:dyDescent="0.25">
      <c r="A79" s="50">
        <v>-1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36" s="47" customFormat="1" ht="15.75" x14ac:dyDescent="0.25">
      <c r="A80" s="49">
        <v>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AG80" s="47">
        <v>1</v>
      </c>
    </row>
    <row r="81" spans="1:46" s="47" customFormat="1" ht="15.75" x14ac:dyDescent="0.25">
      <c r="A81" s="49">
        <v>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W81" s="47">
        <v>1</v>
      </c>
      <c r="AI81" s="47">
        <v>1</v>
      </c>
    </row>
    <row r="82" spans="1:46" s="47" customFormat="1" x14ac:dyDescent="0.25">
      <c r="A82" s="50">
        <v>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s="47">
        <v>1</v>
      </c>
      <c r="Z82" s="47">
        <v>1</v>
      </c>
    </row>
    <row r="83" spans="1:46" s="47" customFormat="1" ht="15.75" x14ac:dyDescent="0.25">
      <c r="A83" s="49">
        <v>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AF83" s="47">
        <v>1</v>
      </c>
    </row>
    <row r="84" spans="1:46" s="52" customFormat="1" ht="16.5" thickBot="1" x14ac:dyDescent="0.3">
      <c r="A84" s="51">
        <v>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8" spans="1:46" ht="15.75" x14ac:dyDescent="0.25">
      <c r="B88" s="72"/>
      <c r="C88" s="72"/>
      <c r="S88" s="47"/>
      <c r="T88" s="79"/>
    </row>
    <row r="89" spans="1:46" x14ac:dyDescent="0.25">
      <c r="B89" s="73"/>
      <c r="C89" s="73"/>
      <c r="S89" s="47"/>
      <c r="T89" s="79"/>
    </row>
    <row r="90" spans="1:46" ht="15.75" x14ac:dyDescent="0.25">
      <c r="B90" s="72"/>
      <c r="C90" s="72"/>
      <c r="S90" s="47"/>
      <c r="T90" s="79"/>
    </row>
    <row r="91" spans="1:46" ht="15.75" x14ac:dyDescent="0.25">
      <c r="B91" s="72"/>
      <c r="C91" s="72"/>
      <c r="S91" s="47"/>
      <c r="T91" s="79"/>
    </row>
    <row r="92" spans="1:46" x14ac:dyDescent="0.25">
      <c r="B92" s="73"/>
      <c r="C92" s="73"/>
      <c r="S92" s="47"/>
      <c r="T92" s="79"/>
    </row>
    <row r="93" spans="1:46" ht="15.75" x14ac:dyDescent="0.25">
      <c r="B93" s="72"/>
      <c r="C93" s="72"/>
      <c r="S93" s="47"/>
      <c r="T93" s="79"/>
      <c r="AT93" s="80"/>
    </row>
    <row r="94" spans="1:46" ht="15.75" x14ac:dyDescent="0.25">
      <c r="B94" s="72"/>
      <c r="C94" s="72"/>
      <c r="S94" s="47"/>
      <c r="T94" s="79"/>
    </row>
    <row r="95" spans="1:46" x14ac:dyDescent="0.25">
      <c r="B95" s="73"/>
      <c r="C95" s="73"/>
      <c r="S95" s="47"/>
      <c r="T95" s="79"/>
    </row>
    <row r="96" spans="1:46" ht="15.75" x14ac:dyDescent="0.25">
      <c r="B96" s="72"/>
      <c r="C96" s="72"/>
      <c r="S96" s="47"/>
      <c r="T96" s="79"/>
    </row>
    <row r="97" spans="2:20" ht="15.75" x14ac:dyDescent="0.25">
      <c r="B97" s="72"/>
      <c r="C97" s="72"/>
      <c r="S97" s="47"/>
      <c r="T97" s="79"/>
    </row>
    <row r="98" spans="2:20" x14ac:dyDescent="0.25">
      <c r="B98" s="73"/>
      <c r="C98" s="73"/>
      <c r="S98" s="47"/>
      <c r="T98" s="79"/>
    </row>
    <row r="99" spans="2:20" ht="15.75" x14ac:dyDescent="0.25">
      <c r="B99" s="72"/>
      <c r="C99" s="72"/>
      <c r="S99" s="47"/>
      <c r="T99" s="79"/>
    </row>
    <row r="100" spans="2:20" ht="15.75" x14ac:dyDescent="0.25">
      <c r="B100" s="72"/>
      <c r="C100" s="72"/>
      <c r="S100" s="47"/>
      <c r="T100" s="79"/>
    </row>
    <row r="101" spans="2:20" x14ac:dyDescent="0.25">
      <c r="B101" s="73"/>
      <c r="C101" s="73"/>
      <c r="S101" s="47"/>
      <c r="T101" s="79"/>
    </row>
    <row r="102" spans="2:20" ht="15.75" x14ac:dyDescent="0.25">
      <c r="B102" s="72"/>
      <c r="C102" s="72"/>
      <c r="S102" s="47"/>
      <c r="T102" s="79"/>
    </row>
    <row r="103" spans="2:20" ht="15.75" x14ac:dyDescent="0.25">
      <c r="B103" s="72"/>
      <c r="C103" s="72"/>
      <c r="S103" s="47"/>
      <c r="T103" s="79"/>
    </row>
    <row r="104" spans="2:20" x14ac:dyDescent="0.25">
      <c r="B104" s="73"/>
      <c r="C104" s="73"/>
      <c r="S104" s="47"/>
      <c r="T104" s="79"/>
    </row>
    <row r="105" spans="2:20" ht="15.75" x14ac:dyDescent="0.25">
      <c r="B105" s="72"/>
      <c r="C105" s="72"/>
      <c r="S105" s="47"/>
      <c r="T105" s="79"/>
    </row>
    <row r="106" spans="2:20" ht="15.75" x14ac:dyDescent="0.25">
      <c r="B106" s="72"/>
      <c r="C106" s="72"/>
      <c r="S106" s="47"/>
      <c r="T106" s="79"/>
    </row>
    <row r="107" spans="2:20" x14ac:dyDescent="0.25">
      <c r="B107" s="73"/>
      <c r="C107" s="73"/>
      <c r="S107" s="47"/>
      <c r="T107" s="79"/>
    </row>
    <row r="108" spans="2:20" ht="15.75" x14ac:dyDescent="0.25">
      <c r="B108" s="72"/>
      <c r="C108" s="72"/>
      <c r="S108" s="47"/>
      <c r="T108" s="79"/>
    </row>
    <row r="109" spans="2:20" ht="15.75" x14ac:dyDescent="0.25">
      <c r="B109" s="72"/>
      <c r="C109" s="72"/>
      <c r="S109" s="47"/>
      <c r="T109" s="79"/>
    </row>
    <row r="110" spans="2:20" x14ac:dyDescent="0.25">
      <c r="B110" s="73"/>
      <c r="C110" s="73"/>
      <c r="S110" s="47"/>
      <c r="T110" s="79"/>
    </row>
    <row r="111" spans="2:20" ht="15.75" x14ac:dyDescent="0.25">
      <c r="B111" s="72"/>
      <c r="C111" s="72"/>
      <c r="S111" s="47"/>
      <c r="T111" s="79"/>
    </row>
  </sheetData>
  <autoFilter ref="B2:G2" xr:uid="{00000000-0009-0000-0000-000002000000}"/>
  <conditionalFormatting sqref="S3:S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Q32 E3:G32">
    <cfRule type="expression" dxfId="13" priority="85">
      <formula>SIGN(E3)=-$B3</formula>
    </cfRule>
    <cfRule type="expression" dxfId="12" priority="86">
      <formula>SIGN(E3)=$B3</formula>
    </cfRule>
  </conditionalFormatting>
  <conditionalFormatting sqref="I41:K44">
    <cfRule type="expression" dxfId="11" priority="1">
      <formula>I41&gt;$L41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25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14.140625" style="33" customWidth="1"/>
    <col min="2" max="2" width="10.28515625" style="33" customWidth="1"/>
    <col min="3" max="3" width="9.85546875" customWidth="1"/>
    <col min="4" max="4" width="14" customWidth="1"/>
    <col min="5" max="5" width="12.85546875" customWidth="1"/>
    <col min="6" max="6" width="11.7109375" style="33" customWidth="1"/>
    <col min="7" max="7" width="23" customWidth="1"/>
    <col min="8" max="8" width="11.85546875" bestFit="1" customWidth="1"/>
  </cols>
  <sheetData>
    <row r="1" spans="1:27" x14ac:dyDescent="0.25">
      <c r="C1" s="33"/>
      <c r="D1" s="33"/>
      <c r="E1" s="33"/>
      <c r="H1" t="s">
        <v>5</v>
      </c>
    </row>
    <row r="2" spans="1:27" x14ac:dyDescent="0.25">
      <c r="A2" s="33" t="s">
        <v>9</v>
      </c>
      <c r="B2" s="105" t="s">
        <v>6</v>
      </c>
      <c r="C2" t="s">
        <v>12</v>
      </c>
      <c r="D2" t="s">
        <v>18</v>
      </c>
      <c r="E2" t="s">
        <v>19</v>
      </c>
      <c r="F2" t="s">
        <v>20</v>
      </c>
      <c r="G2" s="28" t="s">
        <v>21</v>
      </c>
      <c r="H2" s="29">
        <v>1</v>
      </c>
      <c r="I2" s="30">
        <v>2</v>
      </c>
      <c r="J2" s="30">
        <v>3</v>
      </c>
      <c r="K2" s="30">
        <v>4</v>
      </c>
      <c r="L2" s="30">
        <v>5</v>
      </c>
      <c r="M2" s="30">
        <v>6</v>
      </c>
      <c r="N2" s="30">
        <v>7</v>
      </c>
      <c r="O2" s="30">
        <v>8</v>
      </c>
      <c r="P2" s="30">
        <v>9</v>
      </c>
      <c r="Q2" s="30">
        <v>10</v>
      </c>
      <c r="R2" s="30">
        <v>11</v>
      </c>
      <c r="S2" s="30">
        <v>12</v>
      </c>
      <c r="T2" s="30">
        <v>13</v>
      </c>
      <c r="U2" s="30">
        <v>14</v>
      </c>
      <c r="V2" s="30">
        <v>15</v>
      </c>
      <c r="W2" s="30">
        <v>16</v>
      </c>
      <c r="X2" s="31">
        <v>17</v>
      </c>
      <c r="Z2" t="s">
        <v>10</v>
      </c>
      <c r="AA2" t="s">
        <v>11</v>
      </c>
    </row>
    <row r="3" spans="1:27" x14ac:dyDescent="0.25">
      <c r="A3" s="33">
        <v>-1</v>
      </c>
      <c r="B3" s="105">
        <v>1</v>
      </c>
      <c r="C3" s="106">
        <v>1.4458</v>
      </c>
      <c r="D3" s="113">
        <v>-4</v>
      </c>
      <c r="E3" s="113">
        <v>-3</v>
      </c>
      <c r="F3" s="113">
        <v>-2</v>
      </c>
      <c r="G3" s="129">
        <v>1</v>
      </c>
      <c r="H3">
        <v>0</v>
      </c>
      <c r="I3">
        <v>0</v>
      </c>
      <c r="J3">
        <v>0</v>
      </c>
      <c r="K3">
        <v>-3</v>
      </c>
      <c r="L3">
        <v>-3</v>
      </c>
      <c r="M3">
        <v>-4</v>
      </c>
      <c r="N3">
        <v>-2</v>
      </c>
      <c r="O3">
        <v>-4</v>
      </c>
      <c r="P3">
        <v>0</v>
      </c>
      <c r="Q3">
        <v>0</v>
      </c>
      <c r="R3">
        <v>-3</v>
      </c>
      <c r="S3">
        <v>0</v>
      </c>
      <c r="T3">
        <v>-3</v>
      </c>
      <c r="U3">
        <v>-3</v>
      </c>
      <c r="V3">
        <v>-3</v>
      </c>
      <c r="W3">
        <v>-2</v>
      </c>
      <c r="X3">
        <v>0</v>
      </c>
      <c r="Z3">
        <f t="shared" ref="Z3:Z32" si="0">COUNTIF((H61:X61),A3)</f>
        <v>0</v>
      </c>
      <c r="AA3">
        <f t="shared" ref="AA3:AA32" si="1">COUNTIF((H61:X61),-A3)</f>
        <v>0</v>
      </c>
    </row>
    <row r="4" spans="1:27" x14ac:dyDescent="0.25">
      <c r="A4" s="33">
        <v>-1</v>
      </c>
      <c r="B4" s="32">
        <v>2</v>
      </c>
      <c r="C4" s="106">
        <v>1.1555</v>
      </c>
      <c r="D4" s="113">
        <v>-1</v>
      </c>
      <c r="E4" s="113">
        <v>-1</v>
      </c>
      <c r="F4" s="113">
        <v>-1</v>
      </c>
      <c r="G4" s="130">
        <v>2</v>
      </c>
      <c r="H4">
        <v>-3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-2</v>
      </c>
      <c r="Q4">
        <v>-2</v>
      </c>
      <c r="R4">
        <v>-2</v>
      </c>
      <c r="S4">
        <v>-4</v>
      </c>
      <c r="T4">
        <v>-4</v>
      </c>
      <c r="U4">
        <v>-4</v>
      </c>
      <c r="V4">
        <v>-4</v>
      </c>
      <c r="W4">
        <v>-4</v>
      </c>
      <c r="X4">
        <v>-3</v>
      </c>
      <c r="Z4">
        <f t="shared" si="0"/>
        <v>0</v>
      </c>
      <c r="AA4">
        <f t="shared" si="1"/>
        <v>0</v>
      </c>
    </row>
    <row r="5" spans="1:27" x14ac:dyDescent="0.25">
      <c r="A5" s="33">
        <v>1</v>
      </c>
      <c r="B5" s="32">
        <v>3</v>
      </c>
      <c r="C5" s="106">
        <v>1.2810999999999999</v>
      </c>
      <c r="D5" s="113">
        <v>-2</v>
      </c>
      <c r="E5" s="113">
        <v>-2</v>
      </c>
      <c r="F5" s="113">
        <v>-2</v>
      </c>
      <c r="G5" s="130">
        <v>3</v>
      </c>
      <c r="H5" s="110">
        <v>1</v>
      </c>
      <c r="I5" s="110">
        <v>1</v>
      </c>
      <c r="J5">
        <v>0</v>
      </c>
      <c r="K5">
        <v>0</v>
      </c>
      <c r="L5" s="110">
        <v>2</v>
      </c>
      <c r="M5" s="110">
        <v>1</v>
      </c>
      <c r="N5" s="110">
        <v>2</v>
      </c>
      <c r="O5" s="111">
        <v>-2</v>
      </c>
      <c r="P5" s="110">
        <v>1</v>
      </c>
      <c r="Q5">
        <v>0</v>
      </c>
      <c r="R5">
        <v>0</v>
      </c>
      <c r="S5">
        <v>0</v>
      </c>
      <c r="T5">
        <v>0</v>
      </c>
      <c r="U5" s="111">
        <v>-3</v>
      </c>
      <c r="V5" s="110">
        <v>2</v>
      </c>
      <c r="W5" s="110">
        <v>2</v>
      </c>
      <c r="X5">
        <v>0</v>
      </c>
      <c r="Z5">
        <f t="shared" si="0"/>
        <v>0</v>
      </c>
      <c r="AA5">
        <f t="shared" si="1"/>
        <v>0</v>
      </c>
    </row>
    <row r="6" spans="1:27" x14ac:dyDescent="0.25">
      <c r="A6" s="33">
        <v>-1</v>
      </c>
      <c r="B6" s="32">
        <v>4</v>
      </c>
      <c r="C6" s="106">
        <v>1.1964999999999999</v>
      </c>
      <c r="D6" s="113">
        <v>-1</v>
      </c>
      <c r="E6" s="113">
        <v>-1</v>
      </c>
      <c r="F6" s="113">
        <v>-2</v>
      </c>
      <c r="G6" s="130">
        <v>4</v>
      </c>
      <c r="H6">
        <v>-3</v>
      </c>
      <c r="I6">
        <v>-4</v>
      </c>
      <c r="J6">
        <v>-4</v>
      </c>
      <c r="K6">
        <v>-2</v>
      </c>
      <c r="L6">
        <v>-3</v>
      </c>
      <c r="M6">
        <v>-3</v>
      </c>
      <c r="N6">
        <v>-4</v>
      </c>
      <c r="O6">
        <v>-4</v>
      </c>
      <c r="P6">
        <v>0</v>
      </c>
      <c r="Q6">
        <v>-2</v>
      </c>
      <c r="R6">
        <v>-3</v>
      </c>
      <c r="S6">
        <v>-4</v>
      </c>
      <c r="T6">
        <v>-4</v>
      </c>
      <c r="U6">
        <v>-4</v>
      </c>
      <c r="V6">
        <v>-4</v>
      </c>
      <c r="W6">
        <v>-2</v>
      </c>
      <c r="X6">
        <v>-4</v>
      </c>
      <c r="Z6">
        <f t="shared" si="0"/>
        <v>0</v>
      </c>
      <c r="AA6">
        <f t="shared" si="1"/>
        <v>0</v>
      </c>
    </row>
    <row r="7" spans="1:27" x14ac:dyDescent="0.25">
      <c r="A7" s="33">
        <v>1</v>
      </c>
      <c r="B7" s="32">
        <v>5</v>
      </c>
      <c r="C7" s="106">
        <v>0.97389999999999999</v>
      </c>
      <c r="D7" s="113">
        <v>1</v>
      </c>
      <c r="E7" s="113">
        <v>1</v>
      </c>
      <c r="F7" s="113">
        <v>-1</v>
      </c>
      <c r="G7" s="130">
        <v>5</v>
      </c>
      <c r="H7">
        <v>3</v>
      </c>
      <c r="I7">
        <v>2</v>
      </c>
      <c r="J7">
        <v>3</v>
      </c>
      <c r="K7">
        <v>3</v>
      </c>
      <c r="L7">
        <v>4</v>
      </c>
      <c r="M7">
        <v>3</v>
      </c>
      <c r="N7">
        <v>3</v>
      </c>
      <c r="O7">
        <v>1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1</v>
      </c>
      <c r="W7">
        <v>4</v>
      </c>
      <c r="X7">
        <v>2</v>
      </c>
      <c r="Z7">
        <f t="shared" si="0"/>
        <v>0</v>
      </c>
      <c r="AA7">
        <f t="shared" si="1"/>
        <v>0</v>
      </c>
    </row>
    <row r="8" spans="1:27" x14ac:dyDescent="0.25">
      <c r="A8" s="33">
        <v>-1</v>
      </c>
      <c r="B8" s="32">
        <v>6</v>
      </c>
      <c r="C8" s="106">
        <v>1.1453</v>
      </c>
      <c r="D8" s="113">
        <v>-1</v>
      </c>
      <c r="E8" s="113">
        <v>-1</v>
      </c>
      <c r="F8" s="113">
        <v>-1</v>
      </c>
      <c r="G8" s="130">
        <v>6</v>
      </c>
      <c r="H8">
        <v>-4</v>
      </c>
      <c r="I8">
        <v>-2</v>
      </c>
      <c r="J8">
        <v>-4</v>
      </c>
      <c r="K8">
        <v>0</v>
      </c>
      <c r="L8">
        <v>-3</v>
      </c>
      <c r="M8">
        <v>-3</v>
      </c>
      <c r="N8">
        <v>-4</v>
      </c>
      <c r="O8">
        <v>-2</v>
      </c>
      <c r="P8">
        <v>-1</v>
      </c>
      <c r="Q8">
        <v>-1</v>
      </c>
      <c r="R8">
        <v>-3</v>
      </c>
      <c r="S8">
        <v>-3</v>
      </c>
      <c r="T8">
        <v>-4</v>
      </c>
      <c r="U8">
        <v>-2</v>
      </c>
      <c r="V8">
        <v>-3</v>
      </c>
      <c r="W8">
        <v>-2</v>
      </c>
      <c r="X8">
        <v>-2</v>
      </c>
      <c r="Z8">
        <f t="shared" si="0"/>
        <v>0</v>
      </c>
      <c r="AA8">
        <f t="shared" si="1"/>
        <v>0</v>
      </c>
    </row>
    <row r="9" spans="1:27" x14ac:dyDescent="0.25">
      <c r="A9" s="33">
        <v>1</v>
      </c>
      <c r="B9" s="32">
        <v>7</v>
      </c>
      <c r="C9" s="106">
        <v>0.63400000000000001</v>
      </c>
      <c r="D9" s="113">
        <v>2</v>
      </c>
      <c r="E9" s="113">
        <v>4</v>
      </c>
      <c r="F9" s="113">
        <v>2</v>
      </c>
      <c r="G9" s="130">
        <v>7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4</v>
      </c>
      <c r="U9">
        <v>3</v>
      </c>
      <c r="V9">
        <v>2</v>
      </c>
      <c r="W9">
        <v>4</v>
      </c>
      <c r="X9">
        <v>3</v>
      </c>
      <c r="Z9">
        <f t="shared" si="0"/>
        <v>0</v>
      </c>
      <c r="AA9">
        <f t="shared" si="1"/>
        <v>0</v>
      </c>
    </row>
    <row r="10" spans="1:27" x14ac:dyDescent="0.25">
      <c r="A10" s="33">
        <v>1</v>
      </c>
      <c r="B10" s="32">
        <v>8</v>
      </c>
      <c r="C10" s="106">
        <v>0.76249999999999996</v>
      </c>
      <c r="D10" s="113">
        <v>2</v>
      </c>
      <c r="E10" s="113">
        <v>3</v>
      </c>
      <c r="F10" s="113">
        <v>1</v>
      </c>
      <c r="G10" s="130">
        <v>8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2</v>
      </c>
      <c r="P10">
        <v>2</v>
      </c>
      <c r="Q10">
        <v>3</v>
      </c>
      <c r="R10">
        <v>2</v>
      </c>
      <c r="S10">
        <v>2</v>
      </c>
      <c r="T10">
        <v>4</v>
      </c>
      <c r="U10">
        <v>2</v>
      </c>
      <c r="V10">
        <v>3</v>
      </c>
      <c r="W10">
        <v>3</v>
      </c>
      <c r="X10">
        <v>2</v>
      </c>
      <c r="Z10">
        <f t="shared" si="0"/>
        <v>0</v>
      </c>
      <c r="AA10">
        <f t="shared" si="1"/>
        <v>0</v>
      </c>
    </row>
    <row r="11" spans="1:27" x14ac:dyDescent="0.25">
      <c r="A11" s="33">
        <v>1</v>
      </c>
      <c r="B11" s="32">
        <v>9</v>
      </c>
      <c r="C11" s="106">
        <v>0.61080000000000001</v>
      </c>
      <c r="D11" s="113">
        <v>3</v>
      </c>
      <c r="E11" s="113">
        <v>5</v>
      </c>
      <c r="F11" s="113">
        <v>2</v>
      </c>
      <c r="G11" s="130">
        <v>9</v>
      </c>
      <c r="H11">
        <v>4</v>
      </c>
      <c r="I11">
        <v>3</v>
      </c>
      <c r="J11">
        <v>4</v>
      </c>
      <c r="K11">
        <v>4</v>
      </c>
      <c r="L11">
        <v>4</v>
      </c>
      <c r="M11">
        <v>2</v>
      </c>
      <c r="N11">
        <v>2</v>
      </c>
      <c r="O11">
        <v>4</v>
      </c>
      <c r="P11">
        <v>4</v>
      </c>
      <c r="Q11">
        <v>2</v>
      </c>
      <c r="R11">
        <v>4</v>
      </c>
      <c r="S11">
        <v>4</v>
      </c>
      <c r="T11">
        <v>4</v>
      </c>
      <c r="U11">
        <v>3</v>
      </c>
      <c r="V11">
        <v>1</v>
      </c>
      <c r="W11">
        <v>3</v>
      </c>
      <c r="X11">
        <v>2</v>
      </c>
      <c r="Z11">
        <f t="shared" si="0"/>
        <v>0</v>
      </c>
      <c r="AA11">
        <f t="shared" si="1"/>
        <v>0</v>
      </c>
    </row>
    <row r="12" spans="1:27" x14ac:dyDescent="0.25">
      <c r="A12" s="33">
        <v>1</v>
      </c>
      <c r="B12" s="32">
        <v>10</v>
      </c>
      <c r="C12" s="106">
        <v>0.75739999999999996</v>
      </c>
      <c r="D12" s="113">
        <v>2</v>
      </c>
      <c r="E12" s="113">
        <v>3</v>
      </c>
      <c r="F12" s="113">
        <v>1</v>
      </c>
      <c r="G12" s="130">
        <v>10</v>
      </c>
      <c r="H12">
        <v>3</v>
      </c>
      <c r="I12">
        <v>2</v>
      </c>
      <c r="J12">
        <v>4</v>
      </c>
      <c r="K12">
        <v>3</v>
      </c>
      <c r="L12">
        <v>3</v>
      </c>
      <c r="M12">
        <v>2</v>
      </c>
      <c r="N12">
        <v>3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1</v>
      </c>
      <c r="V12">
        <v>1</v>
      </c>
      <c r="W12">
        <v>3</v>
      </c>
      <c r="X12">
        <v>2</v>
      </c>
      <c r="Z12">
        <f t="shared" si="0"/>
        <v>0</v>
      </c>
      <c r="AA12">
        <f t="shared" si="1"/>
        <v>0</v>
      </c>
    </row>
    <row r="13" spans="1:27" x14ac:dyDescent="0.25">
      <c r="A13" s="33">
        <v>-1</v>
      </c>
      <c r="B13" s="32">
        <v>11</v>
      </c>
      <c r="C13" s="106">
        <v>1.1599999999999999</v>
      </c>
      <c r="D13" s="113">
        <v>-1</v>
      </c>
      <c r="E13" s="113">
        <v>-1</v>
      </c>
      <c r="F13" s="113">
        <v>-1</v>
      </c>
      <c r="G13" s="130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-2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f t="shared" si="0"/>
        <v>0</v>
      </c>
      <c r="AA13">
        <f t="shared" si="1"/>
        <v>0</v>
      </c>
    </row>
    <row r="14" spans="1:27" x14ac:dyDescent="0.25">
      <c r="A14" s="33">
        <v>-1</v>
      </c>
      <c r="B14" s="32">
        <v>12</v>
      </c>
      <c r="C14" s="106">
        <v>1.1749000000000001</v>
      </c>
      <c r="D14" s="113">
        <v>-1</v>
      </c>
      <c r="E14" s="113">
        <v>-1</v>
      </c>
      <c r="F14" s="113">
        <v>-2</v>
      </c>
      <c r="G14" s="130">
        <v>12</v>
      </c>
      <c r="H14">
        <v>-1</v>
      </c>
      <c r="I14">
        <v>-4</v>
      </c>
      <c r="J14">
        <v>-2</v>
      </c>
      <c r="K14">
        <v>0</v>
      </c>
      <c r="L14">
        <v>-2</v>
      </c>
      <c r="M14">
        <v>-3</v>
      </c>
      <c r="N14">
        <v>-2</v>
      </c>
      <c r="O14">
        <v>-2</v>
      </c>
      <c r="P14">
        <v>-1</v>
      </c>
      <c r="Q14">
        <v>0</v>
      </c>
      <c r="R14">
        <v>-1</v>
      </c>
      <c r="S14">
        <v>0</v>
      </c>
      <c r="T14">
        <v>-3</v>
      </c>
      <c r="U14">
        <v>-1</v>
      </c>
      <c r="V14">
        <v>-1</v>
      </c>
      <c r="W14">
        <v>0</v>
      </c>
      <c r="X14">
        <v>0</v>
      </c>
      <c r="Z14">
        <f t="shared" si="0"/>
        <v>0</v>
      </c>
      <c r="AA14">
        <f t="shared" si="1"/>
        <v>0</v>
      </c>
    </row>
    <row r="15" spans="1:27" x14ac:dyDescent="0.25">
      <c r="A15" s="33">
        <v>1</v>
      </c>
      <c r="B15" s="32">
        <v>13</v>
      </c>
      <c r="C15" s="106">
        <v>0.65980000000000005</v>
      </c>
      <c r="D15" s="113">
        <v>2</v>
      </c>
      <c r="E15" s="113">
        <v>4</v>
      </c>
      <c r="F15" s="113">
        <v>1</v>
      </c>
      <c r="G15" s="130">
        <v>13</v>
      </c>
      <c r="H15">
        <v>4</v>
      </c>
      <c r="I15">
        <v>3</v>
      </c>
      <c r="J15">
        <v>2</v>
      </c>
      <c r="K15">
        <v>3</v>
      </c>
      <c r="L15">
        <v>4</v>
      </c>
      <c r="M15">
        <v>2</v>
      </c>
      <c r="N15">
        <v>3</v>
      </c>
      <c r="O15">
        <v>2</v>
      </c>
      <c r="P15">
        <v>3</v>
      </c>
      <c r="Q15">
        <v>2</v>
      </c>
      <c r="R15">
        <v>3</v>
      </c>
      <c r="S15">
        <v>3</v>
      </c>
      <c r="T15">
        <v>4</v>
      </c>
      <c r="U15">
        <v>2</v>
      </c>
      <c r="V15">
        <v>3</v>
      </c>
      <c r="W15">
        <v>2</v>
      </c>
      <c r="X15">
        <v>2</v>
      </c>
      <c r="Z15">
        <f t="shared" si="0"/>
        <v>0</v>
      </c>
      <c r="AA15">
        <f t="shared" si="1"/>
        <v>0</v>
      </c>
    </row>
    <row r="16" spans="1:27" x14ac:dyDescent="0.25">
      <c r="A16" s="33">
        <v>-1</v>
      </c>
      <c r="B16" s="32">
        <v>14</v>
      </c>
      <c r="C16" s="106">
        <v>1.5209999999999999</v>
      </c>
      <c r="D16" s="113">
        <v>-4</v>
      </c>
      <c r="E16" s="113">
        <v>-3</v>
      </c>
      <c r="F16" s="113">
        <v>-3</v>
      </c>
      <c r="G16" s="130">
        <v>14</v>
      </c>
      <c r="H16">
        <v>-1</v>
      </c>
      <c r="I16">
        <v>0</v>
      </c>
      <c r="J16">
        <v>0</v>
      </c>
      <c r="K16">
        <v>0</v>
      </c>
      <c r="L16">
        <v>-2</v>
      </c>
      <c r="M16">
        <v>-3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Z16">
        <f t="shared" si="0"/>
        <v>0</v>
      </c>
      <c r="AA16">
        <f t="shared" si="1"/>
        <v>0</v>
      </c>
    </row>
    <row r="17" spans="1:27" x14ac:dyDescent="0.25">
      <c r="A17" s="33">
        <v>1</v>
      </c>
      <c r="B17" s="32">
        <v>15</v>
      </c>
      <c r="C17" s="106">
        <v>0.5766</v>
      </c>
      <c r="D17" s="113">
        <v>3</v>
      </c>
      <c r="E17" s="113">
        <v>5</v>
      </c>
      <c r="F17" s="113">
        <v>2</v>
      </c>
      <c r="G17" s="130">
        <v>15</v>
      </c>
      <c r="H17">
        <v>3</v>
      </c>
      <c r="I17">
        <v>2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3</v>
      </c>
      <c r="R17">
        <v>3</v>
      </c>
      <c r="S17">
        <v>4</v>
      </c>
      <c r="T17">
        <v>3</v>
      </c>
      <c r="U17">
        <v>2</v>
      </c>
      <c r="V17">
        <v>4</v>
      </c>
      <c r="W17">
        <v>4</v>
      </c>
      <c r="X17">
        <v>3</v>
      </c>
      <c r="Z17">
        <f t="shared" si="0"/>
        <v>0</v>
      </c>
      <c r="AA17">
        <f t="shared" si="1"/>
        <v>0</v>
      </c>
    </row>
    <row r="18" spans="1:27" x14ac:dyDescent="0.25">
      <c r="A18" s="33">
        <v>1</v>
      </c>
      <c r="B18" s="32">
        <v>16</v>
      </c>
      <c r="C18" s="106">
        <v>0.96660000000000001</v>
      </c>
      <c r="D18" s="113">
        <v>1</v>
      </c>
      <c r="E18" s="113">
        <v>1</v>
      </c>
      <c r="F18" s="113">
        <v>-1</v>
      </c>
      <c r="G18" s="130">
        <v>16</v>
      </c>
      <c r="H18">
        <v>0</v>
      </c>
      <c r="I18">
        <v>0</v>
      </c>
      <c r="J18">
        <v>0</v>
      </c>
      <c r="K18">
        <v>1</v>
      </c>
      <c r="L18">
        <v>4</v>
      </c>
      <c r="M18">
        <v>1</v>
      </c>
      <c r="N18">
        <v>2</v>
      </c>
      <c r="O18">
        <v>1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0</v>
      </c>
      <c r="W18">
        <v>1</v>
      </c>
      <c r="X18">
        <v>1</v>
      </c>
      <c r="Z18">
        <f t="shared" si="0"/>
        <v>0</v>
      </c>
      <c r="AA18">
        <f t="shared" si="1"/>
        <v>0</v>
      </c>
    </row>
    <row r="19" spans="1:27" x14ac:dyDescent="0.25">
      <c r="A19" s="33">
        <v>1</v>
      </c>
      <c r="B19" s="32">
        <v>17</v>
      </c>
      <c r="C19" s="106">
        <v>0.6492</v>
      </c>
      <c r="D19" s="113">
        <v>2</v>
      </c>
      <c r="E19" s="113">
        <v>4</v>
      </c>
      <c r="F19" s="113">
        <v>2</v>
      </c>
      <c r="G19" s="130">
        <v>17</v>
      </c>
      <c r="H19">
        <v>1</v>
      </c>
      <c r="I19">
        <v>2</v>
      </c>
      <c r="J19">
        <v>2</v>
      </c>
      <c r="K19">
        <v>1</v>
      </c>
      <c r="L19">
        <v>4</v>
      </c>
      <c r="M19">
        <v>2</v>
      </c>
      <c r="N19">
        <v>1</v>
      </c>
      <c r="O19">
        <v>1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1</v>
      </c>
      <c r="X19">
        <v>2</v>
      </c>
      <c r="Z19">
        <f t="shared" si="0"/>
        <v>0</v>
      </c>
      <c r="AA19">
        <f t="shared" si="1"/>
        <v>0</v>
      </c>
    </row>
    <row r="20" spans="1:27" x14ac:dyDescent="0.25">
      <c r="A20" s="33">
        <v>-1</v>
      </c>
      <c r="B20" s="32">
        <v>18</v>
      </c>
      <c r="C20" s="106">
        <v>1.335</v>
      </c>
      <c r="D20" s="113">
        <v>-3</v>
      </c>
      <c r="E20" s="113">
        <v>-2</v>
      </c>
      <c r="F20" s="113">
        <v>-2</v>
      </c>
      <c r="G20" s="130">
        <v>18</v>
      </c>
      <c r="H20">
        <v>0</v>
      </c>
      <c r="I20">
        <v>1</v>
      </c>
      <c r="J20">
        <v>0</v>
      </c>
      <c r="K20">
        <v>-1</v>
      </c>
      <c r="L20">
        <v>-2</v>
      </c>
      <c r="M20">
        <v>-3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f t="shared" si="0"/>
        <v>0</v>
      </c>
      <c r="AA20">
        <f t="shared" si="1"/>
        <v>0</v>
      </c>
    </row>
    <row r="21" spans="1:27" s="33" customFormat="1" x14ac:dyDescent="0.25">
      <c r="A21" s="33">
        <v>-1</v>
      </c>
      <c r="B21" s="32">
        <v>19</v>
      </c>
      <c r="C21" s="106">
        <v>1.1547000000000001</v>
      </c>
      <c r="D21" s="113">
        <v>-1</v>
      </c>
      <c r="E21" s="113">
        <v>-1</v>
      </c>
      <c r="F21" s="113">
        <v>-1</v>
      </c>
      <c r="G21" s="130">
        <v>19</v>
      </c>
      <c r="H21">
        <v>-2</v>
      </c>
      <c r="I21" s="33">
        <v>0</v>
      </c>
      <c r="J21" s="33">
        <v>0</v>
      </c>
      <c r="K21" s="33">
        <v>-2</v>
      </c>
      <c r="L21" s="33">
        <v>-3</v>
      </c>
      <c r="M21" s="33">
        <v>-3</v>
      </c>
      <c r="N21" s="33">
        <v>-2</v>
      </c>
      <c r="O21" s="33">
        <v>-1</v>
      </c>
      <c r="P21" s="33">
        <v>-1</v>
      </c>
      <c r="Q21" s="33">
        <v>-1</v>
      </c>
      <c r="R21" s="33">
        <v>0</v>
      </c>
      <c r="S21" s="33">
        <v>-4</v>
      </c>
      <c r="T21" s="33">
        <v>0</v>
      </c>
      <c r="U21" s="33">
        <v>0</v>
      </c>
      <c r="V21" s="33">
        <v>-1</v>
      </c>
      <c r="W21" s="33">
        <v>-1</v>
      </c>
      <c r="X21" s="33">
        <v>-1</v>
      </c>
      <c r="Z21">
        <f t="shared" si="0"/>
        <v>0</v>
      </c>
      <c r="AA21">
        <f t="shared" si="1"/>
        <v>0</v>
      </c>
    </row>
    <row r="22" spans="1:27" x14ac:dyDescent="0.25">
      <c r="A22" s="33">
        <v>1</v>
      </c>
      <c r="B22" s="32">
        <v>20</v>
      </c>
      <c r="C22" s="106">
        <v>0.74750000000000005</v>
      </c>
      <c r="D22" s="113">
        <v>2</v>
      </c>
      <c r="E22" s="113">
        <v>3</v>
      </c>
      <c r="F22" s="113">
        <v>1</v>
      </c>
      <c r="G22" s="130">
        <v>20</v>
      </c>
      <c r="H22">
        <v>4</v>
      </c>
      <c r="I22">
        <v>3</v>
      </c>
      <c r="J22">
        <v>4</v>
      </c>
      <c r="K22">
        <v>3</v>
      </c>
      <c r="L22">
        <v>4</v>
      </c>
      <c r="M22">
        <v>-1</v>
      </c>
      <c r="N22">
        <v>-2</v>
      </c>
      <c r="O22">
        <v>1</v>
      </c>
      <c r="P22">
        <v>2</v>
      </c>
      <c r="Q22">
        <v>1</v>
      </c>
      <c r="R22">
        <v>2</v>
      </c>
      <c r="S22">
        <v>2</v>
      </c>
      <c r="T22">
        <v>3</v>
      </c>
      <c r="U22">
        <v>2</v>
      </c>
      <c r="V22">
        <v>3</v>
      </c>
      <c r="W22">
        <v>3</v>
      </c>
      <c r="X22">
        <v>2</v>
      </c>
      <c r="Z22">
        <f t="shared" si="0"/>
        <v>0</v>
      </c>
      <c r="AA22">
        <f t="shared" si="1"/>
        <v>0</v>
      </c>
    </row>
    <row r="23" spans="1:27" x14ac:dyDescent="0.25">
      <c r="A23" s="33">
        <v>1</v>
      </c>
      <c r="B23" s="32">
        <v>21</v>
      </c>
      <c r="C23" s="106">
        <v>0.93620000000000003</v>
      </c>
      <c r="D23" s="113">
        <v>1</v>
      </c>
      <c r="E23" s="113">
        <v>1</v>
      </c>
      <c r="F23" s="113">
        <v>0</v>
      </c>
      <c r="G23" s="130">
        <v>21</v>
      </c>
      <c r="H23">
        <v>-2</v>
      </c>
      <c r="I23" s="33">
        <v>-2</v>
      </c>
      <c r="J23" s="33">
        <v>-4</v>
      </c>
      <c r="K23" s="33">
        <v>0</v>
      </c>
      <c r="L23" s="33">
        <v>3</v>
      </c>
      <c r="M23" s="33">
        <v>-2</v>
      </c>
      <c r="N23" s="33">
        <v>-1</v>
      </c>
      <c r="O23" s="33">
        <v>1</v>
      </c>
      <c r="P23" s="33">
        <v>0</v>
      </c>
      <c r="Q23" s="33">
        <v>0</v>
      </c>
      <c r="R23" s="33">
        <v>0</v>
      </c>
      <c r="S23" s="33">
        <v>0</v>
      </c>
      <c r="T23" s="33">
        <v>2</v>
      </c>
      <c r="U23" s="33">
        <v>0</v>
      </c>
      <c r="V23" s="33">
        <v>0</v>
      </c>
      <c r="W23" s="33">
        <v>1</v>
      </c>
      <c r="X23" s="33">
        <v>1</v>
      </c>
      <c r="Z23">
        <f t="shared" si="0"/>
        <v>0</v>
      </c>
      <c r="AA23">
        <f t="shared" si="1"/>
        <v>0</v>
      </c>
    </row>
    <row r="24" spans="1:27" x14ac:dyDescent="0.25">
      <c r="A24" s="33">
        <v>1</v>
      </c>
      <c r="B24" s="32">
        <v>22</v>
      </c>
      <c r="C24" s="106">
        <v>1.3504</v>
      </c>
      <c r="D24" s="113">
        <v>-3</v>
      </c>
      <c r="E24" s="113">
        <v>-2</v>
      </c>
      <c r="F24" s="113">
        <v>-2</v>
      </c>
      <c r="G24" s="130">
        <v>22</v>
      </c>
      <c r="H24">
        <v>1</v>
      </c>
      <c r="I24" s="33">
        <v>0</v>
      </c>
      <c r="J24" s="33">
        <v>1</v>
      </c>
      <c r="K24" s="33">
        <v>1</v>
      </c>
      <c r="L24" s="33">
        <v>1</v>
      </c>
      <c r="M24" s="33">
        <v>0</v>
      </c>
      <c r="N24" s="33">
        <v>0</v>
      </c>
      <c r="O24" s="33">
        <v>1</v>
      </c>
      <c r="P24" s="33">
        <v>0</v>
      </c>
      <c r="Q24" s="33">
        <v>0</v>
      </c>
      <c r="R24" s="33">
        <v>0</v>
      </c>
      <c r="S24" s="33">
        <v>2</v>
      </c>
      <c r="T24" s="33">
        <v>2</v>
      </c>
      <c r="U24" s="33">
        <v>0</v>
      </c>
      <c r="V24" s="33">
        <v>0</v>
      </c>
      <c r="W24" s="33">
        <v>1</v>
      </c>
      <c r="X24" s="33">
        <v>1</v>
      </c>
      <c r="Z24">
        <f t="shared" si="0"/>
        <v>0</v>
      </c>
      <c r="AA24">
        <f t="shared" si="1"/>
        <v>0</v>
      </c>
    </row>
    <row r="25" spans="1:27" x14ac:dyDescent="0.25">
      <c r="A25" s="33">
        <v>-1</v>
      </c>
      <c r="B25" s="32">
        <v>23</v>
      </c>
      <c r="C25" s="106">
        <v>1.3015000000000001</v>
      </c>
      <c r="D25" s="113">
        <v>-2</v>
      </c>
      <c r="E25" s="113">
        <v>-2</v>
      </c>
      <c r="F25" s="113">
        <v>-2</v>
      </c>
      <c r="G25" s="130">
        <v>23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Z25">
        <f t="shared" si="0"/>
        <v>0</v>
      </c>
      <c r="AA25">
        <f t="shared" si="1"/>
        <v>0</v>
      </c>
    </row>
    <row r="26" spans="1:27" x14ac:dyDescent="0.25">
      <c r="A26" s="33">
        <v>-1</v>
      </c>
      <c r="B26" s="32">
        <v>24</v>
      </c>
      <c r="C26" s="106">
        <v>1.1509</v>
      </c>
      <c r="D26" s="113">
        <v>-1</v>
      </c>
      <c r="E26" s="113">
        <v>-1</v>
      </c>
      <c r="F26" s="113">
        <v>-1</v>
      </c>
      <c r="G26" s="130">
        <v>24</v>
      </c>
      <c r="H26">
        <v>1</v>
      </c>
      <c r="I26" s="33">
        <v>-1</v>
      </c>
      <c r="J26" s="33">
        <v>0</v>
      </c>
      <c r="K26" s="33">
        <v>0</v>
      </c>
      <c r="L26" s="33">
        <v>1</v>
      </c>
      <c r="M26" s="33">
        <v>-3</v>
      </c>
      <c r="N26" s="33">
        <v>-1</v>
      </c>
      <c r="O26" s="33">
        <v>0</v>
      </c>
      <c r="P26" s="33">
        <v>0</v>
      </c>
      <c r="Q26" s="33">
        <v>0</v>
      </c>
      <c r="R26" s="33">
        <v>-4</v>
      </c>
      <c r="S26" s="33">
        <v>0</v>
      </c>
      <c r="T26" s="33">
        <v>2</v>
      </c>
      <c r="U26" s="33">
        <v>0</v>
      </c>
      <c r="V26" s="33">
        <v>-2</v>
      </c>
      <c r="W26" s="33">
        <v>1</v>
      </c>
      <c r="X26" s="33">
        <v>0</v>
      </c>
      <c r="Z26">
        <f t="shared" si="0"/>
        <v>0</v>
      </c>
      <c r="AA26">
        <f t="shared" si="1"/>
        <v>0</v>
      </c>
    </row>
    <row r="27" spans="1:27" x14ac:dyDescent="0.25">
      <c r="A27" s="33">
        <v>-1</v>
      </c>
      <c r="B27" s="32">
        <v>25</v>
      </c>
      <c r="C27" s="106">
        <v>1.3805000000000001</v>
      </c>
      <c r="D27" s="113">
        <v>-3</v>
      </c>
      <c r="E27" s="113">
        <v>-2</v>
      </c>
      <c r="F27" s="113">
        <v>-2</v>
      </c>
      <c r="G27" s="130">
        <v>25</v>
      </c>
      <c r="H27">
        <v>-2</v>
      </c>
      <c r="I27" s="33">
        <v>-4</v>
      </c>
      <c r="J27" s="33">
        <v>-2</v>
      </c>
      <c r="K27" s="33">
        <v>-2</v>
      </c>
      <c r="L27" s="33">
        <v>-4</v>
      </c>
      <c r="M27" s="33">
        <v>-3</v>
      </c>
      <c r="N27" s="33">
        <v>-1</v>
      </c>
      <c r="O27" s="33">
        <v>-2</v>
      </c>
      <c r="P27" s="33">
        <v>0</v>
      </c>
      <c r="Q27" s="33">
        <v>0</v>
      </c>
      <c r="R27" s="33">
        <v>-4</v>
      </c>
      <c r="S27" s="33">
        <v>-1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Z27">
        <f t="shared" si="0"/>
        <v>0</v>
      </c>
      <c r="AA27">
        <f t="shared" si="1"/>
        <v>0</v>
      </c>
    </row>
    <row r="28" spans="1:27" x14ac:dyDescent="0.25">
      <c r="A28" s="33">
        <v>1</v>
      </c>
      <c r="B28" s="32">
        <v>26</v>
      </c>
      <c r="C28" s="106">
        <v>0.6734</v>
      </c>
      <c r="D28" s="113">
        <v>2</v>
      </c>
      <c r="E28" s="113">
        <v>3</v>
      </c>
      <c r="F28" s="113">
        <v>1</v>
      </c>
      <c r="G28" s="130">
        <v>26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3</v>
      </c>
      <c r="P28">
        <v>3</v>
      </c>
      <c r="Q28">
        <v>3</v>
      </c>
      <c r="R28">
        <v>4</v>
      </c>
      <c r="S28">
        <v>4</v>
      </c>
      <c r="T28">
        <v>4</v>
      </c>
      <c r="U28">
        <v>2</v>
      </c>
      <c r="V28">
        <v>4</v>
      </c>
      <c r="W28">
        <v>4</v>
      </c>
      <c r="X28">
        <v>3</v>
      </c>
      <c r="Z28">
        <f t="shared" si="0"/>
        <v>0</v>
      </c>
      <c r="AA28">
        <f t="shared" si="1"/>
        <v>0</v>
      </c>
    </row>
    <row r="29" spans="1:27" x14ac:dyDescent="0.25">
      <c r="A29" s="33">
        <v>-1</v>
      </c>
      <c r="B29" s="32">
        <v>27</v>
      </c>
      <c r="C29" s="106">
        <v>1.2877000000000001</v>
      </c>
      <c r="D29" s="113">
        <v>-2</v>
      </c>
      <c r="E29" s="113">
        <v>-2</v>
      </c>
      <c r="F29" s="113">
        <v>-2</v>
      </c>
      <c r="G29" s="130">
        <v>27</v>
      </c>
      <c r="H29">
        <v>-4</v>
      </c>
      <c r="I29">
        <v>-4</v>
      </c>
      <c r="J29">
        <v>-4</v>
      </c>
      <c r="K29">
        <v>-4</v>
      </c>
      <c r="L29">
        <v>-4</v>
      </c>
      <c r="M29">
        <v>-4</v>
      </c>
      <c r="N29">
        <v>-4</v>
      </c>
      <c r="O29">
        <v>-4</v>
      </c>
      <c r="P29">
        <v>-4</v>
      </c>
      <c r="Q29">
        <v>-2</v>
      </c>
      <c r="R29">
        <v>-3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Z29">
        <f t="shared" si="0"/>
        <v>0</v>
      </c>
      <c r="AA29">
        <f t="shared" si="1"/>
        <v>0</v>
      </c>
    </row>
    <row r="30" spans="1:27" x14ac:dyDescent="0.25">
      <c r="A30" s="33">
        <v>-1</v>
      </c>
      <c r="B30" s="32">
        <v>28</v>
      </c>
      <c r="C30" s="106">
        <v>1.2698</v>
      </c>
      <c r="D30" s="113">
        <v>-2</v>
      </c>
      <c r="E30" s="113">
        <v>-2</v>
      </c>
      <c r="F30" s="113">
        <v>-2</v>
      </c>
      <c r="G30" s="130">
        <v>28</v>
      </c>
      <c r="H30">
        <v>-4</v>
      </c>
      <c r="I30">
        <v>-4</v>
      </c>
      <c r="J30">
        <v>-4</v>
      </c>
      <c r="K30">
        <v>-4</v>
      </c>
      <c r="L30">
        <v>-4</v>
      </c>
      <c r="M30" s="34">
        <v>-3</v>
      </c>
      <c r="N30" s="34">
        <v>-3</v>
      </c>
      <c r="O30">
        <v>-4</v>
      </c>
      <c r="P30">
        <v>-4</v>
      </c>
      <c r="Q30">
        <v>-3</v>
      </c>
      <c r="R30">
        <v>-3</v>
      </c>
      <c r="S30">
        <v>-4</v>
      </c>
      <c r="T30">
        <v>-4</v>
      </c>
      <c r="U30">
        <v>-4</v>
      </c>
      <c r="V30">
        <v>-4</v>
      </c>
      <c r="W30">
        <v>1</v>
      </c>
      <c r="X30">
        <v>-1</v>
      </c>
      <c r="Z30">
        <f t="shared" si="0"/>
        <v>0</v>
      </c>
      <c r="AA30">
        <f t="shared" si="1"/>
        <v>0</v>
      </c>
    </row>
    <row r="31" spans="1:27" x14ac:dyDescent="0.25">
      <c r="A31" s="33">
        <v>1</v>
      </c>
      <c r="B31" s="32">
        <v>29</v>
      </c>
      <c r="C31" s="106">
        <v>0.95069999999999999</v>
      </c>
      <c r="D31" s="113">
        <v>1</v>
      </c>
      <c r="E31" s="113">
        <v>1</v>
      </c>
      <c r="F31" s="113">
        <v>0</v>
      </c>
      <c r="G31" s="130">
        <v>29</v>
      </c>
      <c r="H31">
        <v>3</v>
      </c>
      <c r="I31">
        <v>2</v>
      </c>
      <c r="J31">
        <v>1</v>
      </c>
      <c r="K31">
        <v>3</v>
      </c>
      <c r="L31">
        <v>4</v>
      </c>
      <c r="M31" s="34">
        <v>1</v>
      </c>
      <c r="N31" s="34">
        <v>2</v>
      </c>
      <c r="O31" s="34">
        <v>2</v>
      </c>
      <c r="P31" s="34">
        <v>2</v>
      </c>
      <c r="Q31" s="34">
        <v>1</v>
      </c>
      <c r="R31" s="34">
        <v>2</v>
      </c>
      <c r="S31" s="34">
        <v>1</v>
      </c>
      <c r="T31" s="34">
        <v>2</v>
      </c>
      <c r="U31" s="34">
        <v>1</v>
      </c>
      <c r="V31" s="34">
        <v>0</v>
      </c>
      <c r="W31" s="34">
        <v>2</v>
      </c>
      <c r="X31" s="34">
        <v>2</v>
      </c>
      <c r="Z31">
        <f t="shared" si="0"/>
        <v>0</v>
      </c>
      <c r="AA31">
        <f t="shared" si="1"/>
        <v>0</v>
      </c>
    </row>
    <row r="32" spans="1:27" x14ac:dyDescent="0.25">
      <c r="A32" s="33">
        <v>1</v>
      </c>
      <c r="B32" s="107">
        <v>30</v>
      </c>
      <c r="C32" s="106">
        <v>0.48659999999999998</v>
      </c>
      <c r="D32" s="113">
        <v>3</v>
      </c>
      <c r="E32" s="113">
        <v>5</v>
      </c>
      <c r="F32" s="113">
        <v>3</v>
      </c>
      <c r="G32" s="131">
        <v>30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 s="34">
        <v>3</v>
      </c>
      <c r="Z32">
        <f t="shared" si="0"/>
        <v>0</v>
      </c>
      <c r="AA32">
        <f t="shared" si="1"/>
        <v>0</v>
      </c>
    </row>
    <row r="33" spans="2:24" x14ac:dyDescent="0.25">
      <c r="C33" s="33"/>
      <c r="D33" s="33"/>
      <c r="E33" s="33"/>
    </row>
    <row r="34" spans="2:24" x14ac:dyDescent="0.25">
      <c r="B34" s="118" t="s">
        <v>13</v>
      </c>
      <c r="C34" t="s">
        <v>36</v>
      </c>
      <c r="D34" s="1">
        <f>COUNTIFS(D$3:D$32,"&gt;0",GT_2011,1)</f>
        <v>14</v>
      </c>
      <c r="E34" s="1">
        <f>COUNTIFS(E$3:E$32,"&gt;0",GT_2011,1)</f>
        <v>14</v>
      </c>
      <c r="F34" s="1">
        <f>COUNTIFS(F$3:F$32,"&gt;0",GT_2011,1)</f>
        <v>10</v>
      </c>
      <c r="G34" s="39">
        <f>SUM(H34:X34)</f>
        <v>229</v>
      </c>
      <c r="H34" s="1">
        <f t="shared" ref="H34:X34" si="2">COUNTIFS(H$3:H$32,"&gt;0",GT_2011,1)</f>
        <v>14</v>
      </c>
      <c r="I34" s="1">
        <f t="shared" si="2"/>
        <v>13</v>
      </c>
      <c r="J34" s="1">
        <f t="shared" si="2"/>
        <v>13</v>
      </c>
      <c r="K34" s="1">
        <f t="shared" si="2"/>
        <v>14</v>
      </c>
      <c r="L34" s="1">
        <f t="shared" si="2"/>
        <v>16</v>
      </c>
      <c r="M34" s="1">
        <f t="shared" si="2"/>
        <v>13</v>
      </c>
      <c r="N34" s="1">
        <f t="shared" si="2"/>
        <v>13</v>
      </c>
      <c r="O34" s="1">
        <f t="shared" si="2"/>
        <v>15</v>
      </c>
      <c r="P34" s="1">
        <f t="shared" si="2"/>
        <v>12</v>
      </c>
      <c r="Q34" s="1">
        <f t="shared" si="2"/>
        <v>12</v>
      </c>
      <c r="R34" s="1">
        <f t="shared" si="2"/>
        <v>12</v>
      </c>
      <c r="S34" s="1">
        <f t="shared" si="2"/>
        <v>14</v>
      </c>
      <c r="T34" s="1">
        <f t="shared" si="2"/>
        <v>15</v>
      </c>
      <c r="U34" s="1">
        <f t="shared" si="2"/>
        <v>11</v>
      </c>
      <c r="V34" s="1">
        <f t="shared" si="2"/>
        <v>11</v>
      </c>
      <c r="W34" s="1">
        <f t="shared" si="2"/>
        <v>16</v>
      </c>
      <c r="X34" s="1">
        <f t="shared" si="2"/>
        <v>15</v>
      </c>
    </row>
    <row r="35" spans="2:24" x14ac:dyDescent="0.25">
      <c r="B35" s="118" t="s">
        <v>14</v>
      </c>
      <c r="C35" t="s">
        <v>37</v>
      </c>
      <c r="D35" s="1">
        <f>COUNTIFS(D$3:D$32,"&lt;0",GT_2011,-1)</f>
        <v>14</v>
      </c>
      <c r="E35" s="1">
        <f>COUNTIFS(E$3:E$32,"&lt;0",GT_2011,-1)</f>
        <v>14</v>
      </c>
      <c r="F35" s="1">
        <f>COUNTIFS(F$3:F$32,"&lt;0",GT_2011,-1)</f>
        <v>14</v>
      </c>
      <c r="G35" s="39">
        <f t="shared" ref="G35:G37" si="3">SUM(H35:X35)</f>
        <v>161</v>
      </c>
      <c r="H35" s="1">
        <f t="shared" ref="H35:X35" si="4">COUNTIFS(H$3:H$32,"&lt;0",GT_2011,-1)</f>
        <v>10</v>
      </c>
      <c r="I35" s="1">
        <f t="shared" si="4"/>
        <v>9</v>
      </c>
      <c r="J35" s="1">
        <f t="shared" si="4"/>
        <v>8</v>
      </c>
      <c r="K35" s="1">
        <f t="shared" si="4"/>
        <v>9</v>
      </c>
      <c r="L35" s="1">
        <f t="shared" si="4"/>
        <v>12</v>
      </c>
      <c r="M35" s="1">
        <f t="shared" si="4"/>
        <v>14</v>
      </c>
      <c r="N35" s="1">
        <f t="shared" si="4"/>
        <v>14</v>
      </c>
      <c r="O35" s="1">
        <f t="shared" si="4"/>
        <v>11</v>
      </c>
      <c r="P35" s="1">
        <f t="shared" si="4"/>
        <v>8</v>
      </c>
      <c r="Q35" s="1">
        <f t="shared" si="4"/>
        <v>7</v>
      </c>
      <c r="R35" s="1">
        <f t="shared" si="4"/>
        <v>10</v>
      </c>
      <c r="S35" s="1">
        <f t="shared" si="4"/>
        <v>8</v>
      </c>
      <c r="T35" s="1">
        <f t="shared" si="4"/>
        <v>8</v>
      </c>
      <c r="U35" s="1">
        <f t="shared" si="4"/>
        <v>8</v>
      </c>
      <c r="V35" s="1">
        <f t="shared" si="4"/>
        <v>10</v>
      </c>
      <c r="W35" s="1">
        <f t="shared" si="4"/>
        <v>8</v>
      </c>
      <c r="X35" s="1">
        <f t="shared" si="4"/>
        <v>7</v>
      </c>
    </row>
    <row r="36" spans="2:24" x14ac:dyDescent="0.25">
      <c r="B36" s="118" t="s">
        <v>15</v>
      </c>
      <c r="C36" t="s">
        <v>38</v>
      </c>
      <c r="D36" s="1">
        <f>COUNTIFS(D$3:D$32,"&gt;0",GT_2011,-1)</f>
        <v>0</v>
      </c>
      <c r="E36" s="1">
        <f>COUNTIFS(E$3:E$32,"&gt;0",GT_2011,-1)</f>
        <v>0</v>
      </c>
      <c r="F36" s="1">
        <f>COUNTIFS(F$3:F$32,"&gt;0",GT_2011,-1)</f>
        <v>0</v>
      </c>
      <c r="G36" s="39">
        <f t="shared" si="3"/>
        <v>6</v>
      </c>
      <c r="H36" s="1">
        <f t="shared" ref="H36:X36" si="5">COUNTIFS(H$3:H$32,"&gt;0",GT_2011,-1)</f>
        <v>1</v>
      </c>
      <c r="I36" s="1">
        <f t="shared" si="5"/>
        <v>1</v>
      </c>
      <c r="J36" s="1">
        <f t="shared" si="5"/>
        <v>0</v>
      </c>
      <c r="K36" s="1">
        <f t="shared" si="5"/>
        <v>0</v>
      </c>
      <c r="L36" s="1">
        <f t="shared" si="5"/>
        <v>1</v>
      </c>
      <c r="M36" s="1">
        <f t="shared" si="5"/>
        <v>0</v>
      </c>
      <c r="N36" s="1">
        <f t="shared" si="5"/>
        <v>0</v>
      </c>
      <c r="O36" s="1">
        <f t="shared" si="5"/>
        <v>0</v>
      </c>
      <c r="P36" s="1">
        <f t="shared" si="5"/>
        <v>0</v>
      </c>
      <c r="Q36" s="1">
        <f t="shared" si="5"/>
        <v>0</v>
      </c>
      <c r="R36" s="1">
        <f t="shared" si="5"/>
        <v>0</v>
      </c>
      <c r="S36" s="1">
        <f t="shared" si="5"/>
        <v>0</v>
      </c>
      <c r="T36" s="1">
        <f t="shared" si="5"/>
        <v>1</v>
      </c>
      <c r="U36" s="1">
        <f t="shared" si="5"/>
        <v>0</v>
      </c>
      <c r="V36" s="1">
        <f t="shared" si="5"/>
        <v>0</v>
      </c>
      <c r="W36" s="1">
        <f t="shared" si="5"/>
        <v>2</v>
      </c>
      <c r="X36" s="1">
        <f t="shared" si="5"/>
        <v>0</v>
      </c>
    </row>
    <row r="37" spans="2:24" x14ac:dyDescent="0.25">
      <c r="B37" s="118" t="s">
        <v>17</v>
      </c>
      <c r="C37" t="s">
        <v>39</v>
      </c>
      <c r="D37" s="1">
        <f>COUNTIFS(D$3:D$32,"&lt;0",GT_2011,1)</f>
        <v>2</v>
      </c>
      <c r="E37" s="1">
        <f>COUNTIFS(E$3:E$32,"&lt;0",GT_2011,1)</f>
        <v>2</v>
      </c>
      <c r="F37" s="1">
        <f>COUNTIFS(F$3:F$32,"&lt;0",GT_2011,1)</f>
        <v>4</v>
      </c>
      <c r="G37" s="39">
        <f t="shared" si="3"/>
        <v>9</v>
      </c>
      <c r="H37" s="1">
        <f t="shared" ref="H37:X37" si="6">COUNTIFS(H$3:H$32,"&lt;0",GT_2011,1)</f>
        <v>1</v>
      </c>
      <c r="I37" s="1">
        <f t="shared" si="6"/>
        <v>1</v>
      </c>
      <c r="J37" s="1">
        <f t="shared" si="6"/>
        <v>1</v>
      </c>
      <c r="K37" s="1">
        <f t="shared" si="6"/>
        <v>0</v>
      </c>
      <c r="L37" s="1">
        <f t="shared" si="6"/>
        <v>0</v>
      </c>
      <c r="M37" s="1">
        <f t="shared" si="6"/>
        <v>2</v>
      </c>
      <c r="N37" s="1">
        <f t="shared" si="6"/>
        <v>2</v>
      </c>
      <c r="O37" s="1">
        <f t="shared" si="6"/>
        <v>1</v>
      </c>
      <c r="P37" s="1">
        <f t="shared" si="6"/>
        <v>0</v>
      </c>
      <c r="Q37" s="1">
        <f t="shared" si="6"/>
        <v>0</v>
      </c>
      <c r="R37" s="1">
        <f t="shared" si="6"/>
        <v>0</v>
      </c>
      <c r="S37" s="1">
        <f t="shared" si="6"/>
        <v>0</v>
      </c>
      <c r="T37" s="1">
        <f t="shared" si="6"/>
        <v>0</v>
      </c>
      <c r="U37" s="1">
        <f t="shared" si="6"/>
        <v>1</v>
      </c>
      <c r="V37" s="1">
        <f t="shared" si="6"/>
        <v>0</v>
      </c>
      <c r="W37" s="1">
        <f t="shared" si="6"/>
        <v>0</v>
      </c>
      <c r="X37" s="1">
        <f t="shared" si="6"/>
        <v>0</v>
      </c>
    </row>
    <row r="38" spans="2:24" x14ac:dyDescent="0.25">
      <c r="B38" s="142" t="s">
        <v>35</v>
      </c>
      <c r="C38" s="33"/>
      <c r="D38" s="134">
        <f t="shared" ref="D38:X38" si="7">(TP*TN-FP*FN)/SQRT((TP+FP)*(TP+FN)*(TN+FN)*(TN+FP))</f>
        <v>0.875</v>
      </c>
      <c r="E38" s="134">
        <f t="shared" si="7"/>
        <v>0.875</v>
      </c>
      <c r="F38" s="134">
        <f t="shared" si="7"/>
        <v>0.7453559924999299</v>
      </c>
      <c r="G38" s="134">
        <f t="shared" si="7"/>
        <v>0.92388879266847179</v>
      </c>
      <c r="H38" s="134">
        <f t="shared" si="7"/>
        <v>0.84242424242424241</v>
      </c>
      <c r="I38" s="134">
        <f t="shared" si="7"/>
        <v>0.82857142857142863</v>
      </c>
      <c r="J38" s="134">
        <f t="shared" si="7"/>
        <v>0.90851352515899586</v>
      </c>
      <c r="K38" s="134">
        <f t="shared" si="7"/>
        <v>1</v>
      </c>
      <c r="L38" s="134">
        <f t="shared" si="7"/>
        <v>0.9320827648567408</v>
      </c>
      <c r="M38" s="134">
        <f t="shared" si="7"/>
        <v>0.87082336517420877</v>
      </c>
      <c r="N38" s="134">
        <f t="shared" si="7"/>
        <v>0.87082336517420877</v>
      </c>
      <c r="O38" s="134">
        <f t="shared" si="7"/>
        <v>0.92702481088695787</v>
      </c>
      <c r="P38" s="134">
        <f t="shared" si="7"/>
        <v>1</v>
      </c>
      <c r="Q38" s="134">
        <f t="shared" si="7"/>
        <v>1</v>
      </c>
      <c r="R38" s="134">
        <f t="shared" si="7"/>
        <v>1</v>
      </c>
      <c r="S38" s="134">
        <f t="shared" si="7"/>
        <v>1</v>
      </c>
      <c r="T38" s="134">
        <f t="shared" si="7"/>
        <v>0.9128709291752769</v>
      </c>
      <c r="U38" s="134">
        <f t="shared" si="7"/>
        <v>0.90267093384843999</v>
      </c>
      <c r="V38" s="134">
        <f t="shared" si="7"/>
        <v>1</v>
      </c>
      <c r="W38" s="134">
        <f t="shared" si="7"/>
        <v>0.84327404271156781</v>
      </c>
      <c r="X38" s="134">
        <f t="shared" si="7"/>
        <v>1</v>
      </c>
    </row>
    <row r="39" spans="2:24" x14ac:dyDescent="0.25">
      <c r="C39" s="33"/>
      <c r="D39" s="33"/>
      <c r="E39" s="33"/>
    </row>
    <row r="40" spans="2:24" x14ac:dyDescent="0.25">
      <c r="C40" s="33"/>
      <c r="D40" s="136">
        <f>D34</f>
        <v>14</v>
      </c>
      <c r="E40" s="39">
        <f>D36</f>
        <v>0</v>
      </c>
      <c r="F40" s="132">
        <f>D40/SUM(D40:E40)</f>
        <v>1</v>
      </c>
      <c r="H40" s="1" t="s">
        <v>22</v>
      </c>
      <c r="I40" s="1" t="s">
        <v>23</v>
      </c>
      <c r="J40" s="1" t="s">
        <v>29</v>
      </c>
      <c r="K40" s="1" t="s">
        <v>34</v>
      </c>
    </row>
    <row r="41" spans="2:24" x14ac:dyDescent="0.25">
      <c r="C41" s="33"/>
      <c r="D41" s="136">
        <f>D37</f>
        <v>2</v>
      </c>
      <c r="E41" s="39">
        <f>D35</f>
        <v>14</v>
      </c>
      <c r="F41" s="132">
        <f>E41/SUM(D41:E41)</f>
        <v>0.875</v>
      </c>
      <c r="G41" s="137" t="s">
        <v>33</v>
      </c>
      <c r="H41" s="134">
        <f t="shared" ref="H41:K42" si="8">D34/(D34+D36)</f>
        <v>1</v>
      </c>
      <c r="I41" s="134">
        <f t="shared" si="8"/>
        <v>1</v>
      </c>
      <c r="J41" s="134">
        <f t="shared" si="8"/>
        <v>1</v>
      </c>
      <c r="K41" s="134">
        <f t="shared" si="8"/>
        <v>0.97446808510638294</v>
      </c>
    </row>
    <row r="42" spans="2:24" x14ac:dyDescent="0.25">
      <c r="C42" s="33"/>
      <c r="D42" s="134">
        <f>D40/SUM(D40:D41)</f>
        <v>0.875</v>
      </c>
      <c r="E42" s="134">
        <f>E41/SUM(E40:E41)</f>
        <v>1</v>
      </c>
      <c r="F42" s="1"/>
      <c r="G42" s="137" t="s">
        <v>32</v>
      </c>
      <c r="H42" s="134">
        <f t="shared" si="8"/>
        <v>0.875</v>
      </c>
      <c r="I42" s="134">
        <f t="shared" si="8"/>
        <v>0.875</v>
      </c>
      <c r="J42" s="134">
        <f t="shared" si="8"/>
        <v>0.77777777777777779</v>
      </c>
      <c r="K42" s="134">
        <f t="shared" si="8"/>
        <v>0.94705882352941173</v>
      </c>
    </row>
    <row r="43" spans="2:24" x14ac:dyDescent="0.25">
      <c r="C43" s="33"/>
      <c r="D43" s="136"/>
      <c r="E43" s="39"/>
      <c r="F43" s="1"/>
      <c r="G43" s="138" t="s">
        <v>30</v>
      </c>
      <c r="H43" s="134">
        <f>D34/(D34+D37)</f>
        <v>0.875</v>
      </c>
      <c r="I43" s="134">
        <f>E34/(E34+E37)</f>
        <v>0.875</v>
      </c>
      <c r="J43" s="134">
        <f>F34/(F34+F37)</f>
        <v>0.7142857142857143</v>
      </c>
      <c r="K43" s="134">
        <f>G34/(G34+G37)</f>
        <v>0.96218487394957986</v>
      </c>
    </row>
    <row r="44" spans="2:24" x14ac:dyDescent="0.25">
      <c r="C44" s="33"/>
      <c r="D44" s="136"/>
      <c r="E44" s="39"/>
      <c r="F44" s="1"/>
      <c r="G44" s="138" t="s">
        <v>31</v>
      </c>
      <c r="H44" s="132">
        <f>D35/(D35+D36)</f>
        <v>1</v>
      </c>
      <c r="I44" s="132">
        <f>E35/(E35+E36)</f>
        <v>1</v>
      </c>
      <c r="J44" s="132">
        <f>F35/(F35+F36)</f>
        <v>1</v>
      </c>
      <c r="K44" s="132">
        <f>G35/(G35+G36)</f>
        <v>0.9640718562874252</v>
      </c>
    </row>
    <row r="45" spans="2:24" x14ac:dyDescent="0.25">
      <c r="C45" s="33"/>
      <c r="D45" s="136">
        <f>E34</f>
        <v>14</v>
      </c>
      <c r="E45" s="39">
        <f>E36</f>
        <v>0</v>
      </c>
      <c r="F45" s="132">
        <f>D45/SUM(D45:E45)</f>
        <v>1</v>
      </c>
      <c r="H45" s="1"/>
      <c r="I45" s="1"/>
      <c r="J45" s="1"/>
    </row>
    <row r="46" spans="2:24" x14ac:dyDescent="0.25">
      <c r="C46" s="33"/>
      <c r="D46" s="136">
        <f>E37</f>
        <v>2</v>
      </c>
      <c r="E46" s="39">
        <f>E35</f>
        <v>14</v>
      </c>
      <c r="F46" s="132">
        <f>E46/SUM(D46:E46)</f>
        <v>0.875</v>
      </c>
      <c r="H46" s="1"/>
      <c r="I46" s="1"/>
      <c r="J46" s="1"/>
    </row>
    <row r="47" spans="2:24" x14ac:dyDescent="0.25">
      <c r="C47" s="33"/>
      <c r="D47" s="134">
        <f>D45/SUM(D45:D46)</f>
        <v>0.875</v>
      </c>
      <c r="E47" s="134">
        <f>E46/SUM(E45:E46)</f>
        <v>1</v>
      </c>
      <c r="F47" s="1"/>
      <c r="H47" s="1"/>
      <c r="I47" s="1"/>
      <c r="J47" s="1"/>
    </row>
    <row r="48" spans="2:24" x14ac:dyDescent="0.25">
      <c r="C48" s="33"/>
      <c r="D48" s="136"/>
      <c r="E48" s="39"/>
      <c r="F48" s="1"/>
      <c r="H48" s="1"/>
      <c r="I48" s="1"/>
      <c r="J48" s="1"/>
    </row>
    <row r="49" spans="3:10" x14ac:dyDescent="0.25">
      <c r="C49" s="33"/>
      <c r="D49" s="136"/>
      <c r="E49" s="39"/>
      <c r="F49" s="1"/>
      <c r="H49" s="1"/>
      <c r="I49" s="1"/>
      <c r="J49" s="1"/>
    </row>
    <row r="50" spans="3:10" x14ac:dyDescent="0.25">
      <c r="C50" s="33"/>
      <c r="D50" s="136">
        <f>F34</f>
        <v>10</v>
      </c>
      <c r="E50" s="39">
        <f>F36</f>
        <v>0</v>
      </c>
      <c r="F50" s="132">
        <f>D50/SUM(D50:E50)</f>
        <v>1</v>
      </c>
      <c r="H50" s="1"/>
      <c r="I50" s="1"/>
      <c r="J50" s="1"/>
    </row>
    <row r="51" spans="3:10" x14ac:dyDescent="0.25">
      <c r="C51" s="33"/>
      <c r="D51" s="136">
        <f>F37</f>
        <v>4</v>
      </c>
      <c r="E51" s="39">
        <f>F35</f>
        <v>14</v>
      </c>
      <c r="F51" s="132">
        <f>E51/SUM(D51:E51)</f>
        <v>0.77777777777777779</v>
      </c>
      <c r="H51" s="1"/>
      <c r="I51" s="1"/>
      <c r="J51" s="1"/>
    </row>
    <row r="52" spans="3:10" x14ac:dyDescent="0.25">
      <c r="C52" s="33"/>
      <c r="D52" s="134">
        <f>D50/SUM(D50:D51)</f>
        <v>0.7142857142857143</v>
      </c>
      <c r="E52" s="134">
        <f>E51/SUM(E50:E51)</f>
        <v>1</v>
      </c>
      <c r="F52" s="1"/>
      <c r="H52" s="1"/>
      <c r="I52" s="1"/>
      <c r="J52" s="1"/>
    </row>
    <row r="53" spans="3:10" x14ac:dyDescent="0.25">
      <c r="C53" s="33"/>
      <c r="D53" s="33"/>
      <c r="E53" s="33"/>
    </row>
    <row r="54" spans="3:10" x14ac:dyDescent="0.25">
      <c r="C54" s="33"/>
      <c r="D54" s="33"/>
      <c r="E54" s="33"/>
    </row>
    <row r="55" spans="3:10" x14ac:dyDescent="0.25">
      <c r="C55" s="33"/>
      <c r="D55" s="1">
        <f>SUM(H34:X34)</f>
        <v>229</v>
      </c>
      <c r="E55" s="1">
        <f>SUM(H36:X36)</f>
        <v>6</v>
      </c>
      <c r="F55" s="132">
        <f>D55/SUM(D55:E55)</f>
        <v>0.97446808510638294</v>
      </c>
    </row>
    <row r="56" spans="3:10" x14ac:dyDescent="0.25">
      <c r="C56" s="33"/>
      <c r="D56" s="1">
        <f>SUM(H37:X37)</f>
        <v>9</v>
      </c>
      <c r="E56" s="1">
        <f>SUM(H35:X35)</f>
        <v>161</v>
      </c>
      <c r="F56" s="132">
        <f>E56/SUM(D56:E56)</f>
        <v>0.94705882352941173</v>
      </c>
    </row>
    <row r="57" spans="3:10" x14ac:dyDescent="0.25">
      <c r="C57" s="33"/>
      <c r="D57" s="134">
        <f>D55/SUM(D55:D56)</f>
        <v>0.96218487394957986</v>
      </c>
      <c r="E57" s="134">
        <f>E56/SUM(E55:E56)</f>
        <v>0.9640718562874252</v>
      </c>
      <c r="F57" s="1"/>
    </row>
    <row r="58" spans="3:10" x14ac:dyDescent="0.25">
      <c r="C58" s="33"/>
      <c r="D58" s="33"/>
      <c r="E58" s="33"/>
      <c r="F58"/>
    </row>
    <row r="59" spans="3:10" x14ac:dyDescent="0.25">
      <c r="C59" s="33"/>
      <c r="D59" s="33"/>
      <c r="E59" s="33"/>
      <c r="F59"/>
    </row>
    <row r="60" spans="3:10" x14ac:dyDescent="0.25">
      <c r="F60"/>
    </row>
    <row r="61" spans="3:10" x14ac:dyDescent="0.25">
      <c r="F61"/>
    </row>
    <row r="62" spans="3:10" x14ac:dyDescent="0.25">
      <c r="F62"/>
    </row>
    <row r="63" spans="3:10" x14ac:dyDescent="0.25">
      <c r="F63"/>
    </row>
    <row r="64" spans="3:10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37" x14ac:dyDescent="0.25">
      <c r="F81"/>
    </row>
    <row r="82" spans="6:37" x14ac:dyDescent="0.25">
      <c r="F82"/>
    </row>
    <row r="83" spans="6:37" x14ac:dyDescent="0.25">
      <c r="F83"/>
    </row>
    <row r="84" spans="6:37" x14ac:dyDescent="0.25">
      <c r="F84"/>
    </row>
    <row r="85" spans="6:37" x14ac:dyDescent="0.25">
      <c r="F85"/>
    </row>
    <row r="86" spans="6:37" x14ac:dyDescent="0.25">
      <c r="F86"/>
    </row>
    <row r="87" spans="6:37" x14ac:dyDescent="0.25">
      <c r="F87"/>
    </row>
    <row r="88" spans="6:37" x14ac:dyDescent="0.25">
      <c r="F88"/>
    </row>
    <row r="89" spans="6:37" x14ac:dyDescent="0.25">
      <c r="F89"/>
    </row>
    <row r="90" spans="6:37" x14ac:dyDescent="0.25">
      <c r="F90"/>
    </row>
    <row r="91" spans="6:37" x14ac:dyDescent="0.25">
      <c r="F91"/>
    </row>
    <row r="92" spans="6:37" x14ac:dyDescent="0.25">
      <c r="F92"/>
    </row>
    <row r="93" spans="6:37" x14ac:dyDescent="0.25">
      <c r="F93"/>
    </row>
    <row r="94" spans="6:37" x14ac:dyDescent="0.25">
      <c r="F94"/>
      <c r="G94" s="35"/>
      <c r="H94" s="36">
        <v>1</v>
      </c>
      <c r="I94" s="37">
        <v>2</v>
      </c>
      <c r="J94" s="37">
        <v>3</v>
      </c>
      <c r="K94" s="37">
        <v>4</v>
      </c>
      <c r="L94" s="37">
        <v>5</v>
      </c>
      <c r="M94" s="37">
        <v>6</v>
      </c>
      <c r="N94" s="37">
        <v>7</v>
      </c>
      <c r="O94" s="37">
        <v>8</v>
      </c>
      <c r="P94" s="37">
        <v>9</v>
      </c>
      <c r="Q94" s="37">
        <v>10</v>
      </c>
      <c r="R94" s="37">
        <v>11</v>
      </c>
      <c r="S94" s="37">
        <v>12</v>
      </c>
      <c r="T94" s="37">
        <v>13</v>
      </c>
      <c r="U94" s="37">
        <v>14</v>
      </c>
      <c r="V94" s="37">
        <v>15</v>
      </c>
      <c r="W94" s="37">
        <v>16</v>
      </c>
      <c r="X94" s="37">
        <v>17</v>
      </c>
      <c r="Y94" s="37">
        <v>18</v>
      </c>
      <c r="Z94" s="37">
        <v>19</v>
      </c>
      <c r="AA94" s="37">
        <v>20</v>
      </c>
      <c r="AB94" s="37">
        <v>21</v>
      </c>
      <c r="AC94" s="37">
        <v>22</v>
      </c>
      <c r="AD94" s="37">
        <v>23</v>
      </c>
      <c r="AE94" s="37">
        <v>24</v>
      </c>
      <c r="AF94" s="37">
        <v>25</v>
      </c>
      <c r="AG94" s="37">
        <v>26</v>
      </c>
      <c r="AH94" s="37">
        <v>27</v>
      </c>
      <c r="AI94" s="37">
        <v>28</v>
      </c>
      <c r="AJ94" s="37">
        <v>29</v>
      </c>
      <c r="AK94" s="38">
        <v>30</v>
      </c>
    </row>
    <row r="95" spans="6:37" x14ac:dyDescent="0.25">
      <c r="F95"/>
      <c r="G95" s="19"/>
      <c r="H95" s="39">
        <v>2</v>
      </c>
      <c r="I95" s="39">
        <v>12</v>
      </c>
      <c r="J95" s="39"/>
      <c r="K95" s="39">
        <v>9</v>
      </c>
      <c r="L95" s="39"/>
      <c r="M95" s="39">
        <v>4</v>
      </c>
      <c r="N95" s="39"/>
      <c r="O95" s="39"/>
      <c r="P95" s="39"/>
      <c r="Q95" s="39"/>
      <c r="R95" s="39"/>
      <c r="S95" s="39">
        <v>1</v>
      </c>
      <c r="T95" s="39"/>
      <c r="U95" s="39"/>
      <c r="V95" s="39"/>
      <c r="W95" s="39"/>
      <c r="X95" s="39"/>
      <c r="Y95" s="39"/>
      <c r="Z95" s="39">
        <v>1</v>
      </c>
      <c r="AA95" s="39"/>
      <c r="AB95" s="39">
        <v>1</v>
      </c>
      <c r="AC95" s="39"/>
      <c r="AD95" s="39">
        <v>17</v>
      </c>
      <c r="AE95" s="39">
        <v>1</v>
      </c>
      <c r="AF95" s="39">
        <v>3</v>
      </c>
      <c r="AG95" s="39"/>
      <c r="AH95" s="39">
        <v>15</v>
      </c>
      <c r="AI95" s="39">
        <v>11</v>
      </c>
      <c r="AJ95" s="39"/>
      <c r="AK95" s="39"/>
    </row>
    <row r="96" spans="6:37" x14ac:dyDescent="0.25">
      <c r="F96"/>
      <c r="G96" s="19"/>
      <c r="H96" s="39">
        <v>6</v>
      </c>
      <c r="I96" s="39">
        <v>2</v>
      </c>
      <c r="J96" s="39">
        <v>1</v>
      </c>
      <c r="K96" s="39">
        <v>4</v>
      </c>
      <c r="L96" s="39"/>
      <c r="M96" s="39">
        <v>5</v>
      </c>
      <c r="N96" s="39"/>
      <c r="O96" s="39"/>
      <c r="P96" s="39"/>
      <c r="Q96" s="39"/>
      <c r="R96" s="39"/>
      <c r="S96" s="39">
        <v>2</v>
      </c>
      <c r="T96" s="39"/>
      <c r="U96" s="39">
        <v>1</v>
      </c>
      <c r="V96" s="39"/>
      <c r="W96" s="39"/>
      <c r="X96" s="39"/>
      <c r="Y96" s="39">
        <v>1</v>
      </c>
      <c r="Z96" s="39">
        <v>2</v>
      </c>
      <c r="AA96" s="39"/>
      <c r="AB96" s="39"/>
      <c r="AC96" s="39"/>
      <c r="AD96" s="39"/>
      <c r="AE96" s="39">
        <v>1</v>
      </c>
      <c r="AF96" s="39">
        <v>1</v>
      </c>
      <c r="AG96" s="39"/>
      <c r="AH96" s="39">
        <v>1</v>
      </c>
      <c r="AI96" s="39">
        <v>4</v>
      </c>
      <c r="AJ96" s="39"/>
      <c r="AK96" s="39"/>
    </row>
    <row r="97" spans="1:37" x14ac:dyDescent="0.25">
      <c r="F97"/>
      <c r="G97" s="19"/>
      <c r="H97" s="39">
        <v>2</v>
      </c>
      <c r="I97" s="39">
        <v>3</v>
      </c>
      <c r="J97" s="39">
        <v>1</v>
      </c>
      <c r="K97" s="39">
        <v>3</v>
      </c>
      <c r="L97" s="39"/>
      <c r="M97" s="39">
        <v>5</v>
      </c>
      <c r="N97" s="39"/>
      <c r="O97" s="39"/>
      <c r="P97" s="39"/>
      <c r="Q97" s="39"/>
      <c r="R97" s="39">
        <v>1</v>
      </c>
      <c r="S97" s="39">
        <v>4</v>
      </c>
      <c r="T97" s="39"/>
      <c r="U97" s="39">
        <v>1</v>
      </c>
      <c r="V97" s="39"/>
      <c r="W97" s="39"/>
      <c r="X97" s="39"/>
      <c r="Y97" s="39">
        <v>1</v>
      </c>
      <c r="Z97" s="39">
        <v>3</v>
      </c>
      <c r="AA97" s="39">
        <v>1</v>
      </c>
      <c r="AB97" s="39">
        <v>3</v>
      </c>
      <c r="AC97" s="39"/>
      <c r="AD97" s="39"/>
      <c r="AE97" s="39">
        <v>1</v>
      </c>
      <c r="AF97" s="39">
        <v>4</v>
      </c>
      <c r="AG97" s="39"/>
      <c r="AH97" s="39">
        <v>1</v>
      </c>
      <c r="AI97" s="39"/>
      <c r="AJ97" s="39"/>
      <c r="AK97" s="39"/>
    </row>
    <row r="98" spans="1:37" x14ac:dyDescent="0.25">
      <c r="F98"/>
      <c r="G98" s="19"/>
      <c r="H98" s="39"/>
      <c r="I98" s="39"/>
      <c r="J98" s="39"/>
      <c r="K98" s="39"/>
      <c r="L98" s="39"/>
      <c r="M98" s="39">
        <v>2</v>
      </c>
      <c r="N98" s="39"/>
      <c r="O98" s="39"/>
      <c r="P98" s="39"/>
      <c r="Q98" s="39"/>
      <c r="R98" s="39">
        <v>1</v>
      </c>
      <c r="S98" s="39">
        <v>5</v>
      </c>
      <c r="T98" s="39"/>
      <c r="U98" s="39">
        <v>4</v>
      </c>
      <c r="V98" s="39"/>
      <c r="W98" s="39"/>
      <c r="X98" s="39"/>
      <c r="Y98" s="39">
        <v>3</v>
      </c>
      <c r="Z98" s="39">
        <v>6</v>
      </c>
      <c r="AA98" s="39">
        <v>1</v>
      </c>
      <c r="AB98" s="39">
        <v>1</v>
      </c>
      <c r="AC98" s="39"/>
      <c r="AD98" s="39"/>
      <c r="AE98" s="39">
        <v>2</v>
      </c>
      <c r="AF98" s="39">
        <v>2</v>
      </c>
      <c r="AG98" s="39"/>
      <c r="AH98" s="39"/>
      <c r="AI98" s="39">
        <v>1</v>
      </c>
      <c r="AJ98" s="39"/>
      <c r="AK98" s="39"/>
    </row>
    <row r="99" spans="1:37" x14ac:dyDescent="0.25">
      <c r="F99"/>
      <c r="G99" s="19"/>
      <c r="H99" s="39">
        <v>7</v>
      </c>
      <c r="I99" s="39"/>
      <c r="J99" s="39">
        <v>7</v>
      </c>
      <c r="K99" s="39">
        <v>1</v>
      </c>
      <c r="L99" s="39"/>
      <c r="M99" s="39">
        <v>1</v>
      </c>
      <c r="N99" s="39"/>
      <c r="O99" s="39"/>
      <c r="P99" s="39"/>
      <c r="Q99" s="39"/>
      <c r="R99" s="39">
        <v>15</v>
      </c>
      <c r="S99" s="39">
        <v>5</v>
      </c>
      <c r="T99" s="39"/>
      <c r="U99" s="39">
        <v>11</v>
      </c>
      <c r="V99" s="39"/>
      <c r="W99" s="39">
        <v>8</v>
      </c>
      <c r="X99" s="39">
        <v>3</v>
      </c>
      <c r="Y99" s="39">
        <v>11</v>
      </c>
      <c r="Z99" s="39">
        <v>5</v>
      </c>
      <c r="AA99" s="39"/>
      <c r="AB99" s="39">
        <v>7</v>
      </c>
      <c r="AC99" s="39">
        <v>8</v>
      </c>
      <c r="AD99" s="39"/>
      <c r="AE99" s="39">
        <v>8</v>
      </c>
      <c r="AF99" s="39">
        <v>7</v>
      </c>
      <c r="AG99" s="39"/>
      <c r="AH99" s="39"/>
      <c r="AI99" s="39"/>
      <c r="AJ99" s="39">
        <v>1</v>
      </c>
      <c r="AK99" s="39"/>
    </row>
    <row r="100" spans="1:37" x14ac:dyDescent="0.25">
      <c r="F100"/>
      <c r="G100" s="19"/>
      <c r="H100" s="39"/>
      <c r="I100" s="39"/>
      <c r="J100" s="39">
        <v>4</v>
      </c>
      <c r="K100" s="39"/>
      <c r="L100" s="39">
        <v>4</v>
      </c>
      <c r="M100" s="39"/>
      <c r="N100" s="39"/>
      <c r="O100" s="39"/>
      <c r="P100" s="39">
        <v>1</v>
      </c>
      <c r="Q100" s="39">
        <v>2</v>
      </c>
      <c r="R100" s="39"/>
      <c r="S100" s="39"/>
      <c r="T100" s="39"/>
      <c r="U100" s="39"/>
      <c r="V100" s="39"/>
      <c r="W100" s="39">
        <v>5</v>
      </c>
      <c r="X100" s="39">
        <v>7</v>
      </c>
      <c r="Y100" s="39">
        <v>1</v>
      </c>
      <c r="Z100" s="39"/>
      <c r="AA100" s="39">
        <v>2</v>
      </c>
      <c r="AB100" s="39">
        <v>3</v>
      </c>
      <c r="AC100" s="39">
        <v>7</v>
      </c>
      <c r="AD100" s="39"/>
      <c r="AE100" s="39">
        <v>3</v>
      </c>
      <c r="AF100" s="39"/>
      <c r="AG100" s="39"/>
      <c r="AH100" s="39"/>
      <c r="AI100" s="39">
        <v>1</v>
      </c>
      <c r="AJ100" s="39">
        <v>5</v>
      </c>
      <c r="AK100" s="39"/>
    </row>
    <row r="101" spans="1:37" x14ac:dyDescent="0.25">
      <c r="F101"/>
      <c r="G101" s="19"/>
      <c r="H101" s="39"/>
      <c r="I101" s="39"/>
      <c r="J101" s="39">
        <v>4</v>
      </c>
      <c r="K101" s="39"/>
      <c r="L101" s="39">
        <v>5</v>
      </c>
      <c r="M101" s="39"/>
      <c r="N101" s="39">
        <v>1</v>
      </c>
      <c r="O101" s="39">
        <v>6</v>
      </c>
      <c r="P101" s="39">
        <v>4</v>
      </c>
      <c r="Q101" s="39">
        <v>5</v>
      </c>
      <c r="R101" s="39"/>
      <c r="S101" s="39"/>
      <c r="T101" s="39">
        <v>7</v>
      </c>
      <c r="U101" s="39"/>
      <c r="V101" s="39">
        <v>2</v>
      </c>
      <c r="W101" s="39">
        <v>3</v>
      </c>
      <c r="X101" s="39">
        <v>6</v>
      </c>
      <c r="Y101" s="39"/>
      <c r="Z101" s="39"/>
      <c r="AA101" s="39">
        <v>5</v>
      </c>
      <c r="AB101" s="39">
        <v>1</v>
      </c>
      <c r="AC101" s="39">
        <v>2</v>
      </c>
      <c r="AD101" s="39"/>
      <c r="AE101" s="39">
        <v>1</v>
      </c>
      <c r="AF101" s="39"/>
      <c r="AG101" s="39">
        <v>1</v>
      </c>
      <c r="AH101" s="39"/>
      <c r="AI101" s="39"/>
      <c r="AJ101" s="39">
        <v>8</v>
      </c>
      <c r="AK101" s="39"/>
    </row>
    <row r="102" spans="1:37" x14ac:dyDescent="0.25">
      <c r="F102"/>
      <c r="G102" s="19"/>
      <c r="H102" s="39"/>
      <c r="I102" s="39"/>
      <c r="J102" s="39"/>
      <c r="K102" s="39"/>
      <c r="L102" s="39">
        <v>6</v>
      </c>
      <c r="M102" s="39"/>
      <c r="N102" s="39">
        <v>7</v>
      </c>
      <c r="O102" s="39">
        <v>5</v>
      </c>
      <c r="P102" s="39">
        <v>3</v>
      </c>
      <c r="Q102" s="39">
        <v>6</v>
      </c>
      <c r="R102" s="39"/>
      <c r="S102" s="39"/>
      <c r="T102" s="39">
        <v>7</v>
      </c>
      <c r="U102" s="39"/>
      <c r="V102" s="39">
        <v>5</v>
      </c>
      <c r="W102" s="39"/>
      <c r="X102" s="39"/>
      <c r="Y102" s="39"/>
      <c r="Z102" s="39"/>
      <c r="AA102" s="39">
        <v>5</v>
      </c>
      <c r="AB102" s="39">
        <v>1</v>
      </c>
      <c r="AC102" s="39"/>
      <c r="AD102" s="39"/>
      <c r="AE102" s="39"/>
      <c r="AF102" s="39"/>
      <c r="AG102" s="39">
        <v>4</v>
      </c>
      <c r="AH102" s="39"/>
      <c r="AI102" s="39"/>
      <c r="AJ102" s="39">
        <v>2</v>
      </c>
      <c r="AK102" s="39">
        <v>1</v>
      </c>
    </row>
    <row r="103" spans="1:37" x14ac:dyDescent="0.25">
      <c r="F103"/>
      <c r="G103" s="40"/>
      <c r="H103" s="39"/>
      <c r="I103" s="39"/>
      <c r="J103" s="39"/>
      <c r="K103" s="39"/>
      <c r="L103" s="39">
        <v>2</v>
      </c>
      <c r="M103" s="39"/>
      <c r="N103" s="39">
        <v>9</v>
      </c>
      <c r="O103" s="39">
        <v>6</v>
      </c>
      <c r="P103" s="39">
        <v>9</v>
      </c>
      <c r="Q103" s="39">
        <v>4</v>
      </c>
      <c r="R103" s="39"/>
      <c r="S103" s="39"/>
      <c r="T103" s="39">
        <v>3</v>
      </c>
      <c r="U103" s="39"/>
      <c r="V103" s="39">
        <v>10</v>
      </c>
      <c r="W103" s="39">
        <v>1</v>
      </c>
      <c r="X103" s="39">
        <v>1</v>
      </c>
      <c r="Y103" s="39"/>
      <c r="Z103" s="39"/>
      <c r="AA103" s="39">
        <v>3</v>
      </c>
      <c r="AB103" s="39"/>
      <c r="AC103" s="39"/>
      <c r="AD103" s="39"/>
      <c r="AE103" s="39"/>
      <c r="AF103" s="39"/>
      <c r="AG103" s="39">
        <v>12</v>
      </c>
      <c r="AH103" s="39"/>
      <c r="AI103" s="39"/>
      <c r="AJ103" s="39">
        <v>1</v>
      </c>
      <c r="AK103" s="39">
        <v>16</v>
      </c>
    </row>
    <row r="104" spans="1:37" x14ac:dyDescent="0.25">
      <c r="H104" s="39">
        <f>SUM(H94:H103)</f>
        <v>18</v>
      </c>
      <c r="I104" s="39">
        <f t="shared" ref="I104:AK104" si="9">SUM(I95:I103)</f>
        <v>17</v>
      </c>
      <c r="J104" s="39">
        <f t="shared" si="9"/>
        <v>17</v>
      </c>
      <c r="K104" s="39">
        <f t="shared" si="9"/>
        <v>17</v>
      </c>
      <c r="L104" s="39">
        <f t="shared" si="9"/>
        <v>17</v>
      </c>
      <c r="M104" s="39">
        <f t="shared" si="9"/>
        <v>17</v>
      </c>
      <c r="N104" s="39">
        <f t="shared" si="9"/>
        <v>17</v>
      </c>
      <c r="O104" s="39">
        <f t="shared" si="9"/>
        <v>17</v>
      </c>
      <c r="P104" s="39">
        <f t="shared" si="9"/>
        <v>17</v>
      </c>
      <c r="Q104" s="39">
        <f t="shared" si="9"/>
        <v>17</v>
      </c>
      <c r="R104" s="39">
        <f t="shared" si="9"/>
        <v>17</v>
      </c>
      <c r="S104" s="39">
        <f t="shared" si="9"/>
        <v>17</v>
      </c>
      <c r="T104" s="39">
        <f t="shared" si="9"/>
        <v>17</v>
      </c>
      <c r="U104" s="39">
        <f t="shared" si="9"/>
        <v>17</v>
      </c>
      <c r="V104" s="39">
        <f t="shared" si="9"/>
        <v>17</v>
      </c>
      <c r="W104" s="39">
        <f t="shared" si="9"/>
        <v>17</v>
      </c>
      <c r="X104" s="39">
        <f t="shared" si="9"/>
        <v>17</v>
      </c>
      <c r="Y104" s="39">
        <f t="shared" si="9"/>
        <v>17</v>
      </c>
      <c r="Z104" s="39">
        <f t="shared" si="9"/>
        <v>17</v>
      </c>
      <c r="AA104" s="39">
        <f t="shared" si="9"/>
        <v>17</v>
      </c>
      <c r="AB104" s="39">
        <f t="shared" si="9"/>
        <v>17</v>
      </c>
      <c r="AC104" s="39">
        <f t="shared" si="9"/>
        <v>17</v>
      </c>
      <c r="AD104" s="39">
        <f t="shared" si="9"/>
        <v>17</v>
      </c>
      <c r="AE104" s="39">
        <f t="shared" si="9"/>
        <v>17</v>
      </c>
      <c r="AF104" s="39">
        <f t="shared" si="9"/>
        <v>17</v>
      </c>
      <c r="AG104" s="39">
        <f t="shared" si="9"/>
        <v>17</v>
      </c>
      <c r="AH104" s="39">
        <f t="shared" si="9"/>
        <v>17</v>
      </c>
      <c r="AI104" s="39">
        <f t="shared" si="9"/>
        <v>17</v>
      </c>
      <c r="AJ104" s="39">
        <f t="shared" si="9"/>
        <v>17</v>
      </c>
      <c r="AK104" s="39">
        <f t="shared" si="9"/>
        <v>17</v>
      </c>
    </row>
    <row r="105" spans="1:37" x14ac:dyDescent="0.25"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</row>
    <row r="106" spans="1:37" ht="15.75" thickBot="1" x14ac:dyDescent="0.3">
      <c r="H106" s="39" t="s">
        <v>7</v>
      </c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</row>
    <row r="107" spans="1:37" s="42" customFormat="1" ht="15.75" thickBot="1" x14ac:dyDescent="0.3">
      <c r="A107" s="108"/>
      <c r="B107" s="108"/>
      <c r="C107"/>
      <c r="D107"/>
      <c r="E107"/>
      <c r="F107" s="108"/>
      <c r="G107" s="41"/>
    </row>
    <row r="108" spans="1:37" s="47" customFormat="1" ht="15.75" thickBot="1" x14ac:dyDescent="0.3">
      <c r="A108" s="34"/>
      <c r="B108" s="34"/>
      <c r="C108"/>
      <c r="D108"/>
      <c r="E108"/>
      <c r="F108" s="34"/>
      <c r="G108" s="43"/>
      <c r="H108" s="44">
        <v>1</v>
      </c>
      <c r="I108" s="45">
        <v>2</v>
      </c>
      <c r="J108" s="45">
        <v>3</v>
      </c>
      <c r="K108" s="45">
        <v>4</v>
      </c>
      <c r="L108" s="45">
        <v>5</v>
      </c>
      <c r="M108" s="45">
        <v>6</v>
      </c>
      <c r="N108" s="45">
        <v>7</v>
      </c>
      <c r="O108" s="45">
        <v>8</v>
      </c>
      <c r="P108" s="45">
        <v>9</v>
      </c>
      <c r="Q108" s="45">
        <v>10</v>
      </c>
      <c r="R108" s="45">
        <v>11</v>
      </c>
      <c r="S108" s="45">
        <v>12</v>
      </c>
      <c r="T108" s="45">
        <v>13</v>
      </c>
      <c r="U108" s="45">
        <v>14</v>
      </c>
      <c r="V108" s="45">
        <v>15</v>
      </c>
      <c r="W108" s="45">
        <v>16</v>
      </c>
      <c r="X108" s="45">
        <v>17</v>
      </c>
      <c r="Y108" s="45">
        <v>18</v>
      </c>
      <c r="Z108" s="45">
        <v>19</v>
      </c>
      <c r="AA108" s="45">
        <v>20</v>
      </c>
      <c r="AB108" s="45">
        <v>21</v>
      </c>
      <c r="AC108" s="45">
        <v>22</v>
      </c>
      <c r="AD108" s="45">
        <v>23</v>
      </c>
      <c r="AE108" s="45">
        <v>24</v>
      </c>
      <c r="AF108" s="45">
        <v>25</v>
      </c>
      <c r="AG108" s="45">
        <v>26</v>
      </c>
      <c r="AH108" s="45">
        <v>27</v>
      </c>
      <c r="AI108" s="45">
        <v>28</v>
      </c>
      <c r="AJ108" s="45">
        <v>29</v>
      </c>
      <c r="AK108" s="46">
        <v>30</v>
      </c>
    </row>
    <row r="109" spans="1:37" s="47" customFormat="1" x14ac:dyDescent="0.25">
      <c r="A109" s="34"/>
      <c r="B109" s="34"/>
      <c r="C109"/>
      <c r="D109"/>
      <c r="E109"/>
      <c r="F109" s="34"/>
      <c r="G109" s="48"/>
      <c r="I109" s="47">
        <v>1</v>
      </c>
      <c r="AF109" s="47">
        <v>1</v>
      </c>
    </row>
    <row r="110" spans="1:37" s="47" customFormat="1" ht="15.75" x14ac:dyDescent="0.25">
      <c r="A110" s="34"/>
      <c r="B110" s="34"/>
      <c r="C110"/>
      <c r="D110"/>
      <c r="E110"/>
      <c r="F110" s="34"/>
      <c r="G110" s="49"/>
    </row>
    <row r="111" spans="1:37" s="47" customFormat="1" ht="15.75" x14ac:dyDescent="0.25">
      <c r="A111" s="34"/>
      <c r="B111" s="34"/>
      <c r="C111"/>
      <c r="D111"/>
      <c r="E111"/>
      <c r="F111" s="34"/>
      <c r="G111" s="49"/>
      <c r="J111" s="47">
        <v>1</v>
      </c>
      <c r="M111" s="47">
        <v>1</v>
      </c>
      <c r="R111" s="47">
        <v>1</v>
      </c>
      <c r="Y111" s="47">
        <v>1</v>
      </c>
      <c r="Z111" s="47">
        <v>1</v>
      </c>
      <c r="AC111" s="47">
        <v>1</v>
      </c>
      <c r="AD111" s="47">
        <v>1</v>
      </c>
    </row>
    <row r="112" spans="1:37" s="47" customFormat="1" x14ac:dyDescent="0.25">
      <c r="A112" s="34"/>
      <c r="B112" s="34"/>
      <c r="C112"/>
      <c r="D112"/>
      <c r="E112"/>
      <c r="F112" s="34"/>
      <c r="G112" s="50"/>
      <c r="H112" s="47">
        <v>1</v>
      </c>
      <c r="S112" s="47">
        <v>1</v>
      </c>
      <c r="AE112" s="47">
        <v>1</v>
      </c>
    </row>
    <row r="113" spans="1:46" s="47" customFormat="1" ht="15.75" x14ac:dyDescent="0.25">
      <c r="A113" s="34"/>
      <c r="B113" s="34"/>
      <c r="C113"/>
      <c r="D113"/>
      <c r="E113"/>
      <c r="F113" s="34"/>
      <c r="G113" s="49"/>
      <c r="K113" s="47">
        <v>1</v>
      </c>
      <c r="U113" s="47">
        <v>1</v>
      </c>
      <c r="AH113" s="47">
        <v>1</v>
      </c>
      <c r="AI113" s="47">
        <v>1</v>
      </c>
    </row>
    <row r="114" spans="1:46" s="47" customFormat="1" ht="15.75" x14ac:dyDescent="0.25">
      <c r="A114" s="34"/>
      <c r="B114" s="34"/>
      <c r="C114"/>
      <c r="D114"/>
      <c r="E114"/>
      <c r="F114" s="34"/>
      <c r="G114" s="49"/>
      <c r="L114" s="47">
        <v>1</v>
      </c>
      <c r="X114" s="47">
        <v>1</v>
      </c>
      <c r="AB114" s="47">
        <v>1</v>
      </c>
      <c r="AJ114" s="47">
        <v>1</v>
      </c>
    </row>
    <row r="115" spans="1:46" s="47" customFormat="1" x14ac:dyDescent="0.25">
      <c r="A115" s="34"/>
      <c r="B115" s="34"/>
      <c r="C115"/>
      <c r="D115"/>
      <c r="E115"/>
      <c r="F115" s="34"/>
      <c r="G115" s="50"/>
      <c r="O115" s="47">
        <v>1</v>
      </c>
      <c r="Q115" s="47">
        <v>1</v>
      </c>
      <c r="T115" s="47">
        <v>1</v>
      </c>
      <c r="W115" s="47">
        <v>1</v>
      </c>
      <c r="AA115" s="47">
        <v>1</v>
      </c>
    </row>
    <row r="116" spans="1:46" s="47" customFormat="1" ht="15.75" x14ac:dyDescent="0.25">
      <c r="A116" s="34"/>
      <c r="B116" s="34"/>
      <c r="C116"/>
      <c r="D116"/>
      <c r="E116"/>
      <c r="F116" s="34"/>
      <c r="G116" s="49"/>
      <c r="N116" s="47">
        <v>1</v>
      </c>
      <c r="P116" s="47">
        <v>1</v>
      </c>
      <c r="V116" s="47">
        <v>1</v>
      </c>
      <c r="AG116" s="47">
        <v>1</v>
      </c>
      <c r="AK116" s="47">
        <v>1</v>
      </c>
    </row>
    <row r="117" spans="1:46" s="52" customFormat="1" ht="16.5" thickBot="1" x14ac:dyDescent="0.3">
      <c r="A117" s="109"/>
      <c r="B117" s="109"/>
      <c r="C117"/>
      <c r="D117"/>
      <c r="E117"/>
      <c r="F117" s="109"/>
      <c r="G117" s="51"/>
    </row>
    <row r="118" spans="1:46" x14ac:dyDescent="0.25"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</row>
    <row r="119" spans="1:46" x14ac:dyDescent="0.25"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</row>
    <row r="120" spans="1:46" x14ac:dyDescent="0.25"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</row>
    <row r="125" spans="1:46" x14ac:dyDescent="0.25">
      <c r="AT125" s="53"/>
    </row>
  </sheetData>
  <dataConsolidate/>
  <conditionalFormatting sqref="H3:X32 D3:F32">
    <cfRule type="expression" dxfId="10" priority="87">
      <formula>SIGN(D3)=-$A3</formula>
    </cfRule>
    <cfRule type="expression" dxfId="9" priority="88">
      <formula>SIGN(D3)=$A3</formula>
    </cfRule>
  </conditionalFormatting>
  <conditionalFormatting sqref="H41:J44">
    <cfRule type="expression" dxfId="8" priority="1">
      <formula>H41&gt;$K41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38"/>
  <sheetViews>
    <sheetView topLeftCell="A25" workbookViewId="0">
      <selection activeCell="E28" sqref="E28"/>
    </sheetView>
  </sheetViews>
  <sheetFormatPr defaultColWidth="8.85546875" defaultRowHeight="15" x14ac:dyDescent="0.25"/>
  <cols>
    <col min="2" max="2" width="11.28515625" bestFit="1" customWidth="1"/>
    <col min="4" max="4" width="11.28515625" bestFit="1" customWidth="1"/>
  </cols>
  <sheetData>
    <row r="1" spans="3:26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3:26" ht="15.75" thickBot="1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3:26" ht="15.75" thickBot="1" x14ac:dyDescent="0.3">
      <c r="C3" s="24" t="s">
        <v>4</v>
      </c>
      <c r="D3" s="24" t="s">
        <v>3</v>
      </c>
      <c r="E3" s="24" t="s">
        <v>1</v>
      </c>
      <c r="F3" s="4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3:26" x14ac:dyDescent="0.25">
      <c r="C4" s="5">
        <v>1</v>
      </c>
      <c r="D4" s="8" t="s">
        <v>0</v>
      </c>
      <c r="E4" s="8"/>
      <c r="F4" s="2"/>
    </row>
    <row r="5" spans="3:26" x14ac:dyDescent="0.25">
      <c r="C5" s="6">
        <v>2</v>
      </c>
      <c r="D5" s="9">
        <v>0.22</v>
      </c>
      <c r="E5" s="10">
        <f>-5*D5+5</f>
        <v>3.9</v>
      </c>
      <c r="F5" s="2">
        <v>4</v>
      </c>
    </row>
    <row r="6" spans="3:26" x14ac:dyDescent="0.25">
      <c r="C6" s="6">
        <v>3</v>
      </c>
      <c r="D6" s="9">
        <v>0.43</v>
      </c>
      <c r="E6" s="10">
        <f>-5*D6+5</f>
        <v>2.85</v>
      </c>
      <c r="F6" s="2">
        <v>3</v>
      </c>
    </row>
    <row r="7" spans="3:26" x14ac:dyDescent="0.25">
      <c r="C7" s="6">
        <v>4</v>
      </c>
      <c r="D7" s="9">
        <v>0.7</v>
      </c>
      <c r="E7" s="10">
        <f t="shared" ref="E7:E38" si="0">-5*D7+5</f>
        <v>1.5</v>
      </c>
      <c r="F7" s="2">
        <v>2</v>
      </c>
    </row>
    <row r="8" spans="3:26" x14ac:dyDescent="0.25">
      <c r="C8" s="6">
        <v>5</v>
      </c>
      <c r="D8" s="9">
        <v>0.38</v>
      </c>
      <c r="E8" s="10">
        <f t="shared" si="0"/>
        <v>3.1</v>
      </c>
      <c r="F8" s="2">
        <v>3</v>
      </c>
    </row>
    <row r="9" spans="3:26" x14ac:dyDescent="0.25">
      <c r="C9" s="6">
        <v>6</v>
      </c>
      <c r="D9" s="9">
        <v>1.37</v>
      </c>
      <c r="E9" s="10">
        <f t="shared" si="0"/>
        <v>-1.8500000000000005</v>
      </c>
      <c r="F9" s="2">
        <v>-2</v>
      </c>
    </row>
    <row r="10" spans="3:26" x14ac:dyDescent="0.25">
      <c r="C10" s="6">
        <v>7</v>
      </c>
      <c r="D10" s="9">
        <v>0.38</v>
      </c>
      <c r="E10" s="10">
        <f t="shared" si="0"/>
        <v>3.1</v>
      </c>
      <c r="F10" s="2">
        <v>3</v>
      </c>
    </row>
    <row r="11" spans="3:26" x14ac:dyDescent="0.25">
      <c r="C11" s="6">
        <v>8</v>
      </c>
      <c r="D11" s="9">
        <v>0.2</v>
      </c>
      <c r="E11" s="10">
        <f t="shared" si="0"/>
        <v>4</v>
      </c>
      <c r="F11" s="2">
        <v>4</v>
      </c>
    </row>
    <row r="12" spans="3:26" x14ac:dyDescent="0.25">
      <c r="C12" s="6">
        <v>9</v>
      </c>
      <c r="D12" s="9">
        <v>0.33</v>
      </c>
      <c r="E12" s="10">
        <f t="shared" si="0"/>
        <v>3.3499999999999996</v>
      </c>
      <c r="F12" s="2">
        <v>3</v>
      </c>
    </row>
    <row r="13" spans="3:26" x14ac:dyDescent="0.25">
      <c r="C13" s="6">
        <v>10</v>
      </c>
      <c r="D13" s="9">
        <v>0.75</v>
      </c>
      <c r="E13" s="10">
        <f t="shared" si="0"/>
        <v>1.25</v>
      </c>
      <c r="F13" s="2">
        <v>1</v>
      </c>
    </row>
    <row r="14" spans="3:26" x14ac:dyDescent="0.25">
      <c r="C14" s="6">
        <v>11</v>
      </c>
      <c r="D14" s="9">
        <v>0.44</v>
      </c>
      <c r="E14" s="10">
        <f t="shared" si="0"/>
        <v>2.8</v>
      </c>
      <c r="F14" s="2">
        <v>3</v>
      </c>
    </row>
    <row r="15" spans="3:26" x14ac:dyDescent="0.25">
      <c r="C15" s="6">
        <v>12</v>
      </c>
      <c r="D15" s="9">
        <v>0.47</v>
      </c>
      <c r="E15" s="10">
        <f t="shared" si="0"/>
        <v>2.6500000000000004</v>
      </c>
      <c r="F15" s="2">
        <v>3</v>
      </c>
    </row>
    <row r="16" spans="3:26" x14ac:dyDescent="0.25">
      <c r="C16" s="6">
        <v>13</v>
      </c>
      <c r="D16" s="9">
        <v>1.47</v>
      </c>
      <c r="E16" s="10">
        <f t="shared" si="0"/>
        <v>-2.3499999999999996</v>
      </c>
      <c r="F16" s="2">
        <v>-2</v>
      </c>
    </row>
    <row r="17" spans="3:6" x14ac:dyDescent="0.25">
      <c r="C17" s="6">
        <v>14</v>
      </c>
      <c r="D17" s="9">
        <v>0.28999999999999998</v>
      </c>
      <c r="E17" s="10">
        <f t="shared" si="0"/>
        <v>3.55</v>
      </c>
      <c r="F17" s="2">
        <v>4</v>
      </c>
    </row>
    <row r="18" spans="3:6" x14ac:dyDescent="0.25">
      <c r="C18" s="6">
        <v>15</v>
      </c>
      <c r="D18" s="9">
        <v>0.56000000000000005</v>
      </c>
      <c r="E18" s="10">
        <f t="shared" si="0"/>
        <v>2.1999999999999997</v>
      </c>
      <c r="F18" s="2">
        <v>2</v>
      </c>
    </row>
    <row r="19" spans="3:6" x14ac:dyDescent="0.25">
      <c r="C19" s="6">
        <v>16</v>
      </c>
      <c r="D19" s="10" t="s">
        <v>0</v>
      </c>
      <c r="E19" s="10"/>
      <c r="F19" s="2" t="s">
        <v>0</v>
      </c>
    </row>
    <row r="20" spans="3:6" x14ac:dyDescent="0.25">
      <c r="C20" s="6">
        <v>17</v>
      </c>
      <c r="D20" s="9">
        <v>0.81</v>
      </c>
      <c r="E20" s="10">
        <f t="shared" si="0"/>
        <v>0.94999999999999929</v>
      </c>
      <c r="F20" s="2">
        <v>1</v>
      </c>
    </row>
    <row r="21" spans="3:6" x14ac:dyDescent="0.25">
      <c r="C21" s="6">
        <v>18</v>
      </c>
      <c r="D21" s="9">
        <v>1.33</v>
      </c>
      <c r="E21" s="10">
        <f t="shared" si="0"/>
        <v>-1.6500000000000004</v>
      </c>
      <c r="F21" s="2">
        <v>-2</v>
      </c>
    </row>
    <row r="22" spans="3:6" x14ac:dyDescent="0.25">
      <c r="C22" s="6">
        <v>19</v>
      </c>
      <c r="D22" s="9">
        <v>1.54</v>
      </c>
      <c r="E22" s="10">
        <f t="shared" si="0"/>
        <v>-2.7</v>
      </c>
      <c r="F22" s="2">
        <v>-3</v>
      </c>
    </row>
    <row r="23" spans="3:6" x14ac:dyDescent="0.25">
      <c r="C23" s="6">
        <v>20</v>
      </c>
      <c r="D23" s="9">
        <v>1.36</v>
      </c>
      <c r="E23" s="10">
        <f t="shared" si="0"/>
        <v>-1.8000000000000007</v>
      </c>
      <c r="F23" s="2">
        <v>-2</v>
      </c>
    </row>
    <row r="24" spans="3:6" x14ac:dyDescent="0.25">
      <c r="C24" s="6">
        <v>21</v>
      </c>
      <c r="D24" s="9">
        <v>1.07</v>
      </c>
      <c r="E24" s="10">
        <f t="shared" si="0"/>
        <v>-0.35000000000000053</v>
      </c>
      <c r="F24" s="2">
        <v>0</v>
      </c>
    </row>
    <row r="25" spans="3:6" x14ac:dyDescent="0.25">
      <c r="C25" s="6">
        <v>22</v>
      </c>
      <c r="D25" s="10" t="s">
        <v>0</v>
      </c>
      <c r="E25" s="10"/>
      <c r="F25" s="2" t="s">
        <v>0</v>
      </c>
    </row>
    <row r="26" spans="3:6" x14ac:dyDescent="0.25">
      <c r="C26" s="6">
        <v>23</v>
      </c>
      <c r="D26" s="10" t="s">
        <v>0</v>
      </c>
      <c r="E26" s="10"/>
      <c r="F26" s="2" t="s">
        <v>0</v>
      </c>
    </row>
    <row r="27" spans="3:6" x14ac:dyDescent="0.25">
      <c r="C27" s="6">
        <v>24</v>
      </c>
      <c r="D27" s="10" t="s">
        <v>0</v>
      </c>
      <c r="E27" s="10"/>
      <c r="F27" s="2" t="s">
        <v>0</v>
      </c>
    </row>
    <row r="28" spans="3:6" x14ac:dyDescent="0.25">
      <c r="C28" s="6">
        <v>25</v>
      </c>
      <c r="D28" s="9">
        <v>0.4</v>
      </c>
      <c r="E28" s="10">
        <f t="shared" si="0"/>
        <v>3</v>
      </c>
      <c r="F28" s="2">
        <v>3</v>
      </c>
    </row>
    <row r="29" spans="3:6" x14ac:dyDescent="0.25">
      <c r="C29" s="6">
        <v>26</v>
      </c>
      <c r="D29" s="9">
        <v>0.9</v>
      </c>
      <c r="E29" s="10">
        <f t="shared" si="0"/>
        <v>0.5</v>
      </c>
      <c r="F29" s="2">
        <v>1</v>
      </c>
    </row>
    <row r="30" spans="3:6" x14ac:dyDescent="0.25">
      <c r="C30" s="6">
        <v>27</v>
      </c>
      <c r="D30" s="9">
        <v>0.44</v>
      </c>
      <c r="E30" s="10">
        <f t="shared" si="0"/>
        <v>2.8</v>
      </c>
      <c r="F30" s="2">
        <v>3</v>
      </c>
    </row>
    <row r="31" spans="3:6" x14ac:dyDescent="0.25">
      <c r="C31" s="6">
        <v>28</v>
      </c>
      <c r="D31" s="9">
        <v>1.18</v>
      </c>
      <c r="E31" s="10">
        <f t="shared" si="0"/>
        <v>-0.89999999999999947</v>
      </c>
      <c r="F31" s="2">
        <v>-1</v>
      </c>
    </row>
    <row r="32" spans="3:6" x14ac:dyDescent="0.25">
      <c r="C32" s="6">
        <v>29</v>
      </c>
      <c r="D32" s="9">
        <v>1.04</v>
      </c>
      <c r="E32" s="10">
        <f t="shared" si="0"/>
        <v>-0.20000000000000018</v>
      </c>
      <c r="F32" s="2">
        <v>0</v>
      </c>
    </row>
    <row r="33" spans="3:6" x14ac:dyDescent="0.25">
      <c r="C33" s="6">
        <v>30</v>
      </c>
      <c r="D33" s="9">
        <v>0.81</v>
      </c>
      <c r="E33" s="10">
        <f t="shared" si="0"/>
        <v>0.94999999999999929</v>
      </c>
      <c r="F33" s="2">
        <v>1</v>
      </c>
    </row>
    <row r="34" spans="3:6" x14ac:dyDescent="0.25">
      <c r="C34" s="6">
        <v>31</v>
      </c>
      <c r="D34" s="9">
        <v>0.3</v>
      </c>
      <c r="E34" s="10">
        <f t="shared" si="0"/>
        <v>3.5</v>
      </c>
      <c r="F34" s="2">
        <v>4</v>
      </c>
    </row>
    <row r="35" spans="3:6" x14ac:dyDescent="0.25">
      <c r="C35" s="6">
        <v>32</v>
      </c>
      <c r="D35" s="9">
        <v>0.72</v>
      </c>
      <c r="E35" s="10">
        <f t="shared" si="0"/>
        <v>1.4000000000000004</v>
      </c>
      <c r="F35" s="2">
        <v>1</v>
      </c>
    </row>
    <row r="36" spans="3:6" x14ac:dyDescent="0.25">
      <c r="C36" s="6">
        <v>33</v>
      </c>
      <c r="D36" s="9">
        <v>1.01</v>
      </c>
      <c r="E36" s="10">
        <f t="shared" si="0"/>
        <v>-4.9999999999999822E-2</v>
      </c>
      <c r="F36" s="2">
        <v>0</v>
      </c>
    </row>
    <row r="37" spans="3:6" x14ac:dyDescent="0.25">
      <c r="C37" s="6">
        <v>34</v>
      </c>
      <c r="D37" s="9">
        <v>0.67</v>
      </c>
      <c r="E37" s="10">
        <f t="shared" si="0"/>
        <v>1.65</v>
      </c>
      <c r="F37" s="2">
        <v>2</v>
      </c>
    </row>
    <row r="38" spans="3:6" ht="15.75" thickBot="1" x14ac:dyDescent="0.3">
      <c r="C38" s="7">
        <v>35</v>
      </c>
      <c r="D38" s="11">
        <v>1.1000000000000001</v>
      </c>
      <c r="E38" s="12">
        <f t="shared" si="0"/>
        <v>-0.5</v>
      </c>
      <c r="F38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Conf</vt:lpstr>
      <vt:lpstr>2017</vt:lpstr>
      <vt:lpstr>2013</vt:lpstr>
      <vt:lpstr>2012</vt:lpstr>
      <vt:lpstr>2011</vt:lpstr>
      <vt:lpstr>OF to LR</vt:lpstr>
      <vt:lpstr>CONF_2011</vt:lpstr>
      <vt:lpstr>CONF_2012</vt:lpstr>
      <vt:lpstr>CONF_2013</vt:lpstr>
      <vt:lpstr>CONF_2017</vt:lpstr>
      <vt:lpstr>facenet_distance_2011</vt:lpstr>
      <vt:lpstr>facenet_distance_2012</vt:lpstr>
      <vt:lpstr>facenet_distance_2013</vt:lpstr>
      <vt:lpstr>facenet_distance_2017</vt:lpstr>
      <vt:lpstr>'2011'!FN</vt:lpstr>
      <vt:lpstr>'2012'!FN</vt:lpstr>
      <vt:lpstr>'2013'!FN</vt:lpstr>
      <vt:lpstr>'2017'!FN</vt:lpstr>
      <vt:lpstr>FN</vt:lpstr>
      <vt:lpstr>'2011'!FP</vt:lpstr>
      <vt:lpstr>'2012'!FP</vt:lpstr>
      <vt:lpstr>'2013'!FP</vt:lpstr>
      <vt:lpstr>'2017'!FP</vt:lpstr>
      <vt:lpstr>FP</vt:lpstr>
      <vt:lpstr>GT_2011</vt:lpstr>
      <vt:lpstr>GT_2012</vt:lpstr>
      <vt:lpstr>GT_2013</vt:lpstr>
      <vt:lpstr>GT_2017</vt:lpstr>
      <vt:lpstr>OF_distance</vt:lpstr>
      <vt:lpstr>Scores_2011</vt:lpstr>
      <vt:lpstr>Scores_2012</vt:lpstr>
      <vt:lpstr>Scores_2013</vt:lpstr>
      <vt:lpstr>Scores_2017</vt:lpstr>
      <vt:lpstr>'2011'!TN</vt:lpstr>
      <vt:lpstr>'2012'!TN</vt:lpstr>
      <vt:lpstr>'2013'!TN</vt:lpstr>
      <vt:lpstr>'2017'!TN</vt:lpstr>
      <vt:lpstr>TN</vt:lpstr>
      <vt:lpstr>'2011'!TP</vt:lpstr>
      <vt:lpstr>'2012'!TP</vt:lpstr>
      <vt:lpstr>'2013'!TP</vt:lpstr>
      <vt:lpstr>'2017'!TP</vt:lpstr>
      <vt:lpstr>TP</vt:lpstr>
    </vt:vector>
  </TitlesOfParts>
  <Company>Nederlands Forensisch 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Boesjra Saboerali (DBS)</dc:creator>
  <cp:lastModifiedBy>Jose Maria Macarulla</cp:lastModifiedBy>
  <dcterms:created xsi:type="dcterms:W3CDTF">2018-02-20T11:11:21Z</dcterms:created>
  <dcterms:modified xsi:type="dcterms:W3CDTF">2020-03-20T20:56:23Z</dcterms:modified>
</cp:coreProperties>
</file>