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92" activeTab="1"/>
  </bookViews>
  <sheets>
    <sheet name="Завдання 1" sheetId="2" r:id="rId1"/>
    <sheet name="Завдання 2" sheetId="3" r:id="rId2"/>
    <sheet name="Відділи" sheetId="6" r:id="rId3"/>
  </sheets>
  <definedNames>
    <definedName name="_xlnm._FilterDatabase" localSheetId="1" hidden="1">'Завдання 2'!$C$17:$G$117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" i="3" l="1"/>
  <c r="Z12" i="3"/>
  <c r="Z26" i="3"/>
  <c r="AA22" i="3" l="1"/>
  <c r="AA23" i="3"/>
  <c r="AA20" i="3"/>
  <c r="AA21" i="3"/>
  <c r="AA18" i="3"/>
  <c r="AA19" i="3"/>
  <c r="AA24" i="3"/>
  <c r="O18" i="3"/>
  <c r="N18" i="3" s="1"/>
  <c r="V18" i="3"/>
  <c r="D19" i="3"/>
  <c r="G19" i="3" s="1"/>
  <c r="I19" i="3" s="1"/>
  <c r="J19" i="3"/>
  <c r="K19" i="3" s="1"/>
  <c r="O19" i="3"/>
  <c r="N19" i="3" s="1"/>
  <c r="D20" i="3"/>
  <c r="E20" i="3" s="1"/>
  <c r="J20" i="3"/>
  <c r="K20" i="3" s="1"/>
  <c r="O20" i="3"/>
  <c r="P20" i="3" s="1"/>
  <c r="D21" i="3"/>
  <c r="V21" i="3" s="1"/>
  <c r="J21" i="3"/>
  <c r="K21" i="3" s="1"/>
  <c r="O21" i="3"/>
  <c r="N21" i="3" s="1"/>
  <c r="D22" i="3"/>
  <c r="V22" i="3" s="1"/>
  <c r="J22" i="3"/>
  <c r="K22" i="3" s="1"/>
  <c r="O22" i="3"/>
  <c r="N22" i="3" s="1"/>
  <c r="D23" i="3"/>
  <c r="G23" i="3" s="1"/>
  <c r="I23" i="3" s="1"/>
  <c r="J23" i="3"/>
  <c r="K23" i="3" s="1"/>
  <c r="O23" i="3"/>
  <c r="N23" i="3" s="1"/>
  <c r="D24" i="3"/>
  <c r="E24" i="3" s="1"/>
  <c r="J24" i="3"/>
  <c r="K24" i="3" s="1"/>
  <c r="O24" i="3"/>
  <c r="P24" i="3" s="1"/>
  <c r="D25" i="3"/>
  <c r="E25" i="3" s="1"/>
  <c r="J25" i="3"/>
  <c r="K25" i="3" s="1"/>
  <c r="O25" i="3"/>
  <c r="N25" i="3" s="1"/>
  <c r="D26" i="3"/>
  <c r="G26" i="3" s="1"/>
  <c r="I26" i="3" s="1"/>
  <c r="J26" i="3"/>
  <c r="K26" i="3" s="1"/>
  <c r="O26" i="3"/>
  <c r="N26" i="3" s="1"/>
  <c r="Z7" i="3"/>
  <c r="P18" i="3" l="1"/>
  <c r="Q18" i="3" s="1"/>
  <c r="F19" i="3"/>
  <c r="E19" i="3"/>
  <c r="P25" i="3"/>
  <c r="Q25" i="3" s="1"/>
  <c r="E21" i="3"/>
  <c r="G25" i="3"/>
  <c r="I25" i="3" s="1"/>
  <c r="F25" i="3"/>
  <c r="F26" i="3"/>
  <c r="P22" i="3"/>
  <c r="Q22" i="3" s="1"/>
  <c r="E26" i="3"/>
  <c r="P26" i="3"/>
  <c r="Q26" i="3" s="1"/>
  <c r="P23" i="3"/>
  <c r="R23" i="3" s="1"/>
  <c r="S23" i="3" s="1"/>
  <c r="V26" i="3"/>
  <c r="V25" i="3"/>
  <c r="P21" i="3"/>
  <c r="Q21" i="3" s="1"/>
  <c r="P19" i="3"/>
  <c r="R19" i="3" s="1"/>
  <c r="S19" i="3" s="1"/>
  <c r="F23" i="3"/>
  <c r="F22" i="3"/>
  <c r="G21" i="3"/>
  <c r="I21" i="3" s="1"/>
  <c r="G22" i="3"/>
  <c r="I22" i="3" s="1"/>
  <c r="E23" i="3"/>
  <c r="E22" i="3"/>
  <c r="F21" i="3"/>
  <c r="Q20" i="3"/>
  <c r="R20" i="3"/>
  <c r="Q24" i="3"/>
  <c r="R24" i="3"/>
  <c r="G20" i="3"/>
  <c r="I20" i="3" s="1"/>
  <c r="V24" i="3"/>
  <c r="N24" i="3"/>
  <c r="V20" i="3"/>
  <c r="N20" i="3"/>
  <c r="V23" i="3"/>
  <c r="V19" i="3"/>
  <c r="G24" i="3"/>
  <c r="I24" i="3" s="1"/>
  <c r="F24" i="3"/>
  <c r="F20" i="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2" i="6"/>
  <c r="R18" i="3" l="1"/>
  <c r="S18" i="3" s="1"/>
  <c r="R25" i="3"/>
  <c r="T25" i="3" s="1"/>
  <c r="R22" i="3"/>
  <c r="S22" i="3" s="1"/>
  <c r="R26" i="3"/>
  <c r="T26" i="3" s="1"/>
  <c r="Q23" i="3"/>
  <c r="T23" i="3"/>
  <c r="R21" i="3"/>
  <c r="S21" i="3" s="1"/>
  <c r="T19" i="3"/>
  <c r="Q19" i="3"/>
  <c r="S20" i="3"/>
  <c r="T20" i="3"/>
  <c r="S24" i="3"/>
  <c r="T24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S25" i="3" l="1"/>
  <c r="U19" i="3"/>
  <c r="T18" i="3"/>
  <c r="S26" i="3"/>
  <c r="U26" i="3" s="1"/>
  <c r="U18" i="3"/>
  <c r="T22" i="3"/>
  <c r="U22" i="3" s="1"/>
  <c r="T21" i="3"/>
  <c r="U21" i="3" s="1"/>
  <c r="U23" i="3"/>
  <c r="U25" i="3"/>
  <c r="U20" i="3"/>
  <c r="U24" i="3"/>
  <c r="Z5" i="3"/>
  <c r="Z6" i="3"/>
  <c r="P98" i="3"/>
  <c r="Q98" i="3" s="1"/>
  <c r="N98" i="3"/>
  <c r="P82" i="3"/>
  <c r="Q82" i="3" s="1"/>
  <c r="N82" i="3"/>
  <c r="P74" i="3"/>
  <c r="Q74" i="3" s="1"/>
  <c r="N74" i="3"/>
  <c r="P58" i="3"/>
  <c r="R58" i="3" s="1"/>
  <c r="T58" i="3" s="1"/>
  <c r="N58" i="3"/>
  <c r="P50" i="3"/>
  <c r="Q50" i="3" s="1"/>
  <c r="N50" i="3"/>
  <c r="P34" i="3"/>
  <c r="Q34" i="3" s="1"/>
  <c r="N34" i="3"/>
  <c r="P113" i="3"/>
  <c r="Q113" i="3" s="1"/>
  <c r="N113" i="3"/>
  <c r="P89" i="3"/>
  <c r="Q89" i="3" s="1"/>
  <c r="N89" i="3"/>
  <c r="P73" i="3"/>
  <c r="Q73" i="3" s="1"/>
  <c r="N73" i="3"/>
  <c r="P65" i="3"/>
  <c r="Q65" i="3" s="1"/>
  <c r="N65" i="3"/>
  <c r="P57" i="3"/>
  <c r="Q57" i="3" s="1"/>
  <c r="N57" i="3"/>
  <c r="P41" i="3"/>
  <c r="Q41" i="3" s="1"/>
  <c r="N41" i="3"/>
  <c r="P33" i="3"/>
  <c r="R33" i="3" s="1"/>
  <c r="T33" i="3" s="1"/>
  <c r="N33" i="3"/>
  <c r="P96" i="3"/>
  <c r="R96" i="3" s="1"/>
  <c r="T96" i="3" s="1"/>
  <c r="N96" i="3"/>
  <c r="P80" i="3"/>
  <c r="Q80" i="3" s="1"/>
  <c r="N80" i="3"/>
  <c r="P64" i="3"/>
  <c r="Q64" i="3" s="1"/>
  <c r="N64" i="3"/>
  <c r="P48" i="3"/>
  <c r="Q48" i="3" s="1"/>
  <c r="N48" i="3"/>
  <c r="P32" i="3"/>
  <c r="Q32" i="3" s="1"/>
  <c r="N32" i="3"/>
  <c r="P95" i="3"/>
  <c r="Q95" i="3" s="1"/>
  <c r="N95" i="3"/>
  <c r="P71" i="3"/>
  <c r="Q71" i="3" s="1"/>
  <c r="N71" i="3"/>
  <c r="P55" i="3"/>
  <c r="Q55" i="3" s="1"/>
  <c r="N55" i="3"/>
  <c r="P39" i="3"/>
  <c r="R39" i="3" s="1"/>
  <c r="T39" i="3" s="1"/>
  <c r="N39" i="3"/>
  <c r="P110" i="3"/>
  <c r="R110" i="3" s="1"/>
  <c r="T110" i="3" s="1"/>
  <c r="N110" i="3"/>
  <c r="P94" i="3"/>
  <c r="R94" i="3" s="1"/>
  <c r="T94" i="3" s="1"/>
  <c r="N94" i="3"/>
  <c r="P86" i="3"/>
  <c r="R86" i="3" s="1"/>
  <c r="T86" i="3" s="1"/>
  <c r="N86" i="3"/>
  <c r="P78" i="3"/>
  <c r="Q78" i="3" s="1"/>
  <c r="N78" i="3"/>
  <c r="P70" i="3"/>
  <c r="Q70" i="3" s="1"/>
  <c r="N70" i="3"/>
  <c r="P62" i="3"/>
  <c r="Q62" i="3" s="1"/>
  <c r="N62" i="3"/>
  <c r="P54" i="3"/>
  <c r="Q54" i="3" s="1"/>
  <c r="N54" i="3"/>
  <c r="P46" i="3"/>
  <c r="Q46" i="3" s="1"/>
  <c r="N46" i="3"/>
  <c r="P38" i="3"/>
  <c r="Q38" i="3" s="1"/>
  <c r="N38" i="3"/>
  <c r="P30" i="3"/>
  <c r="R30" i="3" s="1"/>
  <c r="T30" i="3" s="1"/>
  <c r="N30" i="3"/>
  <c r="P117" i="3"/>
  <c r="Q117" i="3" s="1"/>
  <c r="N117" i="3"/>
  <c r="P109" i="3"/>
  <c r="Q109" i="3" s="1"/>
  <c r="N109" i="3"/>
  <c r="P101" i="3"/>
  <c r="R101" i="3" s="1"/>
  <c r="T101" i="3" s="1"/>
  <c r="N101" i="3"/>
  <c r="P93" i="3"/>
  <c r="R93" i="3" s="1"/>
  <c r="T93" i="3" s="1"/>
  <c r="N93" i="3"/>
  <c r="P85" i="3"/>
  <c r="Q85" i="3" s="1"/>
  <c r="N85" i="3"/>
  <c r="P77" i="3"/>
  <c r="Q77" i="3" s="1"/>
  <c r="N77" i="3"/>
  <c r="P69" i="3"/>
  <c r="Q69" i="3" s="1"/>
  <c r="N69" i="3"/>
  <c r="P61" i="3"/>
  <c r="Q61" i="3" s="1"/>
  <c r="N61" i="3"/>
  <c r="P53" i="3"/>
  <c r="R53" i="3" s="1"/>
  <c r="T53" i="3" s="1"/>
  <c r="N53" i="3"/>
  <c r="P45" i="3"/>
  <c r="R45" i="3" s="1"/>
  <c r="T45" i="3" s="1"/>
  <c r="N45" i="3"/>
  <c r="P37" i="3"/>
  <c r="R37" i="3" s="1"/>
  <c r="T37" i="3" s="1"/>
  <c r="N37" i="3"/>
  <c r="P29" i="3"/>
  <c r="R29" i="3" s="1"/>
  <c r="T29" i="3" s="1"/>
  <c r="N29" i="3"/>
  <c r="P106" i="3"/>
  <c r="Q106" i="3" s="1"/>
  <c r="N106" i="3"/>
  <c r="P90" i="3"/>
  <c r="Q90" i="3" s="1"/>
  <c r="N90" i="3"/>
  <c r="P66" i="3"/>
  <c r="Q66" i="3" s="1"/>
  <c r="N66" i="3"/>
  <c r="P42" i="3"/>
  <c r="Q42" i="3" s="1"/>
  <c r="N42" i="3"/>
  <c r="P97" i="3"/>
  <c r="Q97" i="3" s="1"/>
  <c r="N97" i="3"/>
  <c r="P81" i="3"/>
  <c r="R81" i="3" s="1"/>
  <c r="T81" i="3" s="1"/>
  <c r="N81" i="3"/>
  <c r="P49" i="3"/>
  <c r="Q49" i="3" s="1"/>
  <c r="N49" i="3"/>
  <c r="P112" i="3"/>
  <c r="R112" i="3" s="1"/>
  <c r="T112" i="3" s="1"/>
  <c r="N112" i="3"/>
  <c r="P56" i="3"/>
  <c r="Q56" i="3" s="1"/>
  <c r="N56" i="3"/>
  <c r="P103" i="3"/>
  <c r="R103" i="3" s="1"/>
  <c r="T103" i="3" s="1"/>
  <c r="N103" i="3"/>
  <c r="P102" i="3"/>
  <c r="Q102" i="3" s="1"/>
  <c r="N102" i="3"/>
  <c r="P116" i="3"/>
  <c r="Q116" i="3" s="1"/>
  <c r="N116" i="3"/>
  <c r="P108" i="3"/>
  <c r="Q108" i="3" s="1"/>
  <c r="N108" i="3"/>
  <c r="P100" i="3"/>
  <c r="Q100" i="3" s="1"/>
  <c r="N100" i="3"/>
  <c r="P92" i="3"/>
  <c r="Q92" i="3" s="1"/>
  <c r="N92" i="3"/>
  <c r="P84" i="3"/>
  <c r="Q84" i="3" s="1"/>
  <c r="N84" i="3"/>
  <c r="P76" i="3"/>
  <c r="R76" i="3" s="1"/>
  <c r="T76" i="3" s="1"/>
  <c r="N76" i="3"/>
  <c r="P68" i="3"/>
  <c r="R68" i="3" s="1"/>
  <c r="T68" i="3" s="1"/>
  <c r="N68" i="3"/>
  <c r="P60" i="3"/>
  <c r="Q60" i="3" s="1"/>
  <c r="N60" i="3"/>
  <c r="P52" i="3"/>
  <c r="Q52" i="3" s="1"/>
  <c r="N52" i="3"/>
  <c r="P44" i="3"/>
  <c r="Q44" i="3" s="1"/>
  <c r="N44" i="3"/>
  <c r="P36" i="3"/>
  <c r="R36" i="3" s="1"/>
  <c r="T36" i="3" s="1"/>
  <c r="N36" i="3"/>
  <c r="P28" i="3"/>
  <c r="R28" i="3" s="1"/>
  <c r="T28" i="3" s="1"/>
  <c r="N28" i="3"/>
  <c r="P114" i="3"/>
  <c r="Q114" i="3" s="1"/>
  <c r="N114" i="3"/>
  <c r="P105" i="3"/>
  <c r="Q105" i="3" s="1"/>
  <c r="N105" i="3"/>
  <c r="P104" i="3"/>
  <c r="Q104" i="3" s="1"/>
  <c r="N104" i="3"/>
  <c r="P88" i="3"/>
  <c r="Q88" i="3" s="1"/>
  <c r="N88" i="3"/>
  <c r="P72" i="3"/>
  <c r="Q72" i="3" s="1"/>
  <c r="N72" i="3"/>
  <c r="P40" i="3"/>
  <c r="Q40" i="3" s="1"/>
  <c r="N40" i="3"/>
  <c r="P111" i="3"/>
  <c r="Q111" i="3" s="1"/>
  <c r="N111" i="3"/>
  <c r="P87" i="3"/>
  <c r="R87" i="3" s="1"/>
  <c r="T87" i="3" s="1"/>
  <c r="N87" i="3"/>
  <c r="P79" i="3"/>
  <c r="Q79" i="3" s="1"/>
  <c r="N79" i="3"/>
  <c r="P63" i="3"/>
  <c r="R63" i="3" s="1"/>
  <c r="T63" i="3" s="1"/>
  <c r="N63" i="3"/>
  <c r="P47" i="3"/>
  <c r="Q47" i="3" s="1"/>
  <c r="N47" i="3"/>
  <c r="P31" i="3"/>
  <c r="Q31" i="3" s="1"/>
  <c r="N31" i="3"/>
  <c r="P115" i="3"/>
  <c r="R115" i="3" s="1"/>
  <c r="T115" i="3" s="1"/>
  <c r="N115" i="3"/>
  <c r="P107" i="3"/>
  <c r="Q107" i="3" s="1"/>
  <c r="N107" i="3"/>
  <c r="P99" i="3"/>
  <c r="Q99" i="3" s="1"/>
  <c r="N99" i="3"/>
  <c r="P91" i="3"/>
  <c r="R91" i="3" s="1"/>
  <c r="T91" i="3" s="1"/>
  <c r="N91" i="3"/>
  <c r="P83" i="3"/>
  <c r="R83" i="3" s="1"/>
  <c r="T83" i="3" s="1"/>
  <c r="N83" i="3"/>
  <c r="P75" i="3"/>
  <c r="Q75" i="3" s="1"/>
  <c r="N75" i="3"/>
  <c r="P67" i="3"/>
  <c r="Q67" i="3" s="1"/>
  <c r="N67" i="3"/>
  <c r="P59" i="3"/>
  <c r="R59" i="3" s="1"/>
  <c r="T59" i="3" s="1"/>
  <c r="N59" i="3"/>
  <c r="P51" i="3"/>
  <c r="R51" i="3" s="1"/>
  <c r="T51" i="3" s="1"/>
  <c r="N51" i="3"/>
  <c r="P43" i="3"/>
  <c r="Q43" i="3" s="1"/>
  <c r="N43" i="3"/>
  <c r="P35" i="3"/>
  <c r="Q35" i="3" s="1"/>
  <c r="N35" i="3"/>
  <c r="P27" i="3"/>
  <c r="Q27" i="3" s="1"/>
  <c r="N27" i="3"/>
  <c r="D27" i="3"/>
  <c r="V27" i="3" s="1"/>
  <c r="D28" i="3"/>
  <c r="V28" i="3" s="1"/>
  <c r="D29" i="3"/>
  <c r="V29" i="3" s="1"/>
  <c r="D30" i="3"/>
  <c r="V30" i="3" s="1"/>
  <c r="D31" i="3"/>
  <c r="V31" i="3" s="1"/>
  <c r="D32" i="3"/>
  <c r="V32" i="3" s="1"/>
  <c r="D33" i="3"/>
  <c r="V33" i="3" s="1"/>
  <c r="D34" i="3"/>
  <c r="V34" i="3" s="1"/>
  <c r="D35" i="3"/>
  <c r="V35" i="3" s="1"/>
  <c r="D36" i="3"/>
  <c r="V36" i="3" s="1"/>
  <c r="D37" i="3"/>
  <c r="V37" i="3" s="1"/>
  <c r="D38" i="3"/>
  <c r="V38" i="3" s="1"/>
  <c r="D39" i="3"/>
  <c r="V39" i="3" s="1"/>
  <c r="D40" i="3"/>
  <c r="V40" i="3" s="1"/>
  <c r="D41" i="3"/>
  <c r="V41" i="3" s="1"/>
  <c r="D42" i="3"/>
  <c r="V42" i="3" s="1"/>
  <c r="D43" i="3"/>
  <c r="V43" i="3" s="1"/>
  <c r="D44" i="3"/>
  <c r="V44" i="3" s="1"/>
  <c r="D45" i="3"/>
  <c r="V45" i="3" s="1"/>
  <c r="D46" i="3"/>
  <c r="V46" i="3" s="1"/>
  <c r="D47" i="3"/>
  <c r="V47" i="3" s="1"/>
  <c r="D48" i="3"/>
  <c r="V48" i="3" s="1"/>
  <c r="D49" i="3"/>
  <c r="V49" i="3" s="1"/>
  <c r="D50" i="3"/>
  <c r="V50" i="3" s="1"/>
  <c r="D51" i="3"/>
  <c r="V51" i="3" s="1"/>
  <c r="D52" i="3"/>
  <c r="V52" i="3" s="1"/>
  <c r="D53" i="3"/>
  <c r="V53" i="3" s="1"/>
  <c r="D54" i="3"/>
  <c r="V54" i="3" s="1"/>
  <c r="D55" i="3"/>
  <c r="V55" i="3" s="1"/>
  <c r="D56" i="3"/>
  <c r="V56" i="3" s="1"/>
  <c r="D57" i="3"/>
  <c r="V57" i="3" s="1"/>
  <c r="D58" i="3"/>
  <c r="V58" i="3" s="1"/>
  <c r="D59" i="3"/>
  <c r="V59" i="3" s="1"/>
  <c r="D60" i="3"/>
  <c r="V60" i="3" s="1"/>
  <c r="D61" i="3"/>
  <c r="V61" i="3" s="1"/>
  <c r="D62" i="3"/>
  <c r="V62" i="3" s="1"/>
  <c r="D63" i="3"/>
  <c r="V63" i="3" s="1"/>
  <c r="D64" i="3"/>
  <c r="V64" i="3" s="1"/>
  <c r="D65" i="3"/>
  <c r="V65" i="3" s="1"/>
  <c r="D66" i="3"/>
  <c r="V66" i="3" s="1"/>
  <c r="D67" i="3"/>
  <c r="V67" i="3" s="1"/>
  <c r="D68" i="3"/>
  <c r="V68" i="3" s="1"/>
  <c r="D69" i="3"/>
  <c r="V69" i="3" s="1"/>
  <c r="D70" i="3"/>
  <c r="V70" i="3" s="1"/>
  <c r="D71" i="3"/>
  <c r="V71" i="3" s="1"/>
  <c r="D72" i="3"/>
  <c r="V72" i="3" s="1"/>
  <c r="D73" i="3"/>
  <c r="V73" i="3" s="1"/>
  <c r="D74" i="3"/>
  <c r="V74" i="3" s="1"/>
  <c r="D75" i="3"/>
  <c r="V75" i="3" s="1"/>
  <c r="D76" i="3"/>
  <c r="V76" i="3" s="1"/>
  <c r="D77" i="3"/>
  <c r="V77" i="3" s="1"/>
  <c r="D78" i="3"/>
  <c r="V78" i="3" s="1"/>
  <c r="D79" i="3"/>
  <c r="V79" i="3" s="1"/>
  <c r="D80" i="3"/>
  <c r="V80" i="3" s="1"/>
  <c r="D81" i="3"/>
  <c r="V81" i="3" s="1"/>
  <c r="D82" i="3"/>
  <c r="V82" i="3" s="1"/>
  <c r="D83" i="3"/>
  <c r="V83" i="3" s="1"/>
  <c r="D84" i="3"/>
  <c r="V84" i="3" s="1"/>
  <c r="D85" i="3"/>
  <c r="V85" i="3" s="1"/>
  <c r="D86" i="3"/>
  <c r="V86" i="3" s="1"/>
  <c r="D87" i="3"/>
  <c r="V87" i="3" s="1"/>
  <c r="D88" i="3"/>
  <c r="V88" i="3" s="1"/>
  <c r="D89" i="3"/>
  <c r="V89" i="3" s="1"/>
  <c r="D90" i="3"/>
  <c r="V90" i="3" s="1"/>
  <c r="D91" i="3"/>
  <c r="V91" i="3" s="1"/>
  <c r="D92" i="3"/>
  <c r="V92" i="3" s="1"/>
  <c r="D93" i="3"/>
  <c r="V93" i="3" s="1"/>
  <c r="D94" i="3"/>
  <c r="V94" i="3" s="1"/>
  <c r="D95" i="3"/>
  <c r="V95" i="3" s="1"/>
  <c r="D96" i="3"/>
  <c r="V96" i="3" s="1"/>
  <c r="D97" i="3"/>
  <c r="V97" i="3" s="1"/>
  <c r="D98" i="3"/>
  <c r="V98" i="3" s="1"/>
  <c r="D99" i="3"/>
  <c r="V99" i="3" s="1"/>
  <c r="D100" i="3"/>
  <c r="V100" i="3" s="1"/>
  <c r="D101" i="3"/>
  <c r="V101" i="3" s="1"/>
  <c r="D102" i="3"/>
  <c r="V102" i="3" s="1"/>
  <c r="D103" i="3"/>
  <c r="V103" i="3" s="1"/>
  <c r="D104" i="3"/>
  <c r="V104" i="3" s="1"/>
  <c r="D105" i="3"/>
  <c r="V105" i="3" s="1"/>
  <c r="D106" i="3"/>
  <c r="V106" i="3" s="1"/>
  <c r="D107" i="3"/>
  <c r="V107" i="3" s="1"/>
  <c r="D108" i="3"/>
  <c r="V108" i="3" s="1"/>
  <c r="D109" i="3"/>
  <c r="V109" i="3" s="1"/>
  <c r="D110" i="3"/>
  <c r="V110" i="3" s="1"/>
  <c r="D111" i="3"/>
  <c r="V111" i="3" s="1"/>
  <c r="D112" i="3"/>
  <c r="V112" i="3" s="1"/>
  <c r="D113" i="3"/>
  <c r="V113" i="3" s="1"/>
  <c r="D114" i="3"/>
  <c r="V114" i="3" s="1"/>
  <c r="D115" i="3"/>
  <c r="V115" i="3" s="1"/>
  <c r="D116" i="3"/>
  <c r="V116" i="3" s="1"/>
  <c r="D117" i="3"/>
  <c r="V117" i="3" s="1"/>
  <c r="Z8" i="3" l="1"/>
  <c r="Q45" i="3"/>
  <c r="Q68" i="3"/>
  <c r="R46" i="3"/>
  <c r="T46" i="3" s="1"/>
  <c r="Q76" i="3"/>
  <c r="R77" i="3"/>
  <c r="T77" i="3" s="1"/>
  <c r="R38" i="3"/>
  <c r="T38" i="3" s="1"/>
  <c r="R27" i="3"/>
  <c r="T27" i="3" s="1"/>
  <c r="R78" i="3"/>
  <c r="T78" i="3" s="1"/>
  <c r="R82" i="3"/>
  <c r="T82" i="3" s="1"/>
  <c r="R44" i="3"/>
  <c r="T44" i="3" s="1"/>
  <c r="Q53" i="3"/>
  <c r="Q112" i="3"/>
  <c r="R35" i="3"/>
  <c r="T35" i="3" s="1"/>
  <c r="R109" i="3"/>
  <c r="T109" i="3" s="1"/>
  <c r="Q33" i="3"/>
  <c r="Q87" i="3"/>
  <c r="R72" i="3"/>
  <c r="T72" i="3" s="1"/>
  <c r="R114" i="3"/>
  <c r="T114" i="3" s="1"/>
  <c r="Q110" i="3"/>
  <c r="R80" i="3"/>
  <c r="T80" i="3" s="1"/>
  <c r="R88" i="3"/>
  <c r="T88" i="3" s="1"/>
  <c r="R52" i="3"/>
  <c r="T52" i="3" s="1"/>
  <c r="R106" i="3"/>
  <c r="T106" i="3" s="1"/>
  <c r="R84" i="3"/>
  <c r="T84" i="3" s="1"/>
  <c r="R108" i="3"/>
  <c r="T108" i="3" s="1"/>
  <c r="R55" i="3"/>
  <c r="T55" i="3" s="1"/>
  <c r="R73" i="3"/>
  <c r="T73" i="3" s="1"/>
  <c r="R67" i="3"/>
  <c r="T67" i="3" s="1"/>
  <c r="R117" i="3"/>
  <c r="T117" i="3" s="1"/>
  <c r="R64" i="3"/>
  <c r="T64" i="3" s="1"/>
  <c r="R89" i="3"/>
  <c r="T89" i="3" s="1"/>
  <c r="R31" i="3"/>
  <c r="T31" i="3" s="1"/>
  <c r="Q81" i="3"/>
  <c r="Q59" i="3"/>
  <c r="R116" i="3"/>
  <c r="T116" i="3" s="1"/>
  <c r="R97" i="3"/>
  <c r="T97" i="3" s="1"/>
  <c r="R105" i="3"/>
  <c r="T105" i="3" s="1"/>
  <c r="R95" i="3"/>
  <c r="T95" i="3" s="1"/>
  <c r="R71" i="3"/>
  <c r="T71" i="3" s="1"/>
  <c r="R34" i="3"/>
  <c r="T34" i="3" s="1"/>
  <c r="Q115" i="3"/>
  <c r="Q83" i="3"/>
  <c r="R32" i="3"/>
  <c r="T32" i="3" s="1"/>
  <c r="Q91" i="3"/>
  <c r="R40" i="3"/>
  <c r="T40" i="3" s="1"/>
  <c r="Q51" i="3"/>
  <c r="R99" i="3"/>
  <c r="T99" i="3" s="1"/>
  <c r="R70" i="3"/>
  <c r="T70" i="3" s="1"/>
  <c r="R56" i="3"/>
  <c r="T56" i="3" s="1"/>
  <c r="R111" i="3"/>
  <c r="T111" i="3" s="1"/>
  <c r="R42" i="3"/>
  <c r="T42" i="3" s="1"/>
  <c r="R43" i="3"/>
  <c r="T43" i="3" s="1"/>
  <c r="R75" i="3"/>
  <c r="T75" i="3" s="1"/>
  <c r="R107" i="3"/>
  <c r="T107" i="3" s="1"/>
  <c r="R100" i="3"/>
  <c r="T100" i="3" s="1"/>
  <c r="R85" i="3"/>
  <c r="T85" i="3" s="1"/>
  <c r="R50" i="3"/>
  <c r="T50" i="3" s="1"/>
  <c r="R47" i="3"/>
  <c r="T47" i="3" s="1"/>
  <c r="R41" i="3"/>
  <c r="T41" i="3" s="1"/>
  <c r="R98" i="3"/>
  <c r="T98" i="3" s="1"/>
  <c r="R113" i="3"/>
  <c r="T113" i="3" s="1"/>
  <c r="R66" i="3"/>
  <c r="T66" i="3" s="1"/>
  <c r="Q29" i="3"/>
  <c r="Q93" i="3"/>
  <c r="Q86" i="3"/>
  <c r="R74" i="3"/>
  <c r="T74" i="3" s="1"/>
  <c r="R69" i="3"/>
  <c r="T69" i="3" s="1"/>
  <c r="R62" i="3"/>
  <c r="T62" i="3" s="1"/>
  <c r="R48" i="3"/>
  <c r="T48" i="3" s="1"/>
  <c r="R57" i="3"/>
  <c r="T57" i="3" s="1"/>
  <c r="Q36" i="3"/>
  <c r="Q37" i="3"/>
  <c r="Q101" i="3"/>
  <c r="Q96" i="3"/>
  <c r="Q30" i="3"/>
  <c r="Q94" i="3"/>
  <c r="Q103" i="3"/>
  <c r="Q58" i="3"/>
  <c r="Q39" i="3"/>
  <c r="R54" i="3"/>
  <c r="T54" i="3" s="1"/>
  <c r="R104" i="3"/>
  <c r="T104" i="3" s="1"/>
  <c r="Q28" i="3"/>
  <c r="Q63" i="3"/>
  <c r="R92" i="3"/>
  <c r="T92" i="3" s="1"/>
  <c r="R102" i="3"/>
  <c r="T102" i="3" s="1"/>
  <c r="R90" i="3"/>
  <c r="T90" i="3" s="1"/>
  <c r="R79" i="3"/>
  <c r="T79" i="3" s="1"/>
  <c r="R65" i="3"/>
  <c r="T65" i="3" s="1"/>
  <c r="R60" i="3"/>
  <c r="T60" i="3" s="1"/>
  <c r="R61" i="3"/>
  <c r="T61" i="3" s="1"/>
  <c r="R49" i="3"/>
  <c r="T49" i="3" s="1"/>
  <c r="G92" i="3"/>
  <c r="I92" i="3" s="1"/>
  <c r="E92" i="3"/>
  <c r="G44" i="3"/>
  <c r="I44" i="3" s="1"/>
  <c r="E44" i="3"/>
  <c r="G115" i="3"/>
  <c r="I115" i="3" s="1"/>
  <c r="E115" i="3"/>
  <c r="G75" i="3"/>
  <c r="I75" i="3" s="1"/>
  <c r="E75" i="3"/>
  <c r="G35" i="3"/>
  <c r="I35" i="3" s="1"/>
  <c r="E35" i="3"/>
  <c r="G90" i="3"/>
  <c r="I90" i="3" s="1"/>
  <c r="E90" i="3"/>
  <c r="G58" i="3"/>
  <c r="I58" i="3" s="1"/>
  <c r="E58" i="3"/>
  <c r="G50" i="3"/>
  <c r="I50" i="3" s="1"/>
  <c r="E50" i="3"/>
  <c r="G42" i="3"/>
  <c r="I42" i="3" s="1"/>
  <c r="E42" i="3"/>
  <c r="G34" i="3"/>
  <c r="I34" i="3" s="1"/>
  <c r="E34" i="3"/>
  <c r="G84" i="3"/>
  <c r="I84" i="3" s="1"/>
  <c r="E84" i="3"/>
  <c r="G36" i="3"/>
  <c r="I36" i="3" s="1"/>
  <c r="E36" i="3"/>
  <c r="G91" i="3"/>
  <c r="I91" i="3" s="1"/>
  <c r="E91" i="3"/>
  <c r="G51" i="3"/>
  <c r="I51" i="3" s="1"/>
  <c r="E51" i="3"/>
  <c r="G106" i="3"/>
  <c r="I106" i="3" s="1"/>
  <c r="E106" i="3"/>
  <c r="G74" i="3"/>
  <c r="I74" i="3" s="1"/>
  <c r="E74" i="3"/>
  <c r="G105" i="3"/>
  <c r="I105" i="3" s="1"/>
  <c r="E105" i="3"/>
  <c r="G81" i="3"/>
  <c r="I81" i="3" s="1"/>
  <c r="E81" i="3"/>
  <c r="G73" i="3"/>
  <c r="I73" i="3" s="1"/>
  <c r="E73" i="3"/>
  <c r="G57" i="3"/>
  <c r="I57" i="3" s="1"/>
  <c r="E57" i="3"/>
  <c r="G49" i="3"/>
  <c r="I49" i="3" s="1"/>
  <c r="E49" i="3"/>
  <c r="G41" i="3"/>
  <c r="I41" i="3" s="1"/>
  <c r="E41" i="3"/>
  <c r="G33" i="3"/>
  <c r="I33" i="3" s="1"/>
  <c r="E33" i="3"/>
  <c r="G76" i="3"/>
  <c r="I76" i="3" s="1"/>
  <c r="E76" i="3"/>
  <c r="G28" i="3"/>
  <c r="I28" i="3" s="1"/>
  <c r="E28" i="3"/>
  <c r="G59" i="3"/>
  <c r="I59" i="3" s="1"/>
  <c r="E59" i="3"/>
  <c r="G98" i="3"/>
  <c r="I98" i="3" s="1"/>
  <c r="E98" i="3"/>
  <c r="G113" i="3"/>
  <c r="I113" i="3" s="1"/>
  <c r="E113" i="3"/>
  <c r="G97" i="3"/>
  <c r="I97" i="3" s="1"/>
  <c r="E97" i="3"/>
  <c r="G89" i="3"/>
  <c r="I89" i="3" s="1"/>
  <c r="E89" i="3"/>
  <c r="G65" i="3"/>
  <c r="I65" i="3" s="1"/>
  <c r="E65" i="3"/>
  <c r="G112" i="3"/>
  <c r="I112" i="3" s="1"/>
  <c r="E112" i="3"/>
  <c r="G104" i="3"/>
  <c r="I104" i="3" s="1"/>
  <c r="E104" i="3"/>
  <c r="G96" i="3"/>
  <c r="I96" i="3" s="1"/>
  <c r="E96" i="3"/>
  <c r="G88" i="3"/>
  <c r="I88" i="3" s="1"/>
  <c r="E88" i="3"/>
  <c r="G80" i="3"/>
  <c r="I80" i="3" s="1"/>
  <c r="E80" i="3"/>
  <c r="G72" i="3"/>
  <c r="I72" i="3" s="1"/>
  <c r="E72" i="3"/>
  <c r="G64" i="3"/>
  <c r="I64" i="3" s="1"/>
  <c r="E64" i="3"/>
  <c r="G56" i="3"/>
  <c r="I56" i="3" s="1"/>
  <c r="E56" i="3"/>
  <c r="G48" i="3"/>
  <c r="I48" i="3" s="1"/>
  <c r="E48" i="3"/>
  <c r="G40" i="3"/>
  <c r="I40" i="3" s="1"/>
  <c r="E40" i="3"/>
  <c r="G32" i="3"/>
  <c r="I32" i="3" s="1"/>
  <c r="E32" i="3"/>
  <c r="G108" i="3"/>
  <c r="I108" i="3" s="1"/>
  <c r="E108" i="3"/>
  <c r="G52" i="3"/>
  <c r="I52" i="3" s="1"/>
  <c r="E52" i="3"/>
  <c r="G99" i="3"/>
  <c r="I99" i="3" s="1"/>
  <c r="E99" i="3"/>
  <c r="G43" i="3"/>
  <c r="I43" i="3" s="1"/>
  <c r="E43" i="3"/>
  <c r="G66" i="3"/>
  <c r="I66" i="3" s="1"/>
  <c r="E66" i="3"/>
  <c r="G103" i="3"/>
  <c r="I103" i="3" s="1"/>
  <c r="E103" i="3"/>
  <c r="G87" i="3"/>
  <c r="I87" i="3" s="1"/>
  <c r="E87" i="3"/>
  <c r="G71" i="3"/>
  <c r="I71" i="3" s="1"/>
  <c r="E71" i="3"/>
  <c r="G47" i="3"/>
  <c r="I47" i="3" s="1"/>
  <c r="E47" i="3"/>
  <c r="G39" i="3"/>
  <c r="I39" i="3" s="1"/>
  <c r="E39" i="3"/>
  <c r="G31" i="3"/>
  <c r="I31" i="3" s="1"/>
  <c r="E31" i="3"/>
  <c r="G116" i="3"/>
  <c r="I116" i="3" s="1"/>
  <c r="E116" i="3"/>
  <c r="G68" i="3"/>
  <c r="I68" i="3" s="1"/>
  <c r="E68" i="3"/>
  <c r="G107" i="3"/>
  <c r="I107" i="3" s="1"/>
  <c r="E107" i="3"/>
  <c r="G67" i="3"/>
  <c r="I67" i="3" s="1"/>
  <c r="E67" i="3"/>
  <c r="G114" i="3"/>
  <c r="I114" i="3" s="1"/>
  <c r="E114" i="3"/>
  <c r="G82" i="3"/>
  <c r="I82" i="3" s="1"/>
  <c r="E82" i="3"/>
  <c r="G111" i="3"/>
  <c r="I111" i="3" s="1"/>
  <c r="E111" i="3"/>
  <c r="G95" i="3"/>
  <c r="I95" i="3" s="1"/>
  <c r="E95" i="3"/>
  <c r="G79" i="3"/>
  <c r="I79" i="3" s="1"/>
  <c r="E79" i="3"/>
  <c r="G63" i="3"/>
  <c r="I63" i="3" s="1"/>
  <c r="E63" i="3"/>
  <c r="G55" i="3"/>
  <c r="I55" i="3" s="1"/>
  <c r="E55" i="3"/>
  <c r="G110" i="3"/>
  <c r="I110" i="3" s="1"/>
  <c r="E110" i="3"/>
  <c r="G102" i="3"/>
  <c r="I102" i="3" s="1"/>
  <c r="E102" i="3"/>
  <c r="G94" i="3"/>
  <c r="I94" i="3" s="1"/>
  <c r="E94" i="3"/>
  <c r="G86" i="3"/>
  <c r="I86" i="3" s="1"/>
  <c r="E86" i="3"/>
  <c r="G78" i="3"/>
  <c r="I78" i="3" s="1"/>
  <c r="E78" i="3"/>
  <c r="G70" i="3"/>
  <c r="I70" i="3" s="1"/>
  <c r="E70" i="3"/>
  <c r="G62" i="3"/>
  <c r="I62" i="3" s="1"/>
  <c r="E62" i="3"/>
  <c r="G54" i="3"/>
  <c r="I54" i="3" s="1"/>
  <c r="E54" i="3"/>
  <c r="G46" i="3"/>
  <c r="I46" i="3" s="1"/>
  <c r="E46" i="3"/>
  <c r="G38" i="3"/>
  <c r="I38" i="3" s="1"/>
  <c r="E38" i="3"/>
  <c r="G30" i="3"/>
  <c r="I30" i="3" s="1"/>
  <c r="E30" i="3"/>
  <c r="G100" i="3"/>
  <c r="I100" i="3" s="1"/>
  <c r="E100" i="3"/>
  <c r="G60" i="3"/>
  <c r="I60" i="3" s="1"/>
  <c r="E60" i="3"/>
  <c r="G83" i="3"/>
  <c r="I83" i="3" s="1"/>
  <c r="E83" i="3"/>
  <c r="G27" i="3"/>
  <c r="I27" i="3" s="1"/>
  <c r="E27" i="3"/>
  <c r="G117" i="3"/>
  <c r="I117" i="3" s="1"/>
  <c r="E117" i="3"/>
  <c r="G109" i="3"/>
  <c r="I109" i="3" s="1"/>
  <c r="E109" i="3"/>
  <c r="G101" i="3"/>
  <c r="I101" i="3" s="1"/>
  <c r="E101" i="3"/>
  <c r="G93" i="3"/>
  <c r="I93" i="3" s="1"/>
  <c r="E93" i="3"/>
  <c r="G85" i="3"/>
  <c r="I85" i="3" s="1"/>
  <c r="E85" i="3"/>
  <c r="G77" i="3"/>
  <c r="I77" i="3" s="1"/>
  <c r="E77" i="3"/>
  <c r="G69" i="3"/>
  <c r="I69" i="3" s="1"/>
  <c r="E69" i="3"/>
  <c r="G61" i="3"/>
  <c r="I61" i="3" s="1"/>
  <c r="E61" i="3"/>
  <c r="G53" i="3"/>
  <c r="I53" i="3" s="1"/>
  <c r="E53" i="3"/>
  <c r="G45" i="3"/>
  <c r="I45" i="3" s="1"/>
  <c r="E45" i="3"/>
  <c r="G37" i="3"/>
  <c r="I37" i="3" s="1"/>
  <c r="E37" i="3"/>
  <c r="G29" i="3"/>
  <c r="I29" i="3" s="1"/>
  <c r="E29" i="3"/>
  <c r="S83" i="3"/>
  <c r="S53" i="3"/>
  <c r="S110" i="3"/>
  <c r="S87" i="3"/>
  <c r="S51" i="3"/>
  <c r="S59" i="3"/>
  <c r="S91" i="3"/>
  <c r="S68" i="3"/>
  <c r="S28" i="3"/>
  <c r="S29" i="3"/>
  <c r="S93" i="3"/>
  <c r="S86" i="3"/>
  <c r="S63" i="3"/>
  <c r="S81" i="3"/>
  <c r="S115" i="3"/>
  <c r="S76" i="3"/>
  <c r="S36" i="3"/>
  <c r="S37" i="3"/>
  <c r="S101" i="3"/>
  <c r="S96" i="3"/>
  <c r="S30" i="3"/>
  <c r="S94" i="3"/>
  <c r="S103" i="3"/>
  <c r="S58" i="3"/>
  <c r="S39" i="3"/>
  <c r="S112" i="3"/>
  <c r="S45" i="3"/>
  <c r="S33" i="3"/>
  <c r="F31" i="3"/>
  <c r="F95" i="3"/>
  <c r="F63" i="3"/>
  <c r="F93" i="3"/>
  <c r="F61" i="3"/>
  <c r="F29" i="3"/>
  <c r="F87" i="3"/>
  <c r="F55" i="3"/>
  <c r="F117" i="3"/>
  <c r="F85" i="3"/>
  <c r="F53" i="3"/>
  <c r="F111" i="3"/>
  <c r="F79" i="3"/>
  <c r="F47" i="3"/>
  <c r="F109" i="3"/>
  <c r="F77" i="3"/>
  <c r="F45" i="3"/>
  <c r="F103" i="3"/>
  <c r="F71" i="3"/>
  <c r="F39" i="3"/>
  <c r="F101" i="3"/>
  <c r="F69" i="3"/>
  <c r="F37" i="3"/>
  <c r="F110" i="3"/>
  <c r="F102" i="3"/>
  <c r="F94" i="3"/>
  <c r="F86" i="3"/>
  <c r="F78" i="3"/>
  <c r="F70" i="3"/>
  <c r="F62" i="3"/>
  <c r="F54" i="3"/>
  <c r="F46" i="3"/>
  <c r="F38" i="3"/>
  <c r="F30" i="3"/>
  <c r="F116" i="3"/>
  <c r="F108" i="3"/>
  <c r="F100" i="3"/>
  <c r="F92" i="3"/>
  <c r="F84" i="3"/>
  <c r="F76" i="3"/>
  <c r="F68" i="3"/>
  <c r="F60" i="3"/>
  <c r="F52" i="3"/>
  <c r="F44" i="3"/>
  <c r="F36" i="3"/>
  <c r="F28" i="3"/>
  <c r="F115" i="3"/>
  <c r="F107" i="3"/>
  <c r="F99" i="3"/>
  <c r="F91" i="3"/>
  <c r="F83" i="3"/>
  <c r="F75" i="3"/>
  <c r="F67" i="3"/>
  <c r="F59" i="3"/>
  <c r="F51" i="3"/>
  <c r="F43" i="3"/>
  <c r="F35" i="3"/>
  <c r="F27" i="3"/>
  <c r="F114" i="3"/>
  <c r="F106" i="3"/>
  <c r="F98" i="3"/>
  <c r="F90" i="3"/>
  <c r="F82" i="3"/>
  <c r="F74" i="3"/>
  <c r="F66" i="3"/>
  <c r="F58" i="3"/>
  <c r="F50" i="3"/>
  <c r="F42" i="3"/>
  <c r="F34" i="3"/>
  <c r="F113" i="3"/>
  <c r="F105" i="3"/>
  <c r="F97" i="3"/>
  <c r="F89" i="3"/>
  <c r="F81" i="3"/>
  <c r="F73" i="3"/>
  <c r="F65" i="3"/>
  <c r="F57" i="3"/>
  <c r="F49" i="3"/>
  <c r="F41" i="3"/>
  <c r="F33" i="3"/>
  <c r="F112" i="3"/>
  <c r="F104" i="3"/>
  <c r="F96" i="3"/>
  <c r="F88" i="3"/>
  <c r="F80" i="3"/>
  <c r="F72" i="3"/>
  <c r="F64" i="3"/>
  <c r="F56" i="3"/>
  <c r="F48" i="3"/>
  <c r="F40" i="3"/>
  <c r="F32" i="3"/>
  <c r="U45" i="3" l="1"/>
  <c r="U68" i="3"/>
  <c r="S82" i="3"/>
  <c r="U82" i="3" s="1"/>
  <c r="Z10" i="3"/>
  <c r="S44" i="3"/>
  <c r="U44" i="3" s="1"/>
  <c r="U83" i="3"/>
  <c r="S46" i="3"/>
  <c r="U46" i="3" s="1"/>
  <c r="S85" i="3"/>
  <c r="U85" i="3" s="1"/>
  <c r="U76" i="3"/>
  <c r="S55" i="3"/>
  <c r="U55" i="3" s="1"/>
  <c r="U112" i="3"/>
  <c r="U39" i="3"/>
  <c r="U36" i="3"/>
  <c r="S97" i="3"/>
  <c r="U97" i="3" s="1"/>
  <c r="S67" i="3"/>
  <c r="U67" i="3" s="1"/>
  <c r="U33" i="3"/>
  <c r="S64" i="3"/>
  <c r="U64" i="3" s="1"/>
  <c r="S54" i="3"/>
  <c r="U54" i="3" s="1"/>
  <c r="S77" i="3"/>
  <c r="U77" i="3" s="1"/>
  <c r="S80" i="3"/>
  <c r="U80" i="3" s="1"/>
  <c r="U93" i="3"/>
  <c r="S27" i="3"/>
  <c r="U27" i="3" s="1"/>
  <c r="S92" i="3"/>
  <c r="U92" i="3" s="1"/>
  <c r="S42" i="3"/>
  <c r="U42" i="3" s="1"/>
  <c r="S38" i="3"/>
  <c r="U38" i="3" s="1"/>
  <c r="S84" i="3"/>
  <c r="U84" i="3" s="1"/>
  <c r="S52" i="3"/>
  <c r="U52" i="3" s="1"/>
  <c r="S31" i="3"/>
  <c r="U31" i="3" s="1"/>
  <c r="U91" i="3"/>
  <c r="S106" i="3"/>
  <c r="U106" i="3" s="1"/>
  <c r="S109" i="3"/>
  <c r="U109" i="3" s="1"/>
  <c r="S78" i="3"/>
  <c r="U78" i="3" s="1"/>
  <c r="S114" i="3"/>
  <c r="U114" i="3" s="1"/>
  <c r="S111" i="3"/>
  <c r="U111" i="3" s="1"/>
  <c r="S73" i="3"/>
  <c r="U73" i="3" s="1"/>
  <c r="S35" i="3"/>
  <c r="U35" i="3" s="1"/>
  <c r="S49" i="3"/>
  <c r="U49" i="3" s="1"/>
  <c r="S88" i="3"/>
  <c r="U88" i="3" s="1"/>
  <c r="S32" i="3"/>
  <c r="U32" i="3" s="1"/>
  <c r="U110" i="3"/>
  <c r="S50" i="3"/>
  <c r="U50" i="3" s="1"/>
  <c r="U37" i="3"/>
  <c r="S117" i="3"/>
  <c r="U117" i="3" s="1"/>
  <c r="S105" i="3"/>
  <c r="U105" i="3" s="1"/>
  <c r="U53" i="3"/>
  <c r="S41" i="3"/>
  <c r="U41" i="3" s="1"/>
  <c r="U87" i="3"/>
  <c r="S72" i="3"/>
  <c r="U72" i="3" s="1"/>
  <c r="S61" i="3"/>
  <c r="U61" i="3" s="1"/>
  <c r="S34" i="3"/>
  <c r="U34" i="3" s="1"/>
  <c r="S108" i="3"/>
  <c r="U108" i="3" s="1"/>
  <c r="U115" i="3"/>
  <c r="U96" i="3"/>
  <c r="U59" i="3"/>
  <c r="S89" i="3"/>
  <c r="U89" i="3" s="1"/>
  <c r="U101" i="3"/>
  <c r="S116" i="3"/>
  <c r="U116" i="3" s="1"/>
  <c r="U94" i="3"/>
  <c r="S99" i="3"/>
  <c r="U99" i="3" s="1"/>
  <c r="U81" i="3"/>
  <c r="S65" i="3"/>
  <c r="U65" i="3" s="1"/>
  <c r="S79" i="3"/>
  <c r="U79" i="3" s="1"/>
  <c r="S71" i="3"/>
  <c r="U71" i="3" s="1"/>
  <c r="S47" i="3"/>
  <c r="U47" i="3" s="1"/>
  <c r="S102" i="3"/>
  <c r="U102" i="3" s="1"/>
  <c r="S95" i="3"/>
  <c r="U95" i="3" s="1"/>
  <c r="U51" i="3"/>
  <c r="S56" i="3"/>
  <c r="U56" i="3" s="1"/>
  <c r="S40" i="3"/>
  <c r="U40" i="3" s="1"/>
  <c r="S70" i="3"/>
  <c r="U70" i="3" s="1"/>
  <c r="U103" i="3"/>
  <c r="S74" i="3"/>
  <c r="U74" i="3" s="1"/>
  <c r="S75" i="3"/>
  <c r="U75" i="3" s="1"/>
  <c r="U63" i="3"/>
  <c r="S100" i="3"/>
  <c r="U100" i="3" s="1"/>
  <c r="S69" i="3"/>
  <c r="U69" i="3" s="1"/>
  <c r="U29" i="3"/>
  <c r="S57" i="3"/>
  <c r="U57" i="3" s="1"/>
  <c r="S107" i="3"/>
  <c r="U107" i="3" s="1"/>
  <c r="S48" i="3"/>
  <c r="U48" i="3" s="1"/>
  <c r="S43" i="3"/>
  <c r="U43" i="3" s="1"/>
  <c r="S66" i="3"/>
  <c r="U66" i="3" s="1"/>
  <c r="S90" i="3"/>
  <c r="U90" i="3" s="1"/>
  <c r="S98" i="3"/>
  <c r="U98" i="3" s="1"/>
  <c r="S113" i="3"/>
  <c r="U113" i="3" s="1"/>
  <c r="S60" i="3"/>
  <c r="U60" i="3" s="1"/>
  <c r="U58" i="3"/>
  <c r="U86" i="3"/>
  <c r="U28" i="3"/>
  <c r="S104" i="3"/>
  <c r="U104" i="3" s="1"/>
  <c r="S62" i="3"/>
  <c r="U62" i="3" s="1"/>
  <c r="U30" i="3"/>
</calcChain>
</file>

<file path=xl/sharedStrings.xml><?xml version="1.0" encoding="utf-8"?>
<sst xmlns="http://schemas.openxmlformats.org/spreadsheetml/2006/main" count="765" uniqueCount="439">
  <si>
    <t>Створити інтерактивний дашборд</t>
  </si>
  <si>
    <t>Нижче наведені посилання на приклади побудови інтерактивних дашбордів.</t>
  </si>
  <si>
    <t>В описі майже до кожного відео є посилання на набір даних, який можна використати для побудови дашборду.</t>
  </si>
  <si>
    <t>Або можете використати власний набір даних.</t>
  </si>
  <si>
    <t>Побудуйте інтерактивний дашборд одним зі способів:</t>
  </si>
  <si>
    <t>- оберіть один з прикладів і відтворить його,</t>
  </si>
  <si>
    <t>- аналогічно наведених прикладів побудуйте власний дашборд.</t>
  </si>
  <si>
    <t>https://www.youtube.com/watch?v=MTlQvyNQ3PM</t>
  </si>
  <si>
    <t>https://www.youtube.com/watch?v=K74_FNnlIF8&amp;list=PLmd91OWgLVSLy87GfZCR74BG1nhO7ER0s&amp;pp=iAQB (є 24 варіанти)</t>
  </si>
  <si>
    <t>https://www.youtube.com/watch?v=GW6ZjK_9H6A</t>
  </si>
  <si>
    <t>https://www.youtube.com/watch?v=Bqz4rH9fu9M</t>
  </si>
  <si>
    <t>https://www.youtube.com/watch?v=eaSg0mu6nLM</t>
  </si>
  <si>
    <t>https://www.youtube.com/watch?v=hJNqM10aMYo</t>
  </si>
  <si>
    <t>https://www.youtube.com/watch?v=-qt_nFudQkY</t>
  </si>
  <si>
    <t>https://www.youtube.com/watch?v=Bk8LyKC4unc</t>
  </si>
  <si>
    <t>https://youtu.be/Y8wZL-o2DtY?si=SplHXj4Cq9kmnDaG</t>
  </si>
  <si>
    <t>https://www.youtube.com/watch?v=jeYjtEX3RAE</t>
  </si>
  <si>
    <t>https://www.youtube.com/watch?v=9uFKAwIa3V0</t>
  </si>
  <si>
    <t>https://www.youtube.com/watch?v=bjLIA1vSqGs</t>
  </si>
  <si>
    <t>https://www.youtube.com/watch?v=0yswd700tmk</t>
  </si>
  <si>
    <t>https://www.youtube.com/watch?v=Q-zO7zetdX8</t>
  </si>
  <si>
    <t>https://www.youtube.com/watch?v=TrhvO5-Jum8</t>
  </si>
  <si>
    <t>https://www.youtube.com/watch?v=20zDV9MNE0s&amp;list=PLPI5vz7nkUqpZzCifiJRFgHfI0flJJp5Y&amp;index=5</t>
  </si>
  <si>
    <t>https://www.youtube.com/watch?v=cKkXtyjleX4&amp;list=PLPI5vz7nkUqpZzCifiJRFgHfI0flJJp5Y&amp;index=4</t>
  </si>
  <si>
    <t>№</t>
  </si>
  <si>
    <t>Стаж</t>
  </si>
  <si>
    <t/>
  </si>
  <si>
    <r>
      <rPr>
        <b/>
        <sz val="14"/>
        <color theme="1"/>
        <rFont val="Aptos Narrow"/>
        <family val="2"/>
        <scheme val="minor"/>
      </rPr>
      <t>Завдання</t>
    </r>
    <r>
      <rPr>
        <sz val="11"/>
        <color theme="1"/>
        <rFont val="Aptos Narrow"/>
        <family val="2"/>
        <charset val="204"/>
        <scheme val="minor"/>
      </rPr>
      <t>. (у першому рядку приклад для заповнення)</t>
    </r>
  </si>
  <si>
    <r>
      <t xml:space="preserve">2. У стовпці </t>
    </r>
    <r>
      <rPr>
        <b/>
        <sz val="11"/>
        <color theme="1"/>
        <rFont val="Aptos Narrow"/>
        <family val="2"/>
        <charset val="204"/>
        <scheme val="minor"/>
      </rPr>
      <t>G</t>
    </r>
    <r>
      <rPr>
        <sz val="11"/>
        <color theme="1"/>
        <rFont val="Aptos Narrow"/>
        <family val="2"/>
        <charset val="204"/>
        <scheme val="minor"/>
      </rPr>
      <t xml:space="preserve"> вкажіть гендерну приналежність працівників.</t>
    </r>
  </si>
  <si>
    <r>
      <t xml:space="preserve">3. У стовпці </t>
    </r>
    <r>
      <rPr>
        <b/>
        <sz val="11"/>
        <color theme="1"/>
        <rFont val="Aptos Narrow"/>
        <family val="2"/>
        <charset val="204"/>
        <scheme val="minor"/>
      </rPr>
      <t>H</t>
    </r>
    <r>
      <rPr>
        <sz val="11"/>
        <color theme="1"/>
        <rFont val="Aptos Narrow"/>
        <family val="2"/>
        <charset val="204"/>
        <scheme val="minor"/>
      </rPr>
      <t xml:space="preserve"> вкажіть вік працівників на дату прийому на роботу (кількість повних років).</t>
    </r>
  </si>
  <si>
    <r>
      <t xml:space="preserve">4. У стовпці </t>
    </r>
    <r>
      <rPr>
        <b/>
        <sz val="11"/>
        <color theme="1"/>
        <rFont val="Aptos Narrow"/>
        <family val="2"/>
        <charset val="204"/>
        <scheme val="minor"/>
      </rPr>
      <t>I вкажіть</t>
    </r>
    <r>
      <rPr>
        <sz val="11"/>
        <color theme="1"/>
        <rFont val="Aptos Narrow"/>
        <family val="2"/>
        <charset val="204"/>
        <scheme val="minor"/>
      </rPr>
      <t>, чи досяг працівник пенсійного віку на момент прийому на роботу, якщо пенсійний вік становить 60 років.</t>
    </r>
  </si>
  <si>
    <r>
      <t xml:space="preserve">5. Заповніть стовпець </t>
    </r>
    <r>
      <rPr>
        <b/>
        <sz val="11"/>
        <color theme="1"/>
        <rFont val="Aptos Narrow"/>
        <family val="2"/>
        <charset val="204"/>
        <scheme val="minor"/>
      </rPr>
      <t>L</t>
    </r>
    <r>
      <rPr>
        <sz val="11"/>
        <color theme="1"/>
        <rFont val="Aptos Narrow"/>
        <family val="2"/>
        <scheme val="minor"/>
      </rPr>
      <t xml:space="preserve">; якщо в стовпці </t>
    </r>
    <r>
      <rPr>
        <b/>
        <sz val="11"/>
        <color theme="1"/>
        <rFont val="Aptos Narrow"/>
        <family val="2"/>
        <charset val="204"/>
        <scheme val="minor"/>
      </rPr>
      <t>K</t>
    </r>
    <r>
      <rPr>
        <sz val="11"/>
        <color theme="1"/>
        <rFont val="Aptos Narrow"/>
        <family val="2"/>
        <charset val="204"/>
        <scheme val="minor"/>
      </rPr>
      <t xml:space="preserve"> дата звільнення відсутня, то розрахуйте стаж на дату звіту (клітинка </t>
    </r>
    <r>
      <rPr>
        <b/>
        <sz val="11"/>
        <color theme="1"/>
        <rFont val="Aptos Narrow"/>
        <family val="2"/>
        <charset val="204"/>
        <scheme val="minor"/>
      </rPr>
      <t>F13</t>
    </r>
    <r>
      <rPr>
        <sz val="11"/>
        <color theme="1"/>
        <rFont val="Aptos Narrow"/>
        <family val="2"/>
        <charset val="204"/>
        <scheme val="minor"/>
      </rPr>
      <t>).</t>
    </r>
  </si>
  <si>
    <t>Таблиця 1. Звіт про стаж роботи співробітників, в тому числі звільнених на</t>
  </si>
  <si>
    <t>Таблиця 2.</t>
  </si>
  <si>
    <t>Показник</t>
  </si>
  <si>
    <t>Значення</t>
  </si>
  <si>
    <t>Кількість працюючих на дату звіту</t>
  </si>
  <si>
    <t>Кількість звільнених на дату звіту</t>
  </si>
  <si>
    <t>Кількість звільнених на 01.01.2009</t>
  </si>
  <si>
    <t>Середній вік звільнених</t>
  </si>
  <si>
    <t>Працівників якої статі більше звільнили</t>
  </si>
  <si>
    <t>Кількість причин звільнення</t>
  </si>
  <si>
    <t>Найчастіша причина звільнення</t>
  </si>
  <si>
    <t>ПІБ співробітника</t>
  </si>
  <si>
    <t>Прізвище</t>
  </si>
  <si>
    <t>Ім'я</t>
  </si>
  <si>
    <r>
      <t xml:space="preserve">1. Перенесіть у стовпці </t>
    </r>
    <r>
      <rPr>
        <b/>
        <sz val="11"/>
        <color theme="1"/>
        <rFont val="Aptos Narrow"/>
        <family val="2"/>
        <charset val="204"/>
        <scheme val="minor"/>
      </rPr>
      <t>D</t>
    </r>
    <r>
      <rPr>
        <sz val="11"/>
        <color theme="1"/>
        <rFont val="Aptos Narrow"/>
        <family val="2"/>
        <charset val="204"/>
        <scheme val="minor"/>
      </rPr>
      <t xml:space="preserve"> та </t>
    </r>
    <r>
      <rPr>
        <b/>
        <sz val="11"/>
        <color theme="1"/>
        <rFont val="Aptos Narrow"/>
        <family val="2"/>
        <charset val="204"/>
        <scheme val="minor"/>
      </rPr>
      <t>E</t>
    </r>
    <r>
      <rPr>
        <sz val="11"/>
        <color theme="1"/>
        <rFont val="Aptos Narrow"/>
        <family val="2"/>
        <charset val="204"/>
        <scheme val="minor"/>
      </rPr>
      <t xml:space="preserve"> імена та по батькові співробітників зі стовпця </t>
    </r>
    <r>
      <rPr>
        <b/>
        <sz val="11"/>
        <color theme="1"/>
        <rFont val="Aptos Narrow"/>
        <family val="2"/>
        <charset val="204"/>
        <scheme val="minor"/>
      </rPr>
      <t>C</t>
    </r>
    <r>
      <rPr>
        <sz val="11"/>
        <color theme="1"/>
        <rFont val="Aptos Narrow"/>
        <family val="2"/>
        <charset val="204"/>
        <scheme val="minor"/>
      </rPr>
      <t xml:space="preserve">, у стовпці </t>
    </r>
    <r>
      <rPr>
        <b/>
        <sz val="11"/>
        <color theme="1"/>
        <rFont val="Aptos Narrow"/>
        <family val="2"/>
        <charset val="204"/>
        <scheme val="minor"/>
      </rPr>
      <t>C</t>
    </r>
    <r>
      <rPr>
        <sz val="11"/>
        <color theme="1"/>
        <rFont val="Aptos Narrow"/>
        <family val="2"/>
        <charset val="204"/>
        <scheme val="minor"/>
      </rPr>
      <t xml:space="preserve"> залиште лише прізвище.</t>
    </r>
  </si>
  <si>
    <t>По батькові</t>
  </si>
  <si>
    <t>Дата народження</t>
  </si>
  <si>
    <t>Стать</t>
  </si>
  <si>
    <t>Вік на момент прийому на роботу</t>
  </si>
  <si>
    <t>Пенсійний вік</t>
  </si>
  <si>
    <t>Дата прийому на роботу</t>
  </si>
  <si>
    <t>Дата звільнення</t>
  </si>
  <si>
    <t>Причина звільнення</t>
  </si>
  <si>
    <t>жіноча</t>
  </si>
  <si>
    <t>так</t>
  </si>
  <si>
    <t>за згодою сторін</t>
  </si>
  <si>
    <t>за власним бажанням</t>
  </si>
  <si>
    <t>не відповідність</t>
  </si>
  <si>
    <t>завершення трудового договору</t>
  </si>
  <si>
    <t>скорочення штату</t>
  </si>
  <si>
    <t>порушення трудового договору</t>
  </si>
  <si>
    <t>Мельник</t>
  </si>
  <si>
    <t>Андрій</t>
  </si>
  <si>
    <t>Андрійович</t>
  </si>
  <si>
    <t>ШЕВЧЕНКО  ТАРАС ГРИГОРОВИЧ</t>
  </si>
  <si>
    <t>КОВАЛЕНКО  АННА МИКОЛАЇВНА</t>
  </si>
  <si>
    <t>БОНДАРЕНКО  ОЛЕНА АНАТОЛІЇВНА</t>
  </si>
  <si>
    <t>БОЙКО  ЮРІЙ АНАТОЛІЙОВИЧ</t>
  </si>
  <si>
    <t>ТКАЧЕНКО  ОЛЕКСАНДР МИКОЛАЙОВИЧ</t>
  </si>
  <si>
    <t>КРАВЧЕНКО  ВІКТОР АНДРІЙОВИЧ</t>
  </si>
  <si>
    <t>КОВАЛЬЧУК  КИРИЛО СЕРГІЙОВИЧ</t>
  </si>
  <si>
    <t>КОВАЛЬ  ОЛЕКСАНДР ІВАНОВИЧ</t>
  </si>
  <si>
    <t>ОЛІЙНИК  БОРИС ІЛЛІЧ</t>
  </si>
  <si>
    <t>ШЕВЧУК  СВЯТОСЛАВ ЮРІЙОВИЧ</t>
  </si>
  <si>
    <t>ПОЛІЩУК  КАТЕРИНА ОЛЕКСАНДРІВНА</t>
  </si>
  <si>
    <t>ІВАНОВА  АНТОНІНА МИКОЛАЇВНА</t>
  </si>
  <si>
    <t>ТКАЧУК  ГЕННАДІЙ ВІТАЛІЙОВИЧ</t>
  </si>
  <si>
    <t>САВЧЕНКО  НАДІЯ ВІКТОРІВНА</t>
  </si>
  <si>
    <t>БОНДАР  ВІКТОР ВАСИЛЬОВИЧ</t>
  </si>
  <si>
    <t>МАРЧЕНКО  ОКСАНА МИХАЙЛІВНА</t>
  </si>
  <si>
    <t>РУДЕНКО  БЕЛА АНДРІЇВНА</t>
  </si>
  <si>
    <t>МОРОЗ  ОЛЕКСАНДР ОЛЕКСАНДРОВИЧ</t>
  </si>
  <si>
    <t>ЛИСЕНКО  МИКОЛА ВІТАЛІЙОВИЧ</t>
  </si>
  <si>
    <t>ПЕТРЕНКО  МИХАЙЛО МИКОЛАЙОВИЧ</t>
  </si>
  <si>
    <t>КЛИМЕНКО  ОЛЕКСАНДР ВІКТОРОВИЧ</t>
  </si>
  <si>
    <t>ПАВЛЕНКО  ВІКТОР ОЛЕКСІЙОВИЧ</t>
  </si>
  <si>
    <t>КРАВЧУК  ЛЕОНІД МАКАРОВИЧ</t>
  </si>
  <si>
    <t>ІВАНОВ  МИКОЛА КУЗЬМИЧ</t>
  </si>
  <si>
    <t>КУЗЬМЕНКО  ЮЛІЯ ЛЕОНІДІВНА</t>
  </si>
  <si>
    <t>ПОНОМАРЕНКО  ЄВГЕН ПОРФИРОВИЧ</t>
  </si>
  <si>
    <t>САВЧУК  ОЛЬГА МИКОЛАЇВНА</t>
  </si>
  <si>
    <t>ВАСИЛЕНКО  МИКОЛА ПРОКОПОВИЧ</t>
  </si>
  <si>
    <t>ЛЕВЧЕНКО  ЮЛІЯ АНДРІЇВНА</t>
  </si>
  <si>
    <t>ХАРЧЕНКО  МАРІЯ ФЕДОРІВНА</t>
  </si>
  <si>
    <t>СИДОРЕНКО  ВІКТОР ДМИТРОВИЧ</t>
  </si>
  <si>
    <t>КАРПЕНКО  ВІТАЛІЙ ОПАНАСОВИЧ</t>
  </si>
  <si>
    <t>ГАВРИЛЮК  МИХАЙЛО ВІТАЛІЙОВИЧ</t>
  </si>
  <si>
    <t>ШВЕЦЬ  ОЛЬГА МИКОЛАЇВНА</t>
  </si>
  <si>
    <t>МЕЛЬНИЧУК  ЛЮДМИЛА ОЛЕКСАНДРІВНА</t>
  </si>
  <si>
    <t>ПОПОВА  НАДІЯ МАРКІВНА</t>
  </si>
  <si>
    <t>РОМАНЮК  ВОЛОДИМИР ОМЕЛЯНОВИЧ</t>
  </si>
  <si>
    <t>ПАНЧЕНКО  ЛЮБОВ МИХАЙЛІВНА</t>
  </si>
  <si>
    <t>ЮРЧЕНКО  АНАТОЛІЙ ПЕТРОВИЧ</t>
  </si>
  <si>
    <t>МАЗУР  АЛЛА ГРИГОРІВНА</t>
  </si>
  <si>
    <t>ХОМЕНКО  МИКОЛА ГРИГОРОВИЧ</t>
  </si>
  <si>
    <t>ПОПОВИЧ  ПАВЛО РОМАНОВИЧ</t>
  </si>
  <si>
    <t>ПАВЛЮК  ПАВЛО МИХНОВИЧ (БУТ)</t>
  </si>
  <si>
    <t>КУШНІР  ІГОР МИКОЛАЙОВИЧ</t>
  </si>
  <si>
    <t>ЛИТВИНЕНКО  МАРІЯ ІВАНІВНА</t>
  </si>
  <si>
    <t>МАРТИНЮК  АДАМ ІВАНОВИЧ</t>
  </si>
  <si>
    <t>ГОНЧАРЕНКО  НІНА ІВАНІВНА</t>
  </si>
  <si>
    <t>ПРИХОДЬКО  АНАСТАСІЯ КОСТЯНТИНІВНА</t>
  </si>
  <si>
    <t>КОСТЕНКО  ЛІНА ВАСИЛІВНА</t>
  </si>
  <si>
    <t>КУЛИК  ГРИГОРІЙ ІВАНОВИЧ</t>
  </si>
  <si>
    <t>РОМАНЕНКО  ВІКТОР ДМИТРОВИЧ</t>
  </si>
  <si>
    <t>КОСТЮК  МАРТА ОЛЕГІВНА</t>
  </si>
  <si>
    <t>СЕМЕНЮК  ВАЛЕНТИНА ПЕТРІВНА</t>
  </si>
  <si>
    <t>НАЗАРЕНКО  СЕРГІЙ ЮРІЙОВИЧ</t>
  </si>
  <si>
    <t>ТКАЧ  МИХАЙЛО МИКОЛАЙОВИЧ</t>
  </si>
  <si>
    <t>КРАВЕЦЬ  ІНЕСА МИКОЛАЇВНА</t>
  </si>
  <si>
    <t>КОЛОМІЄЦЬ  ВОЛОДИМИР РОДІОНОВИЧ</t>
  </si>
  <si>
    <t>КОЗАК  ТАРАС РОМАНОВИЧ</t>
  </si>
  <si>
    <t>ЯКОВЕНКО  ПАВЛО ОЛЕКСАНДРОВИЧ</t>
  </si>
  <si>
    <t>ФЕДОРЕНКО  БОРИС МИХАЙЛОВИЧ</t>
  </si>
  <si>
    <t>КОВТУН  ІЛЛЯ ЮРІЙОВИЧ</t>
  </si>
  <si>
    <t>БІЛОУС  ДМИТРО ГРИГОРОВИЧ</t>
  </si>
  <si>
    <t>НЕСТЕРЕНКО  ОЛЕКСАНДР ВОЛОДИМИРОВИЧ</t>
  </si>
  <si>
    <t>ТЕРЕЩЕНКО  МИХАЙЛО ІВАНОВИЧ</t>
  </si>
  <si>
    <t>КОЛЕСНИК  ЄВДОКІЯ ВАСИЛІВНА</t>
  </si>
  <si>
    <t>ПОПОВ  ЛЕОНІД ІВАНОВИЧ</t>
  </si>
  <si>
    <t>ЗІНЧЕНКО  ОЛЕКСАНДР ВОЛОДИМИРОВИЧ</t>
  </si>
  <si>
    <t>ТАРАСЕНКО  КАТЕРИНА МИКОЛАЇВНА</t>
  </si>
  <si>
    <t>МІЩЕНКО  ЮЛІЯ ВАЛЕРІЇВНА</t>
  </si>
  <si>
    <t>ВОВК  ФЕДІР КІНДРАТОВИЧ</t>
  </si>
  <si>
    <t>ДЕМЧЕНКО  ТЕТЯНА ВАСИЛІВНА</t>
  </si>
  <si>
    <t>ДЯЧЕНКО  АНАТОЛІЙ МИКОЛАЙОВИЧ</t>
  </si>
  <si>
    <t>КОВАЛЬОВА  ІРИНА ФЕДОРІВНА</t>
  </si>
  <si>
    <t>ПИЛИПЕНКО  ЮЛІЯ ВІКТОРІВНА</t>
  </si>
  <si>
    <t>ІЩЕНКО  МИХАЙЛО ОЛЕКСІЙОВИЧ</t>
  </si>
  <si>
    <t>МАКАРЕНКО  АНТОН СЕМЕНОВИЧ</t>
  </si>
  <si>
    <t>БАБЕНКО  МИКОЛА АНДРІЙОВИЧ</t>
  </si>
  <si>
    <t>КИРИЧЕНКО  РАЇСА ОПАНАСІВНА</t>
  </si>
  <si>
    <t>ТИЩЕНКО  МИКОЛА МИКОЛАЙОВИЧ</t>
  </si>
  <si>
    <t>ТИМОШЕНКО  ЮЛІЯ ВОЛОДИМИРІВНА</t>
  </si>
  <si>
    <t>ЖУК  СЕРГІЙ ЯКОВИЧ</t>
  </si>
  <si>
    <t>МОСКАЛЕНКО  ЛАРИСА ВІТАЛІЇВНА</t>
  </si>
  <si>
    <t>МАРЧУК  ЄВГЕН КИРИЛОВИЧ</t>
  </si>
  <si>
    <t>ВЛАСЕНКО  СЕРГІЙ ВОЛОДИМИРОВИЧ</t>
  </si>
  <si>
    <t>ГУМЕНЮК  НАТАЛІЯ ПЕТРІВНА</t>
  </si>
  <si>
    <t>ЯЦЕНКО  ТАМАРА ОЛЕКСАНДРІВНА</t>
  </si>
  <si>
    <t>РАДЧЕНКО  ВОЛОДИМИР ІВАНОВИЧ</t>
  </si>
  <si>
    <t>ГЕРАСИМЕНКО  СВІТЛАНА ІВАНІВНА</t>
  </si>
  <si>
    <t>СЕРГІЄНКО  РАЇСА МИХАЙЛІВНА</t>
  </si>
  <si>
    <t>КОРНІЄНКО  ОЛЕКСАНДР СЕРГІЙОВИЧ</t>
  </si>
  <si>
    <t>ГОНЧАР  ОЛЕСЬ ТЕРЕНТІЙОВИЧ</t>
  </si>
  <si>
    <t>МАРТИНЕНКО  МИКОЛА ВОЛОДИМИРОВИЧ</t>
  </si>
  <si>
    <t>ГОРДІЄНКО  НАТАЛІЯ ВОЛОДИМИРІВНА</t>
  </si>
  <si>
    <t>СТЕПАНЕНКО  ТАРАС МИКОЛАЙОВИЧ</t>
  </si>
  <si>
    <t>ПРОКОПЕНКО  ДЕНИС ГЕННАДІЙОВИЧ</t>
  </si>
  <si>
    <t>ШУЛЬГА  АНАСТАСІЯ ОЛЕКСАНДРІВНА</t>
  </si>
  <si>
    <t>ВОЛОШИН  АВГУСТИН ІВАНОВИЧ</t>
  </si>
  <si>
    <t>ВЕЛИЧКО  САМІЙЛО ВАСИЛЬОВИЧ</t>
  </si>
  <si>
    <t>ДЕНИСЕНКО  ЛАРИСА ВОЛОДИМИРІВНА</t>
  </si>
  <si>
    <t>06.04.1942</t>
  </si>
  <si>
    <t>20.04.1965</t>
  </si>
  <si>
    <t>08.11.1979</t>
  </si>
  <si>
    <t>20.02.1990</t>
  </si>
  <si>
    <t>01.01.1939</t>
  </si>
  <si>
    <t>02.02.1958</t>
  </si>
  <si>
    <t>08.09.1989</t>
  </si>
  <si>
    <t>14.07.1966</t>
  </si>
  <si>
    <t>21.07.1955</t>
  </si>
  <si>
    <t>15.05.1953</t>
  </si>
  <si>
    <t>06.10.1965</t>
  </si>
  <si>
    <t>22.04.1960</t>
  </si>
  <si>
    <t>04.04.1986</t>
  </si>
  <si>
    <t>30.03.1965</t>
  </si>
  <si>
    <t>14.11.1987</t>
  </si>
  <si>
    <t>04.07.1953</t>
  </si>
  <si>
    <t>29.09.1993</t>
  </si>
  <si>
    <t>11.01.1958</t>
  </si>
  <si>
    <t>28.03.1951</t>
  </si>
  <si>
    <t>06.03.1966</t>
  </si>
  <si>
    <t>05.06.1958</t>
  </si>
  <si>
    <t>17.08.1946</t>
  </si>
  <si>
    <t>10.10.1985</t>
  </si>
  <si>
    <t>23.11.1992</t>
  </si>
  <si>
    <t>16.09.1975</t>
  </si>
  <si>
    <t>13.05.1972</t>
  </si>
  <si>
    <t>26.07.1976</t>
  </si>
  <si>
    <t>18.10.1992</t>
  </si>
  <si>
    <t>13.12.1990</t>
  </si>
  <si>
    <t>18.06.1970</t>
  </si>
  <si>
    <t>29.09.1976</t>
  </si>
  <si>
    <t>23.08.1961</t>
  </si>
  <si>
    <t>19.01.1959</t>
  </si>
  <si>
    <t>12.02.1971</t>
  </si>
  <si>
    <t>27.04.1966</t>
  </si>
  <si>
    <t>19.06.1937</t>
  </si>
  <si>
    <t>16.08.1984</t>
  </si>
  <si>
    <t>09.12.1970</t>
  </si>
  <si>
    <t>03.05.1967</t>
  </si>
  <si>
    <t>27.08.1991</t>
  </si>
  <si>
    <t>09.06.1959</t>
  </si>
  <si>
    <t>28.08.1979</t>
  </si>
  <si>
    <t>10.09.1942</t>
  </si>
  <si>
    <t>25.01.1973</t>
  </si>
  <si>
    <t>04.07.1965</t>
  </si>
  <si>
    <t>19.03.1960</t>
  </si>
  <si>
    <t>18.01.1979</t>
  </si>
  <si>
    <t>13.12.1991</t>
  </si>
  <si>
    <t>14.08.1982</t>
  </si>
  <si>
    <t>29.10.1977</t>
  </si>
  <si>
    <t>23.08.1962</t>
  </si>
  <si>
    <t>16.04.1982</t>
  </si>
  <si>
    <t>29.04.1976</t>
  </si>
  <si>
    <t>25.10.1983</t>
  </si>
  <si>
    <t>12.03.1960</t>
  </si>
  <si>
    <t>09.02.1966</t>
  </si>
  <si>
    <t>05.08.1977</t>
  </si>
  <si>
    <t>24.06.1989</t>
  </si>
  <si>
    <t>20.03.1967</t>
  </si>
  <si>
    <t>23.01.1982</t>
  </si>
  <si>
    <t>17.09.1946</t>
  </si>
  <si>
    <t>30.06.1965</t>
  </si>
  <si>
    <t>29.11.1964</t>
  </si>
  <si>
    <t>08.06.1973</t>
  </si>
  <si>
    <t>04.02.1978</t>
  </si>
  <si>
    <t>05.11.1985</t>
  </si>
  <si>
    <t>24.10.1994</t>
  </si>
  <si>
    <t>16.10.1981</t>
  </si>
  <si>
    <t>19.01.1974</t>
  </si>
  <si>
    <t>07.07.1975</t>
  </si>
  <si>
    <t>10.12.1992</t>
  </si>
  <si>
    <t>25.05.1987</t>
  </si>
  <si>
    <t>24.05.1960</t>
  </si>
  <si>
    <t>16.08.1944</t>
  </si>
  <si>
    <t>09.09.1964</t>
  </si>
  <si>
    <t>17.05.1991</t>
  </si>
  <si>
    <t>20.09.1946</t>
  </si>
  <si>
    <t>26.10.1954</t>
  </si>
  <si>
    <t>16.06.1974</t>
  </si>
  <si>
    <t>09.05.1988</t>
  </si>
  <si>
    <t>01.01.1989</t>
  </si>
  <si>
    <t>21.02.1942</t>
  </si>
  <si>
    <t>14.06.1979</t>
  </si>
  <si>
    <t>24.03.1979</t>
  </si>
  <si>
    <t>23.08.1990</t>
  </si>
  <si>
    <t>17.01.1956</t>
  </si>
  <si>
    <t>31.01.1973</t>
  </si>
  <si>
    <t>22.06.1983</t>
  </si>
  <si>
    <t>26.09.1981</t>
  </si>
  <si>
    <t>25.10.1962</t>
  </si>
  <si>
    <t>15.10.1986</t>
  </si>
  <si>
    <t>09.08.1989</t>
  </si>
  <si>
    <t>13.02.1959</t>
  </si>
  <si>
    <t>28.08.1981</t>
  </si>
  <si>
    <t>18.07.1977</t>
  </si>
  <si>
    <t>02.02.1966</t>
  </si>
  <si>
    <t>14.01.1964</t>
  </si>
  <si>
    <t>17.07.1964</t>
  </si>
  <si>
    <t>26.03.1968</t>
  </si>
  <si>
    <t>13.09.2013</t>
  </si>
  <si>
    <t>29.07.2014</t>
  </si>
  <si>
    <t>21.05.2012</t>
  </si>
  <si>
    <t>11.06.2008</t>
  </si>
  <si>
    <t>02.09.2009</t>
  </si>
  <si>
    <t>30.08.2014</t>
  </si>
  <si>
    <t>28.10.2012</t>
  </si>
  <si>
    <t>15.09.2008</t>
  </si>
  <si>
    <t>09.06.2013</t>
  </si>
  <si>
    <t>05.01.2015</t>
  </si>
  <si>
    <t>24.07.2012</t>
  </si>
  <si>
    <t>21.04.2007</t>
  </si>
  <si>
    <t>04.12.2014</t>
  </si>
  <si>
    <t>18.07.2010</t>
  </si>
  <si>
    <t>30.10.2007</t>
  </si>
  <si>
    <t>14.06.2015</t>
  </si>
  <si>
    <t>20.12.2008</t>
  </si>
  <si>
    <t>27.02.2011</t>
  </si>
  <si>
    <t>13.01.2012</t>
  </si>
  <si>
    <t>17.08.2015</t>
  </si>
  <si>
    <t>07.09.2011</t>
  </si>
  <si>
    <t>26.01.2011</t>
  </si>
  <si>
    <t>24.04.2014</t>
  </si>
  <si>
    <t>22.06.2012</t>
  </si>
  <si>
    <t>20.02.2014</t>
  </si>
  <si>
    <t>07.12.2009</t>
  </si>
  <si>
    <t>02.01.2008</t>
  </si>
  <si>
    <t>28.09.2007</t>
  </si>
  <si>
    <t>26.03.2009</t>
  </si>
  <si>
    <t>01.12.2007</t>
  </si>
  <si>
    <t>05.03.2013</t>
  </si>
  <si>
    <t>12.08.2013</t>
  </si>
  <si>
    <t>14.08.2008</t>
  </si>
  <si>
    <t>23.03.2014</t>
  </si>
  <si>
    <t>12.03.2010</t>
  </si>
  <si>
    <t>14.02.2012</t>
  </si>
  <si>
    <t>30.06.2009</t>
  </si>
  <si>
    <t>31.03.2011</t>
  </si>
  <si>
    <t>15.01.2007</t>
  </si>
  <si>
    <t>12.12.2011</t>
  </si>
  <si>
    <t>07.03.2008</t>
  </si>
  <si>
    <t>08.01.2010</t>
  </si>
  <si>
    <t>19.01.2014</t>
  </si>
  <si>
    <t>11.07.2013</t>
  </si>
  <si>
    <t>06.02.2015</t>
  </si>
  <si>
    <t>05.11.2009</t>
  </si>
  <si>
    <t>24.06.2007</t>
  </si>
  <si>
    <t>08.05.2013</t>
  </si>
  <si>
    <t>10.05.2008</t>
  </si>
  <si>
    <t>16.06.2010</t>
  </si>
  <si>
    <t>01.02.2013</t>
  </si>
  <si>
    <t>10.03.2015</t>
  </si>
  <si>
    <t>09.02.2010</t>
  </si>
  <si>
    <t>01.10.2014</t>
  </si>
  <si>
    <t>06.04.2013</t>
  </si>
  <si>
    <t>29.05.2009</t>
  </si>
  <si>
    <t>10.11.2011</t>
  </si>
  <si>
    <t>26.07.2007</t>
  </si>
  <si>
    <t>13.04.2010</t>
  </si>
  <si>
    <t>18.03.2012</t>
  </si>
  <si>
    <t>25.12.2010</t>
  </si>
  <si>
    <t>19.08.2010</t>
  </si>
  <si>
    <t>03.02.2008</t>
  </si>
  <si>
    <t>11.04.2015</t>
  </si>
  <si>
    <t>18.12.2013</t>
  </si>
  <si>
    <t>22.10.2010</t>
  </si>
  <si>
    <t>25.08.2012</t>
  </si>
  <si>
    <t>17.10.2008</t>
  </si>
  <si>
    <t>27.08.2007</t>
  </si>
  <si>
    <t>01.08.2009</t>
  </si>
  <si>
    <t>16.11.2013</t>
  </si>
  <si>
    <t>27.04.2009</t>
  </si>
  <si>
    <t>19.04.2012</t>
  </si>
  <si>
    <t>05.07.2011</t>
  </si>
  <si>
    <t>23.05.2007</t>
  </si>
  <si>
    <t>02.11.2014</t>
  </si>
  <si>
    <t>26.09.2012</t>
  </si>
  <si>
    <t>26.05.2014</t>
  </si>
  <si>
    <t>13.05.2015</t>
  </si>
  <si>
    <t>21.01.2009</t>
  </si>
  <si>
    <t>31.12.2012</t>
  </si>
  <si>
    <t>13.07.2008</t>
  </si>
  <si>
    <t>03.06.2011</t>
  </si>
  <si>
    <t>09.10.2011</t>
  </si>
  <si>
    <t>27.06.2014</t>
  </si>
  <si>
    <t>15.10.2013</t>
  </si>
  <si>
    <t>16.02.2007</t>
  </si>
  <si>
    <t>04.10.2009</t>
  </si>
  <si>
    <t>15.05.2010</t>
  </si>
  <si>
    <t>22.02.2009</t>
  </si>
  <si>
    <t>18.09.2015</t>
  </si>
  <si>
    <t>23.11.2010</t>
  </si>
  <si>
    <t>29.11.2012</t>
  </si>
  <si>
    <t>02.05.2011</t>
  </si>
  <si>
    <t>18.11.2008</t>
  </si>
  <si>
    <t>20.09.2010</t>
  </si>
  <si>
    <t>06.08.2011</t>
  </si>
  <si>
    <t>16.07.2015</t>
  </si>
  <si>
    <t>20.03.2007</t>
  </si>
  <si>
    <t>08.04.2008</t>
  </si>
  <si>
    <t>24.02.2021</t>
  </si>
  <si>
    <t>01.05.2017</t>
  </si>
  <si>
    <t>02.09.2015</t>
  </si>
  <si>
    <t>02.12.2017</t>
  </si>
  <si>
    <t>01.12.2019</t>
  </si>
  <si>
    <t>25.10.2021</t>
  </si>
  <si>
    <t>18.10.2013</t>
  </si>
  <si>
    <t>14.04.2020</t>
  </si>
  <si>
    <t>22.03.2015</t>
  </si>
  <si>
    <t>02.05.2018</t>
  </si>
  <si>
    <t>21.11.2015</t>
  </si>
  <si>
    <t>24.04.2008</t>
  </si>
  <si>
    <t>07.04.2009</t>
  </si>
  <si>
    <t>15.03.2021</t>
  </si>
  <si>
    <t>28.07.2015</t>
  </si>
  <si>
    <t>20.04.2019</t>
  </si>
  <si>
    <t>29.09.2018</t>
  </si>
  <si>
    <t>01.03.2020</t>
  </si>
  <si>
    <t>21.06.2010</t>
  </si>
  <si>
    <t>09.09.2007</t>
  </si>
  <si>
    <t>08.10.2020</t>
  </si>
  <si>
    <t>08.09.2008</t>
  </si>
  <si>
    <t>07.10.2016</t>
  </si>
  <si>
    <t>25.05.2015</t>
  </si>
  <si>
    <t>12.02.2014</t>
  </si>
  <si>
    <t>19.02.2011</t>
  </si>
  <si>
    <t>25.04.2020</t>
  </si>
  <si>
    <t>22.02.2020</t>
  </si>
  <si>
    <t>06.01.2014</t>
  </si>
  <si>
    <t>22.05.2016</t>
  </si>
  <si>
    <t>14.09.2016</t>
  </si>
  <si>
    <t>11.06.2015</t>
  </si>
  <si>
    <t>10.12.2014</t>
  </si>
  <si>
    <t>11.12.2013</t>
  </si>
  <si>
    <t>25.12.2018</t>
  </si>
  <si>
    <t>17.11.2014</t>
  </si>
  <si>
    <t>14.05.2014</t>
  </si>
  <si>
    <t>19.10.2014</t>
  </si>
  <si>
    <t>23.05.2019</t>
  </si>
  <si>
    <t>28.08.2017</t>
  </si>
  <si>
    <t>31.07.2018</t>
  </si>
  <si>
    <t>27.03.2020</t>
  </si>
  <si>
    <t>18.10.2012</t>
  </si>
  <si>
    <t>23.06.2015</t>
  </si>
  <si>
    <t>02.08.2020</t>
  </si>
  <si>
    <t>15.02.2013</t>
  </si>
  <si>
    <t>Кількість співробітників із прізвищем, яке починається на "Р"</t>
  </si>
  <si>
    <t>МЕЛЬНИК АНДРІЙ АНДРІЙОВИЧ</t>
  </si>
  <si>
    <t>Співробітник</t>
  </si>
  <si>
    <t>Відділ</t>
  </si>
  <si>
    <t>Бухгалтерія</t>
  </si>
  <si>
    <t>Відділ кадрів</t>
  </si>
  <si>
    <t>Фінансовий відділ</t>
  </si>
  <si>
    <t>Відділ збуту</t>
  </si>
  <si>
    <t>Дирекція</t>
  </si>
  <si>
    <t>Господарський відділ</t>
  </si>
  <si>
    <t>Юридичний відділ</t>
  </si>
  <si>
    <t>Маркетинговий відділ</t>
  </si>
  <si>
    <t>6. Налаштуйте сортування Таблиці 1 за Відділом, Прізвищем.</t>
  </si>
  <si>
    <t>8. Заповніть в Таблиці 2 стовпець "Значення" за допомогою формул.</t>
  </si>
  <si>
    <t>7. Додайте стовпець "Відділ", в який додайте відповідні значення для кожного співробітника з аркуша "Відділи".</t>
  </si>
  <si>
    <t>- використайте дані для побудови дашборду з Завдання 2,</t>
  </si>
  <si>
    <t>ПІБ (без зайвих пробілів)</t>
  </si>
  <si>
    <t>работает/не работает</t>
  </si>
  <si>
    <t>дней отработано всего</t>
  </si>
  <si>
    <t>полных лет отработано</t>
  </si>
  <si>
    <t>месяцев отработано</t>
  </si>
  <si>
    <t>остаток дней</t>
  </si>
  <si>
    <t>дней отработаномвсего</t>
  </si>
  <si>
    <t>возрвст на момент увольнения</t>
  </si>
  <si>
    <t>повтор</t>
  </si>
  <si>
    <t>причины</t>
  </si>
  <si>
    <t>максимальное значение</t>
  </si>
  <si>
    <t>женщины уволен</t>
  </si>
  <si>
    <t>мужчины уволен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</si>
</sst>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charset val="204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charset val="204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1" applyFont="1"/>
    <xf numFmtId="0" fontId="2" fillId="0" borderId="0" xfId="1"/>
    <xf numFmtId="0" fontId="4" fillId="0" borderId="0" xfId="1" applyFont="1"/>
    <xf numFmtId="49" fontId="4" fillId="0" borderId="0" xfId="1" applyNumberFormat="1" applyFont="1"/>
    <xf numFmtId="49" fontId="2" fillId="0" borderId="0" xfId="1" applyNumberFormat="1"/>
    <xf numFmtId="0" fontId="5" fillId="0" borderId="0" xfId="2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wrapText="1" inden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6" fillId="0" borderId="0" xfId="0" applyNumberFormat="1" applyFont="1"/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/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wrapText="1"/>
    </xf>
    <xf numFmtId="0" fontId="6" fillId="0" borderId="1" xfId="0" applyFont="1" applyBorder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Гіперпосилання 2" xfId="2"/>
    <cellStyle name="Звичайний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Bk8LyKC4unc" TargetMode="External"/><Relationship Id="rId13" Type="http://schemas.openxmlformats.org/officeDocument/2006/relationships/hyperlink" Target="https://www.youtube.com/watch?v=0yswd700tmk" TargetMode="External"/><Relationship Id="rId3" Type="http://schemas.openxmlformats.org/officeDocument/2006/relationships/hyperlink" Target="https://www.youtube.com/watch?v=GW6ZjK_9H6A" TargetMode="External"/><Relationship Id="rId7" Type="http://schemas.openxmlformats.org/officeDocument/2006/relationships/hyperlink" Target="https://www.youtube.com/watch?v=-qt_nFudQkY" TargetMode="External"/><Relationship Id="rId12" Type="http://schemas.openxmlformats.org/officeDocument/2006/relationships/hyperlink" Target="https://www.youtube.com/watch?v=bjLIA1vSqGs" TargetMode="External"/><Relationship Id="rId17" Type="http://schemas.openxmlformats.org/officeDocument/2006/relationships/hyperlink" Target="https://www.youtube.com/watch?v=cKkXtyjleX4&amp;list=PLPI5vz7nkUqpZzCifiJRFgHfI0flJJp5Y&amp;index=4" TargetMode="External"/><Relationship Id="rId2" Type="http://schemas.openxmlformats.org/officeDocument/2006/relationships/hyperlink" Target="https://www.youtube.com/watch?v=K74_FNnlIF8&amp;list=PLmd91OWgLVSLy87GfZCR74BG1nhO7ER0s&amp;pp=iAQB%20(&#1108;%2024%20&#1074;&#1072;&#1088;&#1110;&#1072;&#1085;&#1090;&#1080;)" TargetMode="External"/><Relationship Id="rId16" Type="http://schemas.openxmlformats.org/officeDocument/2006/relationships/hyperlink" Target="https://www.youtube.com/watch?v=20zDV9MNE0s&amp;list=PLPI5vz7nkUqpZzCifiJRFgHfI0flJJp5Y&amp;index=5" TargetMode="External"/><Relationship Id="rId1" Type="http://schemas.openxmlformats.org/officeDocument/2006/relationships/hyperlink" Target="https://www.youtube.com/watch?v=MTlQvyNQ3PM" TargetMode="External"/><Relationship Id="rId6" Type="http://schemas.openxmlformats.org/officeDocument/2006/relationships/hyperlink" Target="https://www.youtube.com/watch?v=hJNqM10aMYo" TargetMode="External"/><Relationship Id="rId11" Type="http://schemas.openxmlformats.org/officeDocument/2006/relationships/hyperlink" Target="https://www.youtube.com/watch?v=9uFKAwIa3V0" TargetMode="External"/><Relationship Id="rId5" Type="http://schemas.openxmlformats.org/officeDocument/2006/relationships/hyperlink" Target="https://www.youtube.com/watch?v=eaSg0mu6nLM" TargetMode="External"/><Relationship Id="rId15" Type="http://schemas.openxmlformats.org/officeDocument/2006/relationships/hyperlink" Target="https://www.youtube.com/watch?v=TrhvO5-Jum8" TargetMode="External"/><Relationship Id="rId10" Type="http://schemas.openxmlformats.org/officeDocument/2006/relationships/hyperlink" Target="https://www.youtube.com/watch?v=jeYjtEX3RAE" TargetMode="External"/><Relationship Id="rId4" Type="http://schemas.openxmlformats.org/officeDocument/2006/relationships/hyperlink" Target="https://www.youtube.com/watch?v=Bqz4rH9fu9M" TargetMode="External"/><Relationship Id="rId9" Type="http://schemas.openxmlformats.org/officeDocument/2006/relationships/hyperlink" Target="https://youtu.be/Y8wZL-o2DtY?si=SplHXj4Cq9kmnDaG" TargetMode="External"/><Relationship Id="rId14" Type="http://schemas.openxmlformats.org/officeDocument/2006/relationships/hyperlink" Target="https://www.youtube.com/watch?v=Q-zO7zetdX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9"/>
  <sheetViews>
    <sheetView showGridLines="0" workbookViewId="0">
      <selection activeCell="B11" sqref="B11"/>
    </sheetView>
  </sheetViews>
  <sheetFormatPr defaultColWidth="8.8984375" defaultRowHeight="13.8"/>
  <cols>
    <col min="1" max="16384" width="8.8984375" style="2"/>
  </cols>
  <sheetData>
    <row r="2" spans="2:2" ht="17.399999999999999">
      <c r="B2" s="1" t="s">
        <v>0</v>
      </c>
    </row>
    <row r="3" spans="2:2" ht="17.399999999999999">
      <c r="B3" s="3"/>
    </row>
    <row r="4" spans="2:2" ht="17.399999999999999">
      <c r="B4" s="3" t="s">
        <v>1</v>
      </c>
    </row>
    <row r="5" spans="2:2" ht="17.399999999999999">
      <c r="B5" s="3" t="s">
        <v>2</v>
      </c>
    </row>
    <row r="6" spans="2:2" ht="17.399999999999999">
      <c r="B6" s="3" t="s">
        <v>3</v>
      </c>
    </row>
    <row r="7" spans="2:2" ht="17.399999999999999">
      <c r="B7" s="3"/>
    </row>
    <row r="8" spans="2:2" ht="17.399999999999999">
      <c r="B8" s="3" t="s">
        <v>4</v>
      </c>
    </row>
    <row r="9" spans="2:2" ht="17.399999999999999">
      <c r="B9" s="4" t="s">
        <v>5</v>
      </c>
    </row>
    <row r="10" spans="2:2" ht="17.399999999999999">
      <c r="B10" s="4" t="s">
        <v>425</v>
      </c>
    </row>
    <row r="11" spans="2:2" ht="17.399999999999999">
      <c r="B11" s="4" t="s">
        <v>6</v>
      </c>
    </row>
    <row r="12" spans="2:2">
      <c r="B12" s="5"/>
    </row>
    <row r="13" spans="2:2">
      <c r="B13" s="6" t="s">
        <v>7</v>
      </c>
    </row>
    <row r="14" spans="2:2">
      <c r="B14" s="6" t="s">
        <v>8</v>
      </c>
    </row>
    <row r="15" spans="2:2">
      <c r="B15" s="6" t="s">
        <v>9</v>
      </c>
    </row>
    <row r="16" spans="2:2">
      <c r="B16" s="6" t="s">
        <v>10</v>
      </c>
    </row>
    <row r="17" spans="2:2">
      <c r="B17" s="6" t="s">
        <v>11</v>
      </c>
    </row>
    <row r="18" spans="2:2">
      <c r="B18" s="6" t="s">
        <v>12</v>
      </c>
    </row>
    <row r="19" spans="2:2">
      <c r="B19" s="6" t="s">
        <v>13</v>
      </c>
    </row>
    <row r="20" spans="2:2">
      <c r="B20" s="6" t="s">
        <v>14</v>
      </c>
    </row>
    <row r="21" spans="2:2">
      <c r="B21" s="6" t="s">
        <v>15</v>
      </c>
    </row>
    <row r="22" spans="2:2">
      <c r="B22" s="6" t="s">
        <v>16</v>
      </c>
    </row>
    <row r="23" spans="2:2">
      <c r="B23" s="6" t="s">
        <v>17</v>
      </c>
    </row>
    <row r="24" spans="2:2">
      <c r="B24" s="6" t="s">
        <v>18</v>
      </c>
    </row>
    <row r="25" spans="2:2">
      <c r="B25" s="6" t="s">
        <v>19</v>
      </c>
    </row>
    <row r="26" spans="2:2">
      <c r="B26" s="6" t="s">
        <v>20</v>
      </c>
    </row>
    <row r="27" spans="2:2">
      <c r="B27" s="6" t="s">
        <v>21</v>
      </c>
    </row>
    <row r="28" spans="2:2">
      <c r="B28" s="6" t="s">
        <v>22</v>
      </c>
    </row>
    <row r="29" spans="2:2">
      <c r="B29" s="6" t="s">
        <v>23</v>
      </c>
    </row>
  </sheetData>
  <hyperlinks>
    <hyperlink ref="B13" r:id="rId1"/>
    <hyperlink ref="B14" r:id="rId2"/>
    <hyperlink ref="B15" r:id="rId3"/>
    <hyperlink ref="B16" r:id="rId4"/>
    <hyperlink ref="B17" r:id="rId5"/>
    <hyperlink ref="B18" r:id="rId6"/>
    <hyperlink ref="B19" r:id="rId7"/>
    <hyperlink ref="B20" r:id="rId8"/>
    <hyperlink ref="B21" r:id="rId9"/>
    <hyperlink ref="B22" r:id="rId10"/>
    <hyperlink ref="B23" r:id="rId11"/>
    <hyperlink ref="B24" r:id="rId12"/>
    <hyperlink ref="B25" r:id="rId13"/>
    <hyperlink ref="B26" r:id="rId14"/>
    <hyperlink ref="B27" r:id="rId15"/>
    <hyperlink ref="B28" r:id="rId16"/>
    <hyperlink ref="B29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18"/>
  <sheetViews>
    <sheetView showGridLines="0" tabSelected="1" topLeftCell="N4" workbookViewId="0">
      <selection activeCell="M11" sqref="M11:X11"/>
    </sheetView>
  </sheetViews>
  <sheetFormatPr defaultRowHeight="13.8"/>
  <cols>
    <col min="1" max="1" width="4.8984375" customWidth="1"/>
    <col min="2" max="2" width="5.3984375" customWidth="1"/>
    <col min="3" max="4" width="35.19921875" customWidth="1"/>
    <col min="5" max="5" width="13.5" customWidth="1"/>
    <col min="6" max="6" width="12.796875" customWidth="1"/>
    <col min="7" max="7" width="14.8984375" customWidth="1"/>
    <col min="8" max="8" width="12" customWidth="1"/>
    <col min="10" max="10" width="9.796875" customWidth="1"/>
    <col min="11" max="11" width="10.796875" customWidth="1"/>
    <col min="12" max="12" width="10.796875" bestFit="1" customWidth="1"/>
    <col min="13" max="13" width="11.5" customWidth="1"/>
    <col min="14" max="14" width="14.796875" customWidth="1"/>
    <col min="15" max="15" width="14.19921875" customWidth="1"/>
    <col min="16" max="16" width="11" customWidth="1"/>
    <col min="17" max="17" width="9.09765625" customWidth="1"/>
    <col min="18" max="18" width="14.19921875" customWidth="1"/>
    <col min="19" max="19" width="9.8984375" customWidth="1"/>
    <col min="20" max="20" width="9.69921875" customWidth="1"/>
    <col min="21" max="22" width="17.59765625" style="31" customWidth="1"/>
    <col min="23" max="23" width="26.19921875" customWidth="1"/>
    <col min="24" max="24" width="3.09765625" hidden="1" customWidth="1"/>
    <col min="25" max="25" width="3.09765625" customWidth="1"/>
    <col min="26" max="26" width="26.19921875" customWidth="1"/>
    <col min="27" max="27" width="14.59765625" customWidth="1"/>
  </cols>
  <sheetData>
    <row r="2" spans="2:26" ht="17.399999999999999">
      <c r="B2" s="23" t="s">
        <v>27</v>
      </c>
    </row>
    <row r="3" spans="2:26">
      <c r="B3" s="7" t="s">
        <v>46</v>
      </c>
      <c r="H3" s="8"/>
      <c r="I3" s="8"/>
      <c r="J3" s="8"/>
      <c r="K3" s="8"/>
      <c r="L3" s="9"/>
      <c r="M3" s="10" t="s">
        <v>33</v>
      </c>
      <c r="N3" s="10"/>
      <c r="O3" s="10"/>
      <c r="P3" s="10"/>
      <c r="Q3" s="10"/>
      <c r="R3" s="10"/>
      <c r="S3" s="10"/>
      <c r="T3" s="10"/>
      <c r="U3" s="32"/>
      <c r="V3" s="32"/>
    </row>
    <row r="4" spans="2:26">
      <c r="B4" s="7" t="s">
        <v>28</v>
      </c>
      <c r="H4" s="8"/>
      <c r="I4" s="8"/>
      <c r="J4" s="8"/>
      <c r="K4" s="8"/>
      <c r="L4" s="11" t="s">
        <v>24</v>
      </c>
      <c r="M4" s="58" t="s">
        <v>34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60"/>
      <c r="Y4" s="35"/>
      <c r="Z4" s="11" t="s">
        <v>35</v>
      </c>
    </row>
    <row r="5" spans="2:26">
      <c r="B5" s="7" t="s">
        <v>29</v>
      </c>
      <c r="H5" s="8"/>
      <c r="I5" s="8"/>
      <c r="J5" s="8"/>
      <c r="K5" s="8"/>
      <c r="L5" s="11">
        <v>1</v>
      </c>
      <c r="M5" s="49" t="s">
        <v>36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1"/>
      <c r="Y5" s="36"/>
      <c r="Z5" s="11">
        <f>COUNTIF(O18:O117, "0")</f>
        <v>39</v>
      </c>
    </row>
    <row r="6" spans="2:26">
      <c r="B6" s="61" t="s">
        <v>30</v>
      </c>
      <c r="C6" s="61"/>
      <c r="D6" s="61"/>
      <c r="E6" s="61"/>
      <c r="F6" s="61"/>
      <c r="G6" s="61"/>
      <c r="H6" s="61"/>
      <c r="I6" s="61"/>
      <c r="J6" s="61"/>
      <c r="K6" s="40">
        <v>39814</v>
      </c>
      <c r="L6" s="11">
        <v>2</v>
      </c>
      <c r="M6" s="49" t="s">
        <v>37</v>
      </c>
      <c r="N6" s="50"/>
      <c r="O6" s="50"/>
      <c r="P6" s="50"/>
      <c r="Q6" s="50"/>
      <c r="R6" s="50"/>
      <c r="S6" s="50"/>
      <c r="T6" s="50"/>
      <c r="U6" s="50"/>
      <c r="V6" s="50"/>
      <c r="W6" s="50"/>
      <c r="X6" s="51"/>
      <c r="Y6" s="36"/>
      <c r="Z6" s="11">
        <f>COUNTIF(O18:O117, "1")</f>
        <v>61</v>
      </c>
    </row>
    <row r="7" spans="2:26">
      <c r="B7" s="61"/>
      <c r="C7" s="61"/>
      <c r="D7" s="61"/>
      <c r="E7" s="61"/>
      <c r="F7" s="61"/>
      <c r="G7" s="61"/>
      <c r="H7" s="61"/>
      <c r="I7" s="61"/>
      <c r="J7" s="61"/>
      <c r="K7" s="8"/>
      <c r="L7" s="11">
        <v>3</v>
      </c>
      <c r="M7" s="49" t="s">
        <v>38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1"/>
      <c r="Y7" s="36"/>
      <c r="Z7" s="70">
        <f>COUNTIF(M18:M117, "&lt;"&amp;$K$6)</f>
        <v>0</v>
      </c>
    </row>
    <row r="8" spans="2:26">
      <c r="B8" s="7" t="s">
        <v>31</v>
      </c>
      <c r="H8" s="8"/>
      <c r="I8" s="8"/>
      <c r="J8" s="8"/>
      <c r="K8" s="8"/>
      <c r="L8" s="11">
        <v>4</v>
      </c>
      <c r="M8" s="46" t="s">
        <v>39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8"/>
      <c r="Y8" s="37"/>
      <c r="Z8" s="42">
        <f>SUM(N18:N117)/COUNT(N18:N117)</f>
        <v>45.098360655737707</v>
      </c>
    </row>
    <row r="9" spans="2:26">
      <c r="B9" s="7" t="s">
        <v>422</v>
      </c>
      <c r="H9" s="8"/>
      <c r="I9" s="8"/>
      <c r="J9" s="8"/>
      <c r="K9" s="8"/>
      <c r="L9" s="11">
        <v>5</v>
      </c>
      <c r="M9" s="49" t="s">
        <v>40</v>
      </c>
      <c r="N9" s="50"/>
      <c r="O9" s="50"/>
      <c r="P9" s="50"/>
      <c r="Q9" s="50"/>
      <c r="R9" s="50"/>
      <c r="S9" s="50"/>
      <c r="T9" s="50"/>
      <c r="U9" s="50"/>
      <c r="V9" s="50"/>
      <c r="W9" s="50"/>
      <c r="X9" s="51"/>
      <c r="Y9" s="36"/>
      <c r="Z9" s="70"/>
    </row>
    <row r="10" spans="2:26">
      <c r="B10" s="7" t="s">
        <v>424</v>
      </c>
      <c r="H10" s="8"/>
      <c r="I10" s="8"/>
      <c r="J10" s="8"/>
      <c r="K10" s="8"/>
      <c r="L10" s="11">
        <v>6</v>
      </c>
      <c r="M10" s="52" t="s">
        <v>410</v>
      </c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4"/>
      <c r="Y10" s="43"/>
      <c r="Z10" s="12">
        <f>COUNTIF(E18:E117, "Р*")</f>
        <v>4</v>
      </c>
    </row>
    <row r="11" spans="2:26">
      <c r="B11" s="7" t="s">
        <v>423</v>
      </c>
      <c r="H11" s="8"/>
      <c r="I11" s="8"/>
      <c r="J11" s="8"/>
      <c r="K11" s="8"/>
      <c r="L11" s="11">
        <v>7</v>
      </c>
      <c r="M11" s="55" t="s">
        <v>41</v>
      </c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7"/>
      <c r="Y11" s="44"/>
      <c r="Z11" s="12">
        <f>COUNTA(Z18:Z24)</f>
        <v>6</v>
      </c>
    </row>
    <row r="12" spans="2:26">
      <c r="B12" s="7"/>
      <c r="H12" s="8"/>
      <c r="I12" s="8"/>
      <c r="J12" s="8"/>
      <c r="K12" s="8"/>
      <c r="L12" s="11">
        <v>8</v>
      </c>
      <c r="M12" s="49" t="s">
        <v>42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1"/>
      <c r="Y12" s="36"/>
      <c r="Z12" s="11" t="str">
        <f>INDEX(Z18:Z24,MATCH(Z26,AA18:AA24,0))</f>
        <v>скорочення штату</v>
      </c>
    </row>
    <row r="13" spans="2:26">
      <c r="B13" s="7"/>
      <c r="H13" s="8"/>
      <c r="I13" s="8"/>
      <c r="J13" s="8"/>
      <c r="K13" s="8"/>
      <c r="L13" s="8"/>
    </row>
    <row r="14" spans="2:26">
      <c r="B14" s="7"/>
      <c r="C14" s="13" t="s">
        <v>32</v>
      </c>
      <c r="D14" s="13"/>
      <c r="E14" s="13"/>
      <c r="H14" s="14">
        <v>44927</v>
      </c>
      <c r="I14" s="8"/>
      <c r="J14" s="15"/>
      <c r="K14" s="15"/>
      <c r="L14" s="8"/>
      <c r="M14" s="8"/>
      <c r="N14" s="8"/>
      <c r="O14" s="8"/>
      <c r="P14" s="8"/>
      <c r="Q14" s="8"/>
      <c r="R14" s="8"/>
      <c r="S14" s="8"/>
      <c r="T14" s="8"/>
      <c r="U14" s="33"/>
      <c r="V14" s="33"/>
    </row>
    <row r="15" spans="2:26">
      <c r="B15" s="16"/>
      <c r="C15" s="9"/>
      <c r="D15" s="9"/>
      <c r="E15" s="9"/>
      <c r="F15" s="9"/>
      <c r="G15" s="9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34"/>
      <c r="V15" s="34"/>
      <c r="W15" s="9"/>
      <c r="X15" s="9"/>
      <c r="Y15" s="9"/>
    </row>
    <row r="16" spans="2:26" ht="13.8" customHeight="1">
      <c r="B16" s="62" t="s">
        <v>24</v>
      </c>
      <c r="C16" s="66" t="s">
        <v>43</v>
      </c>
      <c r="D16" s="67"/>
      <c r="E16" s="67"/>
      <c r="F16" s="67"/>
      <c r="G16" s="68"/>
      <c r="H16" s="62" t="s">
        <v>48</v>
      </c>
      <c r="I16" s="62" t="s">
        <v>49</v>
      </c>
      <c r="J16" s="62" t="s">
        <v>50</v>
      </c>
      <c r="K16" s="62" t="s">
        <v>51</v>
      </c>
      <c r="L16" s="62" t="s">
        <v>52</v>
      </c>
      <c r="M16" s="62" t="s">
        <v>53</v>
      </c>
      <c r="N16" s="38"/>
      <c r="O16" s="26"/>
      <c r="P16" s="26"/>
      <c r="Q16" s="26"/>
      <c r="R16" s="28"/>
      <c r="S16" s="28"/>
      <c r="T16" s="28"/>
      <c r="U16" s="64" t="s">
        <v>25</v>
      </c>
      <c r="V16" s="29"/>
      <c r="W16" s="62" t="s">
        <v>54</v>
      </c>
      <c r="X16" s="62" t="s">
        <v>54</v>
      </c>
      <c r="Y16" s="9"/>
      <c r="Z16" s="9"/>
    </row>
    <row r="17" spans="2:27" ht="28.2" customHeight="1">
      <c r="B17" s="63"/>
      <c r="C17" s="17" t="s">
        <v>44</v>
      </c>
      <c r="D17" s="27" t="s">
        <v>426</v>
      </c>
      <c r="E17" s="27" t="s">
        <v>44</v>
      </c>
      <c r="F17" s="17" t="s">
        <v>45</v>
      </c>
      <c r="G17" s="17" t="s">
        <v>47</v>
      </c>
      <c r="H17" s="63"/>
      <c r="I17" s="63"/>
      <c r="J17" s="63"/>
      <c r="K17" s="63"/>
      <c r="L17" s="63"/>
      <c r="M17" s="63"/>
      <c r="N17" s="41" t="s">
        <v>433</v>
      </c>
      <c r="O17" s="26" t="s">
        <v>427</v>
      </c>
      <c r="P17" s="26" t="s">
        <v>428</v>
      </c>
      <c r="Q17" s="26" t="s">
        <v>429</v>
      </c>
      <c r="R17" s="28" t="s">
        <v>432</v>
      </c>
      <c r="S17" s="28" t="s">
        <v>430</v>
      </c>
      <c r="T17" s="28" t="s">
        <v>431</v>
      </c>
      <c r="U17" s="65"/>
      <c r="V17" s="29" t="s">
        <v>413</v>
      </c>
      <c r="W17" s="63"/>
      <c r="X17" s="63"/>
      <c r="Y17" s="9"/>
      <c r="Z17" s="45" t="s">
        <v>435</v>
      </c>
      <c r="AA17" s="24" t="s">
        <v>434</v>
      </c>
    </row>
    <row r="18" spans="2:27">
      <c r="B18" s="17">
        <v>1</v>
      </c>
      <c r="C18" s="18" t="s">
        <v>411</v>
      </c>
      <c r="D18" s="18" t="s">
        <v>411</v>
      </c>
      <c r="E18" s="18" t="s">
        <v>63</v>
      </c>
      <c r="F18" s="19" t="s">
        <v>64</v>
      </c>
      <c r="G18" s="18" t="s">
        <v>65</v>
      </c>
      <c r="H18" s="20">
        <v>21956</v>
      </c>
      <c r="I18" s="17" t="s">
        <v>55</v>
      </c>
      <c r="J18" s="17">
        <v>62</v>
      </c>
      <c r="K18" s="17" t="s">
        <v>56</v>
      </c>
      <c r="L18" s="20" t="s">
        <v>264</v>
      </c>
      <c r="M18" s="20"/>
      <c r="N18" s="20" t="str">
        <f>IF(O18 = "1",YEAR(M18)-YEAR(H18), "")</f>
        <v/>
      </c>
      <c r="O18" s="20" t="str">
        <f>IF(M18="", "0", "1")</f>
        <v>0</v>
      </c>
      <c r="P18" s="29">
        <f ca="1">IF(O18="0", TODAY()-L18, M18-L18)</f>
        <v>3857</v>
      </c>
      <c r="Q18" s="29">
        <f ca="1">ROUNDDOWN(P18/365.25,0)</f>
        <v>10</v>
      </c>
      <c r="R18" s="29">
        <f ca="1">MOD(P18,365.25)</f>
        <v>204.5</v>
      </c>
      <c r="S18" s="29">
        <f ca="1">ROUNDDOWN(R18/30.4375,0)</f>
        <v>6</v>
      </c>
      <c r="T18" s="29">
        <f ca="1">ROUND(MOD(R18,30.4375),0)</f>
        <v>22</v>
      </c>
      <c r="U18" s="30" t="str">
        <f ca="1">Q18&amp;"р."&amp;S18&amp;"м."&amp;T18&amp;"д."</f>
        <v>10р.6м.22д.</v>
      </c>
      <c r="V18" s="30" t="str">
        <f>VLOOKUP($D$18:$D$117,Відділи!$C$2:$D$101,2,FALSE)</f>
        <v>Бухгалтерія</v>
      </c>
      <c r="W18" s="21" t="s">
        <v>26</v>
      </c>
      <c r="X18" s="22"/>
      <c r="Y18" s="22"/>
      <c r="Z18" s="21" t="s">
        <v>61</v>
      </c>
      <c r="AA18" s="24">
        <f>COUNTIF($W$18:$W$117, W18)</f>
        <v>39</v>
      </c>
    </row>
    <row r="19" spans="2:27">
      <c r="B19" s="17">
        <v>2</v>
      </c>
      <c r="C19" s="18" t="s">
        <v>66</v>
      </c>
      <c r="D19" s="18" t="str">
        <f t="shared" ref="D19:D50" si="0">TRIM(C19)</f>
        <v>ШЕВЧЕНКО ТАРАС ГРИГОРОВИЧ</v>
      </c>
      <c r="E19" s="18" t="str">
        <f>PROPER(LEFT(D19, FIND(" ",D19)))</f>
        <v xml:space="preserve">Шевченко </v>
      </c>
      <c r="F19" s="18" t="str">
        <f t="shared" ref="F19:F50" si="1">PROPER(LOWER(MID(D19,FIND(" ",D19)+1,FIND(" ",D19,FIND(" ",D19)+1)-FIND(" ",D19)-1)))</f>
        <v>Тарас</v>
      </c>
      <c r="G19" s="18" t="str">
        <f t="shared" ref="G19:G50" si="2">PROPER(RIGHT(D19,LEN(D19)-FIND(" ",D19,FIND(" ",D19)+1)))</f>
        <v>Григорович</v>
      </c>
      <c r="H19" s="20" t="s">
        <v>165</v>
      </c>
      <c r="I19" s="17" t="str">
        <f>IF(RIGHT(G19,2)= "ич", "чоловіча", "жіноча")</f>
        <v>чоловіча</v>
      </c>
      <c r="J19" s="17">
        <f>YEAR(L19)-YEAR(H19)</f>
        <v>72</v>
      </c>
      <c r="K19" s="17" t="str">
        <f>IF(J19&gt;=60, "так", "ні")</f>
        <v>так</v>
      </c>
      <c r="L19" s="20" t="s">
        <v>265</v>
      </c>
      <c r="M19" s="20">
        <v>42182</v>
      </c>
      <c r="N19" s="39">
        <f>IF(O19 = "1",YEAR(M19)-YEAR(H19), "")</f>
        <v>73</v>
      </c>
      <c r="O19" s="20" t="str">
        <f t="shared" ref="O19:O82" si="3">IF(M19="", "0", "1")</f>
        <v>1</v>
      </c>
      <c r="P19" s="29">
        <f t="shared" ref="P19:P82" ca="1" si="4">IF(O19="0", TODAY()-L19, M19-L19)</f>
        <v>333</v>
      </c>
      <c r="Q19" s="29">
        <f ca="1">ROUNDDOWN(P19/365.25,0)</f>
        <v>0</v>
      </c>
      <c r="R19" s="29">
        <f ca="1">MOD(P19,365.25)</f>
        <v>333</v>
      </c>
      <c r="S19" s="29">
        <f ca="1">ROUNDDOWN(R19/30.4375,0)</f>
        <v>10</v>
      </c>
      <c r="T19" s="29">
        <f t="shared" ref="T19:T82" ca="1" si="5">ROUND(MOD(R19,30.4375),0)</f>
        <v>29</v>
      </c>
      <c r="U19" s="30" t="str">
        <f t="shared" ref="U19:U82" ca="1" si="6">Q19&amp;"р."&amp;S19&amp;"м."&amp;T19&amp;"д."</f>
        <v>0р.10м.29д.</v>
      </c>
      <c r="V19" s="30" t="str">
        <f>VLOOKUP($D$18:$D$117,Відділи!$C$2:$D$101,2,FALSE)</f>
        <v>Юридичний відділ</v>
      </c>
      <c r="W19" s="21" t="s">
        <v>57</v>
      </c>
      <c r="X19" s="22"/>
      <c r="Y19" s="22"/>
      <c r="Z19" s="21" t="s">
        <v>62</v>
      </c>
      <c r="AA19" s="24">
        <f>COUNTIF($W$18:$W$117, W19)</f>
        <v>13</v>
      </c>
    </row>
    <row r="20" spans="2:27">
      <c r="B20" s="17">
        <v>3</v>
      </c>
      <c r="C20" s="18" t="s">
        <v>67</v>
      </c>
      <c r="D20" s="18" t="str">
        <f t="shared" si="0"/>
        <v>КОВАЛЕНКО АННА МИКОЛАЇВНА</v>
      </c>
      <c r="E20" s="18" t="str">
        <f t="shared" ref="E20:E83" si="7">PROPER(LEFT(D20, FIND(" ",D20)))</f>
        <v xml:space="preserve">Коваленко </v>
      </c>
      <c r="F20" s="18" t="str">
        <f t="shared" si="1"/>
        <v>Анна</v>
      </c>
      <c r="G20" s="18" t="str">
        <f t="shared" si="2"/>
        <v>Миколаївна</v>
      </c>
      <c r="H20" s="20" t="s">
        <v>166</v>
      </c>
      <c r="I20" s="26" t="str">
        <f t="shared" ref="I20:I83" si="8">IF(RIGHT(G20,2)= "ич", "чоловіча", "жіноча")</f>
        <v>жіноча</v>
      </c>
      <c r="J20" s="26">
        <f t="shared" ref="J20:J83" si="9">YEAR(L20)-YEAR(H20)</f>
        <v>47</v>
      </c>
      <c r="K20" s="26" t="str">
        <f t="shared" ref="K20:K83" si="10">IF(J20&gt;=60, "так", "ні")</f>
        <v>ні</v>
      </c>
      <c r="L20" s="20" t="s">
        <v>266</v>
      </c>
      <c r="M20" s="20">
        <v>44836</v>
      </c>
      <c r="N20" s="39">
        <f t="shared" ref="N20:N83" si="11">IF(O20 = "1",YEAR(M20)-YEAR(H20), "")</f>
        <v>57</v>
      </c>
      <c r="O20" s="20" t="str">
        <f t="shared" si="3"/>
        <v>1</v>
      </c>
      <c r="P20" s="29">
        <f t="shared" ca="1" si="4"/>
        <v>3786</v>
      </c>
      <c r="Q20" s="29">
        <f t="shared" ref="Q20:Q82" ca="1" si="12">ROUNDDOWN(P20/365.25,0)</f>
        <v>10</v>
      </c>
      <c r="R20" s="29">
        <f t="shared" ref="R20:R83" ca="1" si="13">MOD(P20,365.25)</f>
        <v>133.5</v>
      </c>
      <c r="S20" s="29">
        <f t="shared" ref="S20:S83" ca="1" si="14">ROUNDDOWN(R20/30.4375,0)</f>
        <v>4</v>
      </c>
      <c r="T20" s="29">
        <f t="shared" ca="1" si="5"/>
        <v>12</v>
      </c>
      <c r="U20" s="30" t="str">
        <f t="shared" ca="1" si="6"/>
        <v>10р.4м.12д.</v>
      </c>
      <c r="V20" s="30" t="str">
        <f>VLOOKUP($D$18:$D$117,Відділи!$C$2:$D$101,2,FALSE)</f>
        <v>Фінансовий відділ</v>
      </c>
      <c r="W20" s="21" t="s">
        <v>58</v>
      </c>
      <c r="X20" s="22"/>
      <c r="Y20" s="22"/>
      <c r="Z20" s="21" t="s">
        <v>59</v>
      </c>
      <c r="AA20" s="24">
        <f>COUNTIF($W$18:$W$117, W20)</f>
        <v>25</v>
      </c>
    </row>
    <row r="21" spans="2:27" ht="26.4">
      <c r="B21" s="17">
        <v>4</v>
      </c>
      <c r="C21" s="18" t="s">
        <v>68</v>
      </c>
      <c r="D21" s="18" t="str">
        <f t="shared" si="0"/>
        <v>БОНДАРЕНКО ОЛЕНА АНАТОЛІЇВНА</v>
      </c>
      <c r="E21" s="18" t="str">
        <f t="shared" si="7"/>
        <v xml:space="preserve">Бондаренко </v>
      </c>
      <c r="F21" s="18" t="str">
        <f t="shared" si="1"/>
        <v>Олена</v>
      </c>
      <c r="G21" s="18" t="str">
        <f t="shared" si="2"/>
        <v>Анатоліївна</v>
      </c>
      <c r="H21" s="20" t="s">
        <v>167</v>
      </c>
      <c r="I21" s="26" t="str">
        <f t="shared" si="8"/>
        <v>жіноча</v>
      </c>
      <c r="J21" s="26">
        <f t="shared" si="9"/>
        <v>29</v>
      </c>
      <c r="K21" s="26" t="str">
        <f t="shared" si="10"/>
        <v>ні</v>
      </c>
      <c r="L21" s="20" t="s">
        <v>267</v>
      </c>
      <c r="M21" s="20">
        <v>43357</v>
      </c>
      <c r="N21" s="39">
        <f t="shared" si="11"/>
        <v>39</v>
      </c>
      <c r="O21" s="20" t="str">
        <f t="shared" si="3"/>
        <v>1</v>
      </c>
      <c r="P21" s="29">
        <f t="shared" ca="1" si="4"/>
        <v>3747</v>
      </c>
      <c r="Q21" s="29">
        <f t="shared" ca="1" si="12"/>
        <v>10</v>
      </c>
      <c r="R21" s="29">
        <f t="shared" ca="1" si="13"/>
        <v>94.5</v>
      </c>
      <c r="S21" s="29">
        <f t="shared" ca="1" si="14"/>
        <v>3</v>
      </c>
      <c r="T21" s="29">
        <f t="shared" ca="1" si="5"/>
        <v>3</v>
      </c>
      <c r="U21" s="30" t="str">
        <f t="shared" ca="1" si="6"/>
        <v>10р.3м.3д.</v>
      </c>
      <c r="V21" s="30" t="str">
        <f>VLOOKUP($D$18:$D$117,Відділи!$C$2:$D$101,2,FALSE)</f>
        <v>Маркетинговий відділ</v>
      </c>
      <c r="W21" s="21" t="s">
        <v>57</v>
      </c>
      <c r="X21" s="22"/>
      <c r="Y21" s="22"/>
      <c r="Z21" s="21" t="s">
        <v>60</v>
      </c>
      <c r="AA21" s="24">
        <f>COUNTIF($W$18:$W$117, W21)</f>
        <v>13</v>
      </c>
    </row>
    <row r="22" spans="2:27">
      <c r="B22" s="17">
        <v>5</v>
      </c>
      <c r="C22" s="18" t="s">
        <v>69</v>
      </c>
      <c r="D22" s="18" t="str">
        <f t="shared" si="0"/>
        <v>БОЙКО ЮРІЙ АНАТОЛІЙОВИЧ</v>
      </c>
      <c r="E22" s="18" t="str">
        <f t="shared" si="7"/>
        <v xml:space="preserve">Бойко </v>
      </c>
      <c r="F22" s="18" t="str">
        <f t="shared" si="1"/>
        <v>Юрій</v>
      </c>
      <c r="G22" s="18" t="str">
        <f t="shared" si="2"/>
        <v>Анатолійович</v>
      </c>
      <c r="H22" s="20" t="s">
        <v>168</v>
      </c>
      <c r="I22" s="26" t="str">
        <f t="shared" si="8"/>
        <v>чоловіча</v>
      </c>
      <c r="J22" s="26">
        <f t="shared" si="9"/>
        <v>19</v>
      </c>
      <c r="K22" s="26" t="str">
        <f t="shared" si="10"/>
        <v>ні</v>
      </c>
      <c r="L22" s="20" t="s">
        <v>268</v>
      </c>
      <c r="M22" s="20"/>
      <c r="N22" s="39" t="str">
        <f t="shared" si="11"/>
        <v/>
      </c>
      <c r="O22" s="20" t="str">
        <f t="shared" si="3"/>
        <v>0</v>
      </c>
      <c r="P22" s="29">
        <f t="shared" ca="1" si="4"/>
        <v>5329</v>
      </c>
      <c r="Q22" s="29">
        <f t="shared" ca="1" si="12"/>
        <v>14</v>
      </c>
      <c r="R22" s="29">
        <f t="shared" ca="1" si="13"/>
        <v>215.5</v>
      </c>
      <c r="S22" s="29">
        <f t="shared" ca="1" si="14"/>
        <v>7</v>
      </c>
      <c r="T22" s="29">
        <f t="shared" ca="1" si="5"/>
        <v>2</v>
      </c>
      <c r="U22" s="30" t="str">
        <f t="shared" ca="1" si="6"/>
        <v>14р.7м.2д.</v>
      </c>
      <c r="V22" s="30" t="str">
        <f>VLOOKUP($D$18:$D$117,Відділи!$C$2:$D$101,2,FALSE)</f>
        <v>Відділ збуту</v>
      </c>
      <c r="W22" s="21" t="s">
        <v>26</v>
      </c>
      <c r="X22" s="22"/>
      <c r="Y22" s="22"/>
      <c r="Z22" s="21" t="s">
        <v>57</v>
      </c>
      <c r="AA22" s="24">
        <f>COUNTIF($W$18:$W$117, W22)</f>
        <v>39</v>
      </c>
    </row>
    <row r="23" spans="2:27" ht="26.4">
      <c r="B23" s="17">
        <v>6</v>
      </c>
      <c r="C23" s="18" t="s">
        <v>70</v>
      </c>
      <c r="D23" s="18" t="str">
        <f t="shared" si="0"/>
        <v>ТКАЧЕНКО ОЛЕКСАНДР МИКОЛАЙОВИЧ</v>
      </c>
      <c r="E23" s="18" t="str">
        <f t="shared" si="7"/>
        <v xml:space="preserve">Ткаченко </v>
      </c>
      <c r="F23" s="18" t="str">
        <f t="shared" si="1"/>
        <v>Олександр</v>
      </c>
      <c r="G23" s="18" t="str">
        <f t="shared" si="2"/>
        <v>Миколайович</v>
      </c>
      <c r="H23" s="20" t="s">
        <v>169</v>
      </c>
      <c r="I23" s="26" t="str">
        <f t="shared" si="8"/>
        <v>чоловіча</v>
      </c>
      <c r="J23" s="26">
        <f t="shared" si="9"/>
        <v>75</v>
      </c>
      <c r="K23" s="26" t="str">
        <f t="shared" si="10"/>
        <v>так</v>
      </c>
      <c r="L23" s="20" t="s">
        <v>269</v>
      </c>
      <c r="M23" s="20">
        <v>43076</v>
      </c>
      <c r="N23" s="39">
        <f t="shared" si="11"/>
        <v>78</v>
      </c>
      <c r="O23" s="20" t="str">
        <f t="shared" si="3"/>
        <v>1</v>
      </c>
      <c r="P23" s="29">
        <f t="shared" ca="1" si="4"/>
        <v>1195</v>
      </c>
      <c r="Q23" s="29">
        <f t="shared" ca="1" si="12"/>
        <v>3</v>
      </c>
      <c r="R23" s="29">
        <f t="shared" ca="1" si="13"/>
        <v>99.25</v>
      </c>
      <c r="S23" s="29">
        <f t="shared" ca="1" si="14"/>
        <v>3</v>
      </c>
      <c r="T23" s="29">
        <f t="shared" ca="1" si="5"/>
        <v>8</v>
      </c>
      <c r="U23" s="30" t="str">
        <f t="shared" ca="1" si="6"/>
        <v>3р.3м.8д.</v>
      </c>
      <c r="V23" s="30" t="str">
        <f>VLOOKUP($D$18:$D$117,Відділи!$C$2:$D$101,2,FALSE)</f>
        <v>Господарський відділ</v>
      </c>
      <c r="W23" s="21" t="s">
        <v>58</v>
      </c>
      <c r="X23" s="22"/>
      <c r="Y23" s="22"/>
      <c r="Z23" s="21" t="s">
        <v>58</v>
      </c>
      <c r="AA23" s="24">
        <f>COUNTIF($W$18:$W$117, W23)</f>
        <v>25</v>
      </c>
    </row>
    <row r="24" spans="2:27">
      <c r="B24" s="17">
        <v>7</v>
      </c>
      <c r="C24" s="18" t="s">
        <v>71</v>
      </c>
      <c r="D24" s="18" t="str">
        <f t="shared" si="0"/>
        <v>КРАВЧЕНКО ВІКТОР АНДРІЙОВИЧ</v>
      </c>
      <c r="E24" s="18" t="str">
        <f t="shared" si="7"/>
        <v xml:space="preserve">Кравченко </v>
      </c>
      <c r="F24" s="18" t="str">
        <f t="shared" si="1"/>
        <v>Віктор</v>
      </c>
      <c r="G24" s="18" t="str">
        <f t="shared" si="2"/>
        <v>Андрійович</v>
      </c>
      <c r="H24" s="20" t="s">
        <v>170</v>
      </c>
      <c r="I24" s="26" t="str">
        <f t="shared" si="8"/>
        <v>чоловіча</v>
      </c>
      <c r="J24" s="26">
        <f t="shared" si="9"/>
        <v>54</v>
      </c>
      <c r="K24" s="26" t="str">
        <f t="shared" si="10"/>
        <v>ні</v>
      </c>
      <c r="L24" s="20" t="s">
        <v>270</v>
      </c>
      <c r="M24" s="20">
        <v>43091</v>
      </c>
      <c r="N24" s="39">
        <f t="shared" si="11"/>
        <v>59</v>
      </c>
      <c r="O24" s="20" t="str">
        <f t="shared" si="3"/>
        <v>1</v>
      </c>
      <c r="P24" s="29">
        <f t="shared" ca="1" si="4"/>
        <v>1881</v>
      </c>
      <c r="Q24" s="29">
        <f t="shared" ca="1" si="12"/>
        <v>5</v>
      </c>
      <c r="R24" s="29">
        <f t="shared" ca="1" si="13"/>
        <v>54.75</v>
      </c>
      <c r="S24" s="29">
        <f t="shared" ca="1" si="14"/>
        <v>1</v>
      </c>
      <c r="T24" s="29">
        <f t="shared" ca="1" si="5"/>
        <v>24</v>
      </c>
      <c r="U24" s="30" t="str">
        <f t="shared" ca="1" si="6"/>
        <v>5р.1м.24д.</v>
      </c>
      <c r="V24" s="30" t="str">
        <f>VLOOKUP($D$18:$D$117,Відділи!$C$2:$D$101,2,FALSE)</f>
        <v>Дирекція</v>
      </c>
      <c r="W24" s="21" t="s">
        <v>58</v>
      </c>
      <c r="X24" s="22"/>
      <c r="Y24" s="22"/>
      <c r="Z24" s="21"/>
      <c r="AA24" s="24">
        <f>COUNTIF($W$18:$W$117, W24)</f>
        <v>25</v>
      </c>
    </row>
    <row r="25" spans="2:27">
      <c r="B25" s="17">
        <v>8</v>
      </c>
      <c r="C25" s="18" t="s">
        <v>72</v>
      </c>
      <c r="D25" s="18" t="str">
        <f t="shared" si="0"/>
        <v>КОВАЛЬЧУК КИРИЛО СЕРГІЙОВИЧ</v>
      </c>
      <c r="E25" s="18" t="str">
        <f t="shared" si="7"/>
        <v xml:space="preserve">Ковальчук </v>
      </c>
      <c r="F25" s="18" t="str">
        <f t="shared" si="1"/>
        <v>Кирило</v>
      </c>
      <c r="G25" s="18" t="str">
        <f t="shared" si="2"/>
        <v>Сергійович</v>
      </c>
      <c r="H25" s="20" t="s">
        <v>171</v>
      </c>
      <c r="I25" s="26" t="str">
        <f t="shared" si="8"/>
        <v>чоловіча</v>
      </c>
      <c r="J25" s="26">
        <f t="shared" si="9"/>
        <v>19</v>
      </c>
      <c r="K25" s="26" t="str">
        <f t="shared" si="10"/>
        <v>ні</v>
      </c>
      <c r="L25" s="20" t="s">
        <v>271</v>
      </c>
      <c r="M25" s="20">
        <v>42633</v>
      </c>
      <c r="N25" s="39">
        <f t="shared" si="11"/>
        <v>27</v>
      </c>
      <c r="O25" s="20" t="str">
        <f t="shared" si="3"/>
        <v>1</v>
      </c>
      <c r="P25" s="29">
        <f t="shared" ca="1" si="4"/>
        <v>2927</v>
      </c>
      <c r="Q25" s="29">
        <f t="shared" ca="1" si="12"/>
        <v>8</v>
      </c>
      <c r="R25" s="29">
        <f t="shared" ca="1" si="13"/>
        <v>5</v>
      </c>
      <c r="S25" s="29">
        <f t="shared" ca="1" si="14"/>
        <v>0</v>
      </c>
      <c r="T25" s="29">
        <f t="shared" ca="1" si="5"/>
        <v>5</v>
      </c>
      <c r="U25" s="30" t="str">
        <f t="shared" ca="1" si="6"/>
        <v>8р.0м.5д.</v>
      </c>
      <c r="V25" s="30" t="str">
        <f>VLOOKUP($D$18:$D$117,Відділи!$C$2:$D$101,2,FALSE)</f>
        <v>Відділ кадрів</v>
      </c>
      <c r="W25" s="21" t="s">
        <v>59</v>
      </c>
      <c r="X25" s="22"/>
      <c r="Y25" s="22"/>
      <c r="Z25" s="69" t="s">
        <v>436</v>
      </c>
    </row>
    <row r="26" spans="2:27">
      <c r="B26" s="17">
        <v>9</v>
      </c>
      <c r="C26" s="18" t="s">
        <v>73</v>
      </c>
      <c r="D26" s="18" t="str">
        <f t="shared" si="0"/>
        <v>КОВАЛЬ ОЛЕКСАНДР ІВАНОВИЧ</v>
      </c>
      <c r="E26" s="18" t="str">
        <f t="shared" si="7"/>
        <v xml:space="preserve">Коваль </v>
      </c>
      <c r="F26" s="18" t="str">
        <f t="shared" si="1"/>
        <v>Олександр</v>
      </c>
      <c r="G26" s="18" t="str">
        <f t="shared" si="2"/>
        <v>Іванович</v>
      </c>
      <c r="H26" s="20" t="s">
        <v>172</v>
      </c>
      <c r="I26" s="26" t="str">
        <f t="shared" si="8"/>
        <v>чоловіча</v>
      </c>
      <c r="J26" s="26">
        <f t="shared" si="9"/>
        <v>47</v>
      </c>
      <c r="K26" s="26" t="str">
        <f t="shared" si="10"/>
        <v>ні</v>
      </c>
      <c r="L26" s="20" t="s">
        <v>272</v>
      </c>
      <c r="M26" s="20" t="s">
        <v>26</v>
      </c>
      <c r="N26" s="39" t="str">
        <f t="shared" si="11"/>
        <v/>
      </c>
      <c r="O26" s="20" t="str">
        <f t="shared" si="3"/>
        <v>0</v>
      </c>
      <c r="P26" s="29">
        <f t="shared" ca="1" si="4"/>
        <v>3953</v>
      </c>
      <c r="Q26" s="29">
        <f t="shared" ca="1" si="12"/>
        <v>10</v>
      </c>
      <c r="R26" s="29">
        <f t="shared" ca="1" si="13"/>
        <v>300.5</v>
      </c>
      <c r="S26" s="29">
        <f t="shared" ca="1" si="14"/>
        <v>9</v>
      </c>
      <c r="T26" s="29">
        <f t="shared" ca="1" si="5"/>
        <v>27</v>
      </c>
      <c r="U26" s="30" t="str">
        <f t="shared" ca="1" si="6"/>
        <v>10р.9м.27д.</v>
      </c>
      <c r="V26" s="30" t="str">
        <f>VLOOKUP($D$18:$D$117,Відділи!$C$2:$D$101,2,FALSE)</f>
        <v>Бухгалтерія</v>
      </c>
      <c r="W26" s="21" t="s">
        <v>26</v>
      </c>
      <c r="X26" s="22"/>
      <c r="Y26" s="22"/>
      <c r="Z26">
        <f>MAX(AA18:AA24)</f>
        <v>39</v>
      </c>
    </row>
    <row r="27" spans="2:27">
      <c r="B27" s="17">
        <v>10</v>
      </c>
      <c r="C27" s="18" t="s">
        <v>74</v>
      </c>
      <c r="D27" s="18" t="str">
        <f t="shared" si="0"/>
        <v>ОЛІЙНИК БОРИС ІЛЛІЧ</v>
      </c>
      <c r="E27" s="18" t="str">
        <f t="shared" si="7"/>
        <v xml:space="preserve">Олійник </v>
      </c>
      <c r="F27" s="18" t="str">
        <f t="shared" si="1"/>
        <v>Борис</v>
      </c>
      <c r="G27" s="18" t="str">
        <f t="shared" si="2"/>
        <v>Ілліч</v>
      </c>
      <c r="H27" s="20" t="s">
        <v>173</v>
      </c>
      <c r="I27" s="26" t="str">
        <f t="shared" si="8"/>
        <v>жіноча</v>
      </c>
      <c r="J27" s="26">
        <f t="shared" si="9"/>
        <v>60</v>
      </c>
      <c r="K27" s="26" t="str">
        <f t="shared" si="10"/>
        <v>так</v>
      </c>
      <c r="L27" s="20" t="s">
        <v>273</v>
      </c>
      <c r="M27" s="20" t="s">
        <v>26</v>
      </c>
      <c r="N27" s="39" t="str">
        <f t="shared" si="11"/>
        <v/>
      </c>
      <c r="O27" s="20" t="str">
        <f t="shared" si="3"/>
        <v>0</v>
      </c>
      <c r="P27" s="29">
        <f t="shared" ca="1" si="4"/>
        <v>3378</v>
      </c>
      <c r="Q27" s="29">
        <f t="shared" ca="1" si="12"/>
        <v>9</v>
      </c>
      <c r="R27" s="29">
        <f t="shared" ca="1" si="13"/>
        <v>90.75</v>
      </c>
      <c r="S27" s="29">
        <f t="shared" ca="1" si="14"/>
        <v>2</v>
      </c>
      <c r="T27" s="29">
        <f t="shared" ca="1" si="5"/>
        <v>30</v>
      </c>
      <c r="U27" s="30" t="str">
        <f t="shared" ca="1" si="6"/>
        <v>9р.2м.30д.</v>
      </c>
      <c r="V27" s="30" t="str">
        <f>VLOOKUP($D$18:$D$117,Відділи!$C$2:$D$101,2,FALSE)</f>
        <v>Фінансовий відділ</v>
      </c>
      <c r="W27" s="21" t="s">
        <v>26</v>
      </c>
      <c r="X27" s="22"/>
      <c r="Y27" s="22"/>
    </row>
    <row r="28" spans="2:27" ht="26.4">
      <c r="B28" s="17">
        <v>11</v>
      </c>
      <c r="C28" s="18" t="s">
        <v>75</v>
      </c>
      <c r="D28" s="18" t="str">
        <f t="shared" si="0"/>
        <v>ШЕВЧУК СВЯТОСЛАВ ЮРІЙОВИЧ</v>
      </c>
      <c r="E28" s="18" t="str">
        <f t="shared" si="7"/>
        <v xml:space="preserve">Шевчук </v>
      </c>
      <c r="F28" s="18" t="str">
        <f t="shared" si="1"/>
        <v>Святослав</v>
      </c>
      <c r="G28" s="18" t="str">
        <f t="shared" si="2"/>
        <v>Юрійович</v>
      </c>
      <c r="H28" s="20" t="s">
        <v>174</v>
      </c>
      <c r="I28" s="26" t="str">
        <f t="shared" si="8"/>
        <v>чоловіча</v>
      </c>
      <c r="J28" s="26">
        <f t="shared" si="9"/>
        <v>59</v>
      </c>
      <c r="K28" s="26" t="str">
        <f t="shared" si="10"/>
        <v>ні</v>
      </c>
      <c r="L28" s="20" t="s">
        <v>274</v>
      </c>
      <c r="M28" s="20" t="s">
        <v>364</v>
      </c>
      <c r="N28" s="39">
        <f t="shared" si="11"/>
        <v>68</v>
      </c>
      <c r="O28" s="20" t="str">
        <f t="shared" si="3"/>
        <v>1</v>
      </c>
      <c r="P28" s="29">
        <f t="shared" ca="1" si="4"/>
        <v>3137</v>
      </c>
      <c r="Q28" s="29">
        <f t="shared" ca="1" si="12"/>
        <v>8</v>
      </c>
      <c r="R28" s="29">
        <f t="shared" ca="1" si="13"/>
        <v>215</v>
      </c>
      <c r="S28" s="29">
        <f t="shared" ca="1" si="14"/>
        <v>7</v>
      </c>
      <c r="T28" s="29">
        <f t="shared" ca="1" si="5"/>
        <v>2</v>
      </c>
      <c r="U28" s="30" t="str">
        <f t="shared" ca="1" si="6"/>
        <v>8р.7м.2д.</v>
      </c>
      <c r="V28" s="30" t="str">
        <f>VLOOKUP($D$18:$D$117,Відділи!$C$2:$D$101,2,FALSE)</f>
        <v>Господарський відділ</v>
      </c>
      <c r="W28" s="21" t="s">
        <v>58</v>
      </c>
      <c r="X28" s="22"/>
      <c r="Y28" s="22"/>
      <c r="Z28" s="24" t="s">
        <v>437</v>
      </c>
      <c r="AA28" s="24" t="s">
        <v>438</v>
      </c>
    </row>
    <row r="29" spans="2:27">
      <c r="B29" s="17">
        <v>12</v>
      </c>
      <c r="C29" s="18" t="s">
        <v>76</v>
      </c>
      <c r="D29" s="18" t="str">
        <f t="shared" si="0"/>
        <v>ПОЛІЩУК КАТЕРИНА ОЛЕКСАНДРІВНА</v>
      </c>
      <c r="E29" s="18" t="str">
        <f t="shared" si="7"/>
        <v xml:space="preserve">Поліщук </v>
      </c>
      <c r="F29" s="18" t="str">
        <f t="shared" si="1"/>
        <v>Катерина</v>
      </c>
      <c r="G29" s="18" t="str">
        <f t="shared" si="2"/>
        <v>Олександрівна</v>
      </c>
      <c r="H29" s="20" t="s">
        <v>175</v>
      </c>
      <c r="I29" s="26" t="str">
        <f t="shared" si="8"/>
        <v>жіноча</v>
      </c>
      <c r="J29" s="26">
        <f t="shared" si="9"/>
        <v>42</v>
      </c>
      <c r="K29" s="26" t="str">
        <f t="shared" si="10"/>
        <v>ні</v>
      </c>
      <c r="L29" s="20" t="s">
        <v>275</v>
      </c>
      <c r="M29" s="20" t="s">
        <v>26</v>
      </c>
      <c r="N29" s="39" t="str">
        <f t="shared" si="11"/>
        <v/>
      </c>
      <c r="O29" s="20" t="str">
        <f t="shared" si="3"/>
        <v>0</v>
      </c>
      <c r="P29" s="29">
        <f t="shared" ca="1" si="4"/>
        <v>6194</v>
      </c>
      <c r="Q29" s="29">
        <f t="shared" ca="1" si="12"/>
        <v>16</v>
      </c>
      <c r="R29" s="29">
        <f t="shared" ca="1" si="13"/>
        <v>350</v>
      </c>
      <c r="S29" s="29">
        <f t="shared" ca="1" si="14"/>
        <v>11</v>
      </c>
      <c r="T29" s="29">
        <f t="shared" ca="1" si="5"/>
        <v>15</v>
      </c>
      <c r="U29" s="30" t="str">
        <f t="shared" ca="1" si="6"/>
        <v>16р.11м.15д.</v>
      </c>
      <c r="V29" s="30" t="str">
        <f>VLOOKUP($D$18:$D$117,Відділи!$C$2:$D$101,2,FALSE)</f>
        <v>Юридичний відділ</v>
      </c>
      <c r="W29" s="21" t="s">
        <v>26</v>
      </c>
      <c r="X29" s="22"/>
      <c r="Y29" s="22"/>
      <c r="Z29" s="24"/>
      <c r="AA29" s="24"/>
    </row>
    <row r="30" spans="2:27">
      <c r="B30" s="17">
        <v>13</v>
      </c>
      <c r="C30" s="18" t="s">
        <v>77</v>
      </c>
      <c r="D30" s="18" t="str">
        <f t="shared" si="0"/>
        <v>ІВАНОВА АНТОНІНА МИКОЛАЇВНА</v>
      </c>
      <c r="E30" s="18" t="str">
        <f t="shared" si="7"/>
        <v xml:space="preserve">Іванова </v>
      </c>
      <c r="F30" s="18" t="str">
        <f t="shared" si="1"/>
        <v>Антоніна</v>
      </c>
      <c r="G30" s="18" t="str">
        <f t="shared" si="2"/>
        <v>Миколаївна</v>
      </c>
      <c r="H30" s="20" t="s">
        <v>176</v>
      </c>
      <c r="I30" s="26" t="str">
        <f t="shared" si="8"/>
        <v>жіноча</v>
      </c>
      <c r="J30" s="26">
        <f t="shared" si="9"/>
        <v>54</v>
      </c>
      <c r="K30" s="26" t="str">
        <f t="shared" si="10"/>
        <v>ні</v>
      </c>
      <c r="L30" s="20" t="s">
        <v>276</v>
      </c>
      <c r="M30" s="20" t="s">
        <v>26</v>
      </c>
      <c r="N30" s="39" t="str">
        <f t="shared" si="11"/>
        <v/>
      </c>
      <c r="O30" s="20" t="str">
        <f t="shared" si="3"/>
        <v>0</v>
      </c>
      <c r="P30" s="29">
        <f t="shared" ca="1" si="4"/>
        <v>3410</v>
      </c>
      <c r="Q30" s="29">
        <f t="shared" ca="1" si="12"/>
        <v>9</v>
      </c>
      <c r="R30" s="29">
        <f t="shared" ca="1" si="13"/>
        <v>122.75</v>
      </c>
      <c r="S30" s="29">
        <f t="shared" ca="1" si="14"/>
        <v>4</v>
      </c>
      <c r="T30" s="29">
        <f t="shared" ca="1" si="5"/>
        <v>1</v>
      </c>
      <c r="U30" s="30" t="str">
        <f t="shared" ca="1" si="6"/>
        <v>9р.4м.1д.</v>
      </c>
      <c r="V30" s="30" t="str">
        <f>VLOOKUP($D$18:$D$117,Відділи!$C$2:$D$101,2,FALSE)</f>
        <v>Бухгалтерія</v>
      </c>
      <c r="W30" s="21" t="s">
        <v>26</v>
      </c>
      <c r="X30" s="22"/>
      <c r="Y30" s="22"/>
    </row>
    <row r="31" spans="2:27">
      <c r="B31" s="17">
        <v>14</v>
      </c>
      <c r="C31" s="18" t="s">
        <v>78</v>
      </c>
      <c r="D31" s="18" t="str">
        <f t="shared" si="0"/>
        <v>ТКАЧУК ГЕННАДІЙ ВІТАЛІЙОВИЧ</v>
      </c>
      <c r="E31" s="18" t="str">
        <f t="shared" si="7"/>
        <v xml:space="preserve">Ткачук </v>
      </c>
      <c r="F31" s="18" t="str">
        <f t="shared" si="1"/>
        <v>Геннадій</v>
      </c>
      <c r="G31" s="18" t="str">
        <f t="shared" si="2"/>
        <v>Віталійович</v>
      </c>
      <c r="H31" s="20" t="s">
        <v>177</v>
      </c>
      <c r="I31" s="26" t="str">
        <f t="shared" si="8"/>
        <v>чоловіча</v>
      </c>
      <c r="J31" s="26">
        <f t="shared" si="9"/>
        <v>24</v>
      </c>
      <c r="K31" s="26" t="str">
        <f t="shared" si="10"/>
        <v>ні</v>
      </c>
      <c r="L31" s="20" t="s">
        <v>277</v>
      </c>
      <c r="M31" s="20" t="s">
        <v>365</v>
      </c>
      <c r="N31" s="39">
        <f t="shared" si="11"/>
        <v>31</v>
      </c>
      <c r="O31" s="20" t="str">
        <f t="shared" si="3"/>
        <v>1</v>
      </c>
      <c r="P31" s="29">
        <f t="shared" ca="1" si="4"/>
        <v>2479</v>
      </c>
      <c r="Q31" s="29">
        <f t="shared" ca="1" si="12"/>
        <v>6</v>
      </c>
      <c r="R31" s="29">
        <f t="shared" ca="1" si="13"/>
        <v>287.5</v>
      </c>
      <c r="S31" s="29">
        <f t="shared" ca="1" si="14"/>
        <v>9</v>
      </c>
      <c r="T31" s="29">
        <f t="shared" ca="1" si="5"/>
        <v>14</v>
      </c>
      <c r="U31" s="30" t="str">
        <f t="shared" ca="1" si="6"/>
        <v>6р.9м.14д.</v>
      </c>
      <c r="V31" s="30" t="str">
        <f>VLOOKUP($D$18:$D$117,Відділи!$C$2:$D$101,2,FALSE)</f>
        <v>Відділ збуту</v>
      </c>
      <c r="W31" s="21" t="s">
        <v>58</v>
      </c>
      <c r="X31" s="22"/>
      <c r="Y31" s="22"/>
    </row>
    <row r="32" spans="2:27">
      <c r="B32" s="17">
        <v>15</v>
      </c>
      <c r="C32" s="18" t="s">
        <v>79</v>
      </c>
      <c r="D32" s="18" t="str">
        <f t="shared" si="0"/>
        <v>САВЧЕНКО НАДІЯ ВІКТОРІВНА</v>
      </c>
      <c r="E32" s="18" t="str">
        <f t="shared" si="7"/>
        <v xml:space="preserve">Савченко </v>
      </c>
      <c r="F32" s="18" t="str">
        <f t="shared" si="1"/>
        <v>Надія</v>
      </c>
      <c r="G32" s="18" t="str">
        <f t="shared" si="2"/>
        <v>Вікторівна</v>
      </c>
      <c r="H32" s="20" t="s">
        <v>178</v>
      </c>
      <c r="I32" s="26" t="str">
        <f t="shared" si="8"/>
        <v>жіноча</v>
      </c>
      <c r="J32" s="26">
        <f t="shared" si="9"/>
        <v>42</v>
      </c>
      <c r="K32" s="26" t="str">
        <f t="shared" si="10"/>
        <v>ні</v>
      </c>
      <c r="L32" s="20" t="s">
        <v>278</v>
      </c>
      <c r="M32" s="20" t="s">
        <v>366</v>
      </c>
      <c r="N32" s="39">
        <f t="shared" si="11"/>
        <v>50</v>
      </c>
      <c r="O32" s="20" t="str">
        <f t="shared" si="3"/>
        <v>1</v>
      </c>
      <c r="P32" s="29">
        <f t="shared" ca="1" si="4"/>
        <v>2864</v>
      </c>
      <c r="Q32" s="29">
        <f t="shared" ca="1" si="12"/>
        <v>7</v>
      </c>
      <c r="R32" s="29">
        <f t="shared" ca="1" si="13"/>
        <v>307.25</v>
      </c>
      <c r="S32" s="29">
        <f t="shared" ca="1" si="14"/>
        <v>10</v>
      </c>
      <c r="T32" s="29">
        <f t="shared" ca="1" si="5"/>
        <v>3</v>
      </c>
      <c r="U32" s="30" t="str">
        <f t="shared" ca="1" si="6"/>
        <v>7р.10м.3д.</v>
      </c>
      <c r="V32" s="30" t="str">
        <f>VLOOKUP($D$18:$D$117,Відділи!$C$2:$D$101,2,FALSE)</f>
        <v>Дирекція</v>
      </c>
      <c r="W32" s="21" t="s">
        <v>59</v>
      </c>
      <c r="X32" s="22"/>
      <c r="Y32" s="22"/>
    </row>
    <row r="33" spans="2:25">
      <c r="B33" s="17">
        <v>16</v>
      </c>
      <c r="C33" s="18" t="s">
        <v>80</v>
      </c>
      <c r="D33" s="18" t="str">
        <f t="shared" si="0"/>
        <v>БОНДАР ВІКТОР ВАСИЛЬОВИЧ</v>
      </c>
      <c r="E33" s="18" t="str">
        <f t="shared" si="7"/>
        <v xml:space="preserve">Бондар </v>
      </c>
      <c r="F33" s="18" t="str">
        <f t="shared" si="1"/>
        <v>Віктор</v>
      </c>
      <c r="G33" s="18" t="str">
        <f t="shared" si="2"/>
        <v>Васильович</v>
      </c>
      <c r="H33" s="20" t="s">
        <v>179</v>
      </c>
      <c r="I33" s="26" t="str">
        <f t="shared" si="8"/>
        <v>чоловіча</v>
      </c>
      <c r="J33" s="26">
        <f t="shared" si="9"/>
        <v>28</v>
      </c>
      <c r="K33" s="26" t="str">
        <f t="shared" si="10"/>
        <v>ні</v>
      </c>
      <c r="L33" s="20" t="s">
        <v>279</v>
      </c>
      <c r="M33" s="20" t="s">
        <v>26</v>
      </c>
      <c r="N33" s="39" t="str">
        <f t="shared" si="11"/>
        <v/>
      </c>
      <c r="O33" s="20" t="str">
        <f t="shared" si="3"/>
        <v>0</v>
      </c>
      <c r="P33" s="29">
        <f t="shared" ca="1" si="4"/>
        <v>3218</v>
      </c>
      <c r="Q33" s="29">
        <f t="shared" ca="1" si="12"/>
        <v>8</v>
      </c>
      <c r="R33" s="29">
        <f t="shared" ca="1" si="13"/>
        <v>296</v>
      </c>
      <c r="S33" s="29">
        <f t="shared" ca="1" si="14"/>
        <v>9</v>
      </c>
      <c r="T33" s="29">
        <f t="shared" ca="1" si="5"/>
        <v>22</v>
      </c>
      <c r="U33" s="30" t="str">
        <f t="shared" ca="1" si="6"/>
        <v>8р.9м.22д.</v>
      </c>
      <c r="V33" s="30" t="str">
        <f>VLOOKUP($D$18:$D$117,Відділи!$C$2:$D$101,2,FALSE)</f>
        <v>Юридичний відділ</v>
      </c>
      <c r="W33" s="21" t="s">
        <v>26</v>
      </c>
      <c r="X33" s="22"/>
      <c r="Y33" s="22"/>
    </row>
    <row r="34" spans="2:25">
      <c r="B34" s="17">
        <v>17</v>
      </c>
      <c r="C34" s="18" t="s">
        <v>81</v>
      </c>
      <c r="D34" s="18" t="str">
        <f t="shared" si="0"/>
        <v>МАРЧЕНКО ОКСАНА МИХАЙЛІВНА</v>
      </c>
      <c r="E34" s="18" t="str">
        <f t="shared" si="7"/>
        <v xml:space="preserve">Марченко </v>
      </c>
      <c r="F34" s="18" t="str">
        <f t="shared" si="1"/>
        <v>Оксана</v>
      </c>
      <c r="G34" s="18" t="str">
        <f t="shared" si="2"/>
        <v>Михайлівна</v>
      </c>
      <c r="H34" s="20" t="s">
        <v>180</v>
      </c>
      <c r="I34" s="26" t="str">
        <f t="shared" si="8"/>
        <v>жіноча</v>
      </c>
      <c r="J34" s="26">
        <f t="shared" si="9"/>
        <v>55</v>
      </c>
      <c r="K34" s="26" t="str">
        <f t="shared" si="10"/>
        <v>ні</v>
      </c>
      <c r="L34" s="20" t="s">
        <v>280</v>
      </c>
      <c r="M34" s="20" t="s">
        <v>367</v>
      </c>
      <c r="N34" s="39">
        <f t="shared" si="11"/>
        <v>64</v>
      </c>
      <c r="O34" s="20" t="str">
        <f t="shared" si="3"/>
        <v>1</v>
      </c>
      <c r="P34" s="29">
        <f t="shared" ca="1" si="4"/>
        <v>3269</v>
      </c>
      <c r="Q34" s="29">
        <f t="shared" ca="1" si="12"/>
        <v>8</v>
      </c>
      <c r="R34" s="29">
        <f t="shared" ca="1" si="13"/>
        <v>347</v>
      </c>
      <c r="S34" s="29">
        <f t="shared" ca="1" si="14"/>
        <v>11</v>
      </c>
      <c r="T34" s="29">
        <f t="shared" ca="1" si="5"/>
        <v>12</v>
      </c>
      <c r="U34" s="30" t="str">
        <f t="shared" ca="1" si="6"/>
        <v>8р.11м.12д.</v>
      </c>
      <c r="V34" s="30" t="str">
        <f>VLOOKUP($D$18:$D$117,Відділи!$C$2:$D$101,2,FALSE)</f>
        <v>Фінансовий відділ</v>
      </c>
      <c r="W34" s="21" t="s">
        <v>58</v>
      </c>
      <c r="X34" s="22"/>
      <c r="Y34" s="22"/>
    </row>
    <row r="35" spans="2:25">
      <c r="B35" s="17">
        <v>18</v>
      </c>
      <c r="C35" s="18" t="s">
        <v>82</v>
      </c>
      <c r="D35" s="18" t="str">
        <f t="shared" si="0"/>
        <v>РУДЕНКО БЕЛА АНДРІЇВНА</v>
      </c>
      <c r="E35" s="18" t="str">
        <f t="shared" si="7"/>
        <v xml:space="preserve">Руденко </v>
      </c>
      <c r="F35" s="18" t="str">
        <f t="shared" si="1"/>
        <v>Бела</v>
      </c>
      <c r="G35" s="18" t="str">
        <f t="shared" si="2"/>
        <v>Андріївна</v>
      </c>
      <c r="H35" s="20" t="s">
        <v>181</v>
      </c>
      <c r="I35" s="26" t="str">
        <f t="shared" si="8"/>
        <v>жіноча</v>
      </c>
      <c r="J35" s="26">
        <f t="shared" si="9"/>
        <v>18</v>
      </c>
      <c r="K35" s="26" t="str">
        <f t="shared" si="10"/>
        <v>ні</v>
      </c>
      <c r="L35" s="20" t="s">
        <v>281</v>
      </c>
      <c r="M35" s="20" t="s">
        <v>368</v>
      </c>
      <c r="N35" s="39">
        <f t="shared" si="11"/>
        <v>26</v>
      </c>
      <c r="O35" s="20" t="str">
        <f t="shared" si="3"/>
        <v>1</v>
      </c>
      <c r="P35" s="29">
        <f t="shared" ca="1" si="4"/>
        <v>3199</v>
      </c>
      <c r="Q35" s="29">
        <f t="shared" ca="1" si="12"/>
        <v>8</v>
      </c>
      <c r="R35" s="29">
        <f t="shared" ca="1" si="13"/>
        <v>277</v>
      </c>
      <c r="S35" s="29">
        <f t="shared" ca="1" si="14"/>
        <v>9</v>
      </c>
      <c r="T35" s="29">
        <f t="shared" ca="1" si="5"/>
        <v>3</v>
      </c>
      <c r="U35" s="30" t="str">
        <f t="shared" ca="1" si="6"/>
        <v>8р.9м.3д.</v>
      </c>
      <c r="V35" s="30" t="str">
        <f>VLOOKUP($D$18:$D$117,Відділи!$C$2:$D$101,2,FALSE)</f>
        <v>Бухгалтерія</v>
      </c>
      <c r="W35" s="21" t="s">
        <v>60</v>
      </c>
      <c r="X35" s="22"/>
      <c r="Y35" s="22"/>
    </row>
    <row r="36" spans="2:25">
      <c r="B36" s="17">
        <v>19</v>
      </c>
      <c r="C36" s="18" t="s">
        <v>83</v>
      </c>
      <c r="D36" s="18" t="str">
        <f t="shared" si="0"/>
        <v>МОРОЗ ОЛЕКСАНДР ОЛЕКСАНДРОВИЧ</v>
      </c>
      <c r="E36" s="18" t="str">
        <f t="shared" si="7"/>
        <v xml:space="preserve">Мороз </v>
      </c>
      <c r="F36" s="18" t="str">
        <f t="shared" si="1"/>
        <v>Олександр</v>
      </c>
      <c r="G36" s="18" t="str">
        <f t="shared" si="2"/>
        <v>Олександрович</v>
      </c>
      <c r="H36" s="20" t="s">
        <v>182</v>
      </c>
      <c r="I36" s="26" t="str">
        <f t="shared" si="8"/>
        <v>чоловіча</v>
      </c>
      <c r="J36" s="26">
        <f t="shared" si="9"/>
        <v>54</v>
      </c>
      <c r="K36" s="26" t="str">
        <f t="shared" si="10"/>
        <v>ні</v>
      </c>
      <c r="L36" s="20" t="s">
        <v>282</v>
      </c>
      <c r="M36" s="20" t="s">
        <v>369</v>
      </c>
      <c r="N36" s="39">
        <f t="shared" si="11"/>
        <v>63</v>
      </c>
      <c r="O36" s="20" t="str">
        <f t="shared" si="3"/>
        <v>1</v>
      </c>
      <c r="P36" s="29">
        <f t="shared" ca="1" si="4"/>
        <v>3573</v>
      </c>
      <c r="Q36" s="29">
        <f t="shared" ca="1" si="12"/>
        <v>9</v>
      </c>
      <c r="R36" s="29">
        <f t="shared" ca="1" si="13"/>
        <v>285.75</v>
      </c>
      <c r="S36" s="29">
        <f t="shared" ca="1" si="14"/>
        <v>9</v>
      </c>
      <c r="T36" s="29">
        <f t="shared" ca="1" si="5"/>
        <v>12</v>
      </c>
      <c r="U36" s="30" t="str">
        <f t="shared" ca="1" si="6"/>
        <v>9р.9м.12д.</v>
      </c>
      <c r="V36" s="30" t="str">
        <f>VLOOKUP($D$18:$D$117,Відділи!$C$2:$D$101,2,FALSE)</f>
        <v>Бухгалтерія</v>
      </c>
      <c r="W36" s="21" t="s">
        <v>57</v>
      </c>
      <c r="X36" s="22"/>
      <c r="Y36" s="22"/>
    </row>
    <row r="37" spans="2:25">
      <c r="B37" s="17">
        <v>20</v>
      </c>
      <c r="C37" s="18" t="s">
        <v>84</v>
      </c>
      <c r="D37" s="18" t="str">
        <f t="shared" si="0"/>
        <v>ЛИСЕНКО МИКОЛА ВІТАЛІЙОВИЧ</v>
      </c>
      <c r="E37" s="18" t="str">
        <f t="shared" si="7"/>
        <v xml:space="preserve">Лисенко </v>
      </c>
      <c r="F37" s="18" t="str">
        <f t="shared" si="1"/>
        <v>Микола</v>
      </c>
      <c r="G37" s="18" t="str">
        <f t="shared" si="2"/>
        <v>Віталійович</v>
      </c>
      <c r="H37" s="20" t="s">
        <v>183</v>
      </c>
      <c r="I37" s="26" t="str">
        <f t="shared" si="8"/>
        <v>чоловіча</v>
      </c>
      <c r="J37" s="26">
        <f t="shared" si="9"/>
        <v>64</v>
      </c>
      <c r="K37" s="26" t="str">
        <f t="shared" si="10"/>
        <v>так</v>
      </c>
      <c r="L37" s="20" t="s">
        <v>283</v>
      </c>
      <c r="M37" s="20" t="s">
        <v>26</v>
      </c>
      <c r="N37" s="39" t="str">
        <f t="shared" si="11"/>
        <v/>
      </c>
      <c r="O37" s="20" t="str">
        <f t="shared" si="3"/>
        <v>0</v>
      </c>
      <c r="P37" s="29">
        <f t="shared" ca="1" si="4"/>
        <v>3154</v>
      </c>
      <c r="Q37" s="29">
        <f t="shared" ca="1" si="12"/>
        <v>8</v>
      </c>
      <c r="R37" s="29">
        <f t="shared" ca="1" si="13"/>
        <v>232</v>
      </c>
      <c r="S37" s="29">
        <f t="shared" ca="1" si="14"/>
        <v>7</v>
      </c>
      <c r="T37" s="29">
        <f t="shared" ca="1" si="5"/>
        <v>19</v>
      </c>
      <c r="U37" s="30" t="str">
        <f t="shared" ca="1" si="6"/>
        <v>8р.7м.19д.</v>
      </c>
      <c r="V37" s="30" t="str">
        <f>VLOOKUP($D$18:$D$117,Відділи!$C$2:$D$101,2,FALSE)</f>
        <v>Відділ збуту</v>
      </c>
      <c r="W37" s="21" t="s">
        <v>26</v>
      </c>
      <c r="X37" s="22"/>
      <c r="Y37" s="22"/>
    </row>
    <row r="38" spans="2:25" ht="26.4">
      <c r="B38" s="17">
        <v>21</v>
      </c>
      <c r="C38" s="18" t="s">
        <v>85</v>
      </c>
      <c r="D38" s="18" t="str">
        <f t="shared" si="0"/>
        <v>ПЕТРЕНКО МИХАЙЛО МИКОЛАЙОВИЧ</v>
      </c>
      <c r="E38" s="18" t="str">
        <f t="shared" si="7"/>
        <v xml:space="preserve">Петренко </v>
      </c>
      <c r="F38" s="18" t="str">
        <f t="shared" si="1"/>
        <v>Михайло</v>
      </c>
      <c r="G38" s="18" t="str">
        <f t="shared" si="2"/>
        <v>Миколайович</v>
      </c>
      <c r="H38" s="20" t="s">
        <v>184</v>
      </c>
      <c r="I38" s="26" t="str">
        <f t="shared" si="8"/>
        <v>чоловіча</v>
      </c>
      <c r="J38" s="26">
        <f t="shared" si="9"/>
        <v>45</v>
      </c>
      <c r="K38" s="26" t="str">
        <f t="shared" si="10"/>
        <v>ні</v>
      </c>
      <c r="L38" s="20" t="s">
        <v>284</v>
      </c>
      <c r="M38" s="20" t="s">
        <v>370</v>
      </c>
      <c r="N38" s="39">
        <f t="shared" si="11"/>
        <v>47</v>
      </c>
      <c r="O38" s="20" t="str">
        <f t="shared" si="3"/>
        <v>1</v>
      </c>
      <c r="P38" s="29">
        <f t="shared" ca="1" si="4"/>
        <v>772</v>
      </c>
      <c r="Q38" s="29">
        <f t="shared" ca="1" si="12"/>
        <v>2</v>
      </c>
      <c r="R38" s="29">
        <f t="shared" ca="1" si="13"/>
        <v>41.5</v>
      </c>
      <c r="S38" s="29">
        <f t="shared" ca="1" si="14"/>
        <v>1</v>
      </c>
      <c r="T38" s="29">
        <f t="shared" ca="1" si="5"/>
        <v>11</v>
      </c>
      <c r="U38" s="30" t="str">
        <f t="shared" ca="1" si="6"/>
        <v>2р.1м.11д.</v>
      </c>
      <c r="V38" s="30" t="str">
        <f>VLOOKUP($D$18:$D$117,Відділи!$C$2:$D$101,2,FALSE)</f>
        <v>Маркетинговий відділ</v>
      </c>
      <c r="W38" s="21" t="s">
        <v>61</v>
      </c>
      <c r="X38" s="22"/>
      <c r="Y38" s="22"/>
    </row>
    <row r="39" spans="2:25" ht="26.4">
      <c r="B39" s="17">
        <v>22</v>
      </c>
      <c r="C39" s="18" t="s">
        <v>86</v>
      </c>
      <c r="D39" s="18" t="str">
        <f t="shared" si="0"/>
        <v>КЛИМЕНКО ОЛЕКСАНДР ВІКТОРОВИЧ</v>
      </c>
      <c r="E39" s="18" t="str">
        <f t="shared" si="7"/>
        <v xml:space="preserve">Клименко </v>
      </c>
      <c r="F39" s="18" t="str">
        <f t="shared" si="1"/>
        <v>Олександр</v>
      </c>
      <c r="G39" s="18" t="str">
        <f t="shared" si="2"/>
        <v>Вікторович</v>
      </c>
      <c r="H39" s="20" t="s">
        <v>185</v>
      </c>
      <c r="I39" s="26" t="str">
        <f t="shared" si="8"/>
        <v>чоловіча</v>
      </c>
      <c r="J39" s="26">
        <f t="shared" si="9"/>
        <v>53</v>
      </c>
      <c r="K39" s="26" t="str">
        <f t="shared" si="10"/>
        <v>ні</v>
      </c>
      <c r="L39" s="20" t="s">
        <v>285</v>
      </c>
      <c r="M39" s="20" t="s">
        <v>371</v>
      </c>
      <c r="N39" s="39">
        <f t="shared" si="11"/>
        <v>62</v>
      </c>
      <c r="O39" s="20" t="str">
        <f t="shared" si="3"/>
        <v>1</v>
      </c>
      <c r="P39" s="29">
        <f t="shared" ca="1" si="4"/>
        <v>3366</v>
      </c>
      <c r="Q39" s="29">
        <f t="shared" ca="1" si="12"/>
        <v>9</v>
      </c>
      <c r="R39" s="29">
        <f t="shared" ca="1" si="13"/>
        <v>78.75</v>
      </c>
      <c r="S39" s="29">
        <f t="shared" ca="1" si="14"/>
        <v>2</v>
      </c>
      <c r="T39" s="29">
        <f t="shared" ca="1" si="5"/>
        <v>18</v>
      </c>
      <c r="U39" s="30" t="str">
        <f t="shared" ca="1" si="6"/>
        <v>9р.2м.18д.</v>
      </c>
      <c r="V39" s="30" t="str">
        <f>VLOOKUP($D$18:$D$117,Відділи!$C$2:$D$101,2,FALSE)</f>
        <v>Маркетинговий відділ</v>
      </c>
      <c r="W39" s="21" t="s">
        <v>57</v>
      </c>
      <c r="X39" s="22"/>
      <c r="Y39" s="22"/>
    </row>
    <row r="40" spans="2:25" ht="26.4">
      <c r="B40" s="17">
        <v>23</v>
      </c>
      <c r="C40" s="18" t="s">
        <v>87</v>
      </c>
      <c r="D40" s="18" t="str">
        <f t="shared" si="0"/>
        <v>ПАВЛЕНКО ВІКТОР ОЛЕКСІЙОВИЧ</v>
      </c>
      <c r="E40" s="18" t="str">
        <f t="shared" si="7"/>
        <v xml:space="preserve">Павленко </v>
      </c>
      <c r="F40" s="18" t="str">
        <f t="shared" si="1"/>
        <v>Віктор</v>
      </c>
      <c r="G40" s="18" t="str">
        <f t="shared" si="2"/>
        <v>Олексійович</v>
      </c>
      <c r="H40" s="20" t="s">
        <v>186</v>
      </c>
      <c r="I40" s="26" t="str">
        <f t="shared" si="8"/>
        <v>чоловіча</v>
      </c>
      <c r="J40" s="26">
        <f t="shared" si="9"/>
        <v>68</v>
      </c>
      <c r="K40" s="26" t="str">
        <f t="shared" si="10"/>
        <v>так</v>
      </c>
      <c r="L40" s="20" t="s">
        <v>286</v>
      </c>
      <c r="M40" s="20" t="s">
        <v>372</v>
      </c>
      <c r="N40" s="39">
        <f t="shared" si="11"/>
        <v>69</v>
      </c>
      <c r="O40" s="20" t="str">
        <f t="shared" si="3"/>
        <v>1</v>
      </c>
      <c r="P40" s="29">
        <f t="shared" ca="1" si="4"/>
        <v>332</v>
      </c>
      <c r="Q40" s="29">
        <f t="shared" ca="1" si="12"/>
        <v>0</v>
      </c>
      <c r="R40" s="29">
        <f t="shared" ca="1" si="13"/>
        <v>332</v>
      </c>
      <c r="S40" s="29">
        <f t="shared" ca="1" si="14"/>
        <v>10</v>
      </c>
      <c r="T40" s="29">
        <f t="shared" ca="1" si="5"/>
        <v>28</v>
      </c>
      <c r="U40" s="30" t="str">
        <f t="shared" ca="1" si="6"/>
        <v>0р.10м.28д.</v>
      </c>
      <c r="V40" s="30" t="str">
        <f>VLOOKUP($D$18:$D$117,Відділи!$C$2:$D$101,2,FALSE)</f>
        <v>Господарський відділ</v>
      </c>
      <c r="W40" s="21" t="s">
        <v>59</v>
      </c>
      <c r="X40" s="22"/>
      <c r="Y40" s="22"/>
    </row>
    <row r="41" spans="2:25" ht="26.4">
      <c r="B41" s="17">
        <v>24</v>
      </c>
      <c r="C41" s="18" t="s">
        <v>88</v>
      </c>
      <c r="D41" s="18" t="str">
        <f t="shared" si="0"/>
        <v>КРАВЧУК ЛЕОНІД МАКАРОВИЧ</v>
      </c>
      <c r="E41" s="18" t="str">
        <f t="shared" si="7"/>
        <v xml:space="preserve">Кравчук </v>
      </c>
      <c r="F41" s="18" t="str">
        <f t="shared" si="1"/>
        <v>Леонід</v>
      </c>
      <c r="G41" s="18" t="str">
        <f t="shared" si="2"/>
        <v>Макарович</v>
      </c>
      <c r="H41" s="20" t="s">
        <v>187</v>
      </c>
      <c r="I41" s="26" t="str">
        <f t="shared" si="8"/>
        <v>чоловіча</v>
      </c>
      <c r="J41" s="26">
        <f t="shared" si="9"/>
        <v>27</v>
      </c>
      <c r="K41" s="26" t="str">
        <f t="shared" si="10"/>
        <v>ні</v>
      </c>
      <c r="L41" s="20" t="s">
        <v>287</v>
      </c>
      <c r="M41" s="20" t="s">
        <v>373</v>
      </c>
      <c r="N41" s="39">
        <f t="shared" si="11"/>
        <v>33</v>
      </c>
      <c r="O41" s="20" t="str">
        <f t="shared" si="3"/>
        <v>1</v>
      </c>
      <c r="P41" s="29">
        <f t="shared" ca="1" si="4"/>
        <v>2140</v>
      </c>
      <c r="Q41" s="29">
        <f t="shared" ca="1" si="12"/>
        <v>5</v>
      </c>
      <c r="R41" s="29">
        <f t="shared" ca="1" si="13"/>
        <v>313.75</v>
      </c>
      <c r="S41" s="29">
        <f t="shared" ca="1" si="14"/>
        <v>10</v>
      </c>
      <c r="T41" s="29">
        <f t="shared" ca="1" si="5"/>
        <v>9</v>
      </c>
      <c r="U41" s="30" t="str">
        <f t="shared" ca="1" si="6"/>
        <v>5р.10м.9д.</v>
      </c>
      <c r="V41" s="30" t="str">
        <f>VLOOKUP($D$18:$D$117,Відділи!$C$2:$D$101,2,FALSE)</f>
        <v>Маркетинговий відділ</v>
      </c>
      <c r="W41" s="21" t="s">
        <v>61</v>
      </c>
      <c r="X41" s="22"/>
      <c r="Y41" s="22"/>
    </row>
    <row r="42" spans="2:25">
      <c r="B42" s="17">
        <v>25</v>
      </c>
      <c r="C42" s="18" t="s">
        <v>89</v>
      </c>
      <c r="D42" s="18" t="str">
        <f t="shared" si="0"/>
        <v>ІВАНОВ МИКОЛА КУЗЬМИЧ</v>
      </c>
      <c r="E42" s="18" t="str">
        <f t="shared" si="7"/>
        <v xml:space="preserve">Іванов </v>
      </c>
      <c r="F42" s="18" t="str">
        <f t="shared" si="1"/>
        <v>Микола</v>
      </c>
      <c r="G42" s="18" t="str">
        <f t="shared" si="2"/>
        <v>Кузьмич</v>
      </c>
      <c r="H42" s="20" t="s">
        <v>188</v>
      </c>
      <c r="I42" s="26" t="str">
        <f t="shared" si="8"/>
        <v>чоловіча</v>
      </c>
      <c r="J42" s="26">
        <f t="shared" si="9"/>
        <v>22</v>
      </c>
      <c r="K42" s="26" t="str">
        <f t="shared" si="10"/>
        <v>ні</v>
      </c>
      <c r="L42" s="20" t="s">
        <v>288</v>
      </c>
      <c r="M42" s="20" t="s">
        <v>26</v>
      </c>
      <c r="N42" s="39" t="str">
        <f t="shared" si="11"/>
        <v/>
      </c>
      <c r="O42" s="20" t="str">
        <f t="shared" si="3"/>
        <v>0</v>
      </c>
      <c r="P42" s="29">
        <f t="shared" ca="1" si="4"/>
        <v>3697</v>
      </c>
      <c r="Q42" s="29">
        <f t="shared" ca="1" si="12"/>
        <v>10</v>
      </c>
      <c r="R42" s="29">
        <f t="shared" ca="1" si="13"/>
        <v>44.5</v>
      </c>
      <c r="S42" s="29">
        <f t="shared" ca="1" si="14"/>
        <v>1</v>
      </c>
      <c r="T42" s="29">
        <f t="shared" ca="1" si="5"/>
        <v>14</v>
      </c>
      <c r="U42" s="30" t="str">
        <f t="shared" ca="1" si="6"/>
        <v>10р.1м.14д.</v>
      </c>
      <c r="V42" s="30" t="str">
        <f>VLOOKUP($D$18:$D$117,Відділи!$C$2:$D$101,2,FALSE)</f>
        <v>Відділ збуту</v>
      </c>
      <c r="W42" s="21" t="s">
        <v>26</v>
      </c>
      <c r="X42" s="22"/>
      <c r="Y42" s="22"/>
    </row>
    <row r="43" spans="2:25" ht="26.4">
      <c r="B43" s="17">
        <v>26</v>
      </c>
      <c r="C43" s="18" t="s">
        <v>90</v>
      </c>
      <c r="D43" s="18" t="str">
        <f t="shared" si="0"/>
        <v>КУЗЬМЕНКО ЮЛІЯ ЛЕОНІДІВНА</v>
      </c>
      <c r="E43" s="18" t="str">
        <f t="shared" si="7"/>
        <v xml:space="preserve">Кузьменко </v>
      </c>
      <c r="F43" s="18" t="str">
        <f t="shared" si="1"/>
        <v>Юлія</v>
      </c>
      <c r="G43" s="18" t="str">
        <f t="shared" si="2"/>
        <v>Леонідівна</v>
      </c>
      <c r="H43" s="20" t="s">
        <v>189</v>
      </c>
      <c r="I43" s="26" t="str">
        <f t="shared" si="8"/>
        <v>жіноча</v>
      </c>
      <c r="J43" s="26">
        <f t="shared" si="9"/>
        <v>34</v>
      </c>
      <c r="K43" s="26" t="str">
        <f t="shared" si="10"/>
        <v>ні</v>
      </c>
      <c r="L43" s="20" t="s">
        <v>289</v>
      </c>
      <c r="M43" s="20" t="s">
        <v>374</v>
      </c>
      <c r="N43" s="39">
        <f t="shared" si="11"/>
        <v>40</v>
      </c>
      <c r="O43" s="20" t="str">
        <f t="shared" si="3"/>
        <v>1</v>
      </c>
      <c r="P43" s="29">
        <f t="shared" ca="1" si="4"/>
        <v>2175</v>
      </c>
      <c r="Q43" s="29">
        <f t="shared" ca="1" si="12"/>
        <v>5</v>
      </c>
      <c r="R43" s="29">
        <f t="shared" ca="1" si="13"/>
        <v>348.75</v>
      </c>
      <c r="S43" s="29">
        <f t="shared" ca="1" si="14"/>
        <v>11</v>
      </c>
      <c r="T43" s="29">
        <f t="shared" ca="1" si="5"/>
        <v>14</v>
      </c>
      <c r="U43" s="30" t="str">
        <f t="shared" ca="1" si="6"/>
        <v>5р.11м.14д.</v>
      </c>
      <c r="V43" s="30" t="str">
        <f>VLOOKUP($D$18:$D$117,Відділи!$C$2:$D$101,2,FALSE)</f>
        <v>Господарський відділ</v>
      </c>
      <c r="W43" s="21" t="s">
        <v>58</v>
      </c>
      <c r="X43" s="22"/>
      <c r="Y43" s="22"/>
    </row>
    <row r="44" spans="2:25">
      <c r="B44" s="17">
        <v>27</v>
      </c>
      <c r="C44" s="18" t="s">
        <v>91</v>
      </c>
      <c r="D44" s="18" t="str">
        <f t="shared" si="0"/>
        <v>ПОНОМАРЕНКО ЄВГЕН ПОРФИРОВИЧ</v>
      </c>
      <c r="E44" s="18" t="str">
        <f t="shared" si="7"/>
        <v xml:space="preserve">Пономаренко </v>
      </c>
      <c r="F44" s="18" t="str">
        <f t="shared" si="1"/>
        <v>Євген</v>
      </c>
      <c r="G44" s="18" t="str">
        <f t="shared" si="2"/>
        <v>Порфирович</v>
      </c>
      <c r="H44" s="20" t="s">
        <v>190</v>
      </c>
      <c r="I44" s="26" t="str">
        <f t="shared" si="8"/>
        <v>чоловіча</v>
      </c>
      <c r="J44" s="26">
        <f t="shared" si="9"/>
        <v>36</v>
      </c>
      <c r="K44" s="26" t="str">
        <f t="shared" si="10"/>
        <v>ні</v>
      </c>
      <c r="L44" s="20" t="s">
        <v>290</v>
      </c>
      <c r="M44" s="20" t="s">
        <v>375</v>
      </c>
      <c r="N44" s="39">
        <f t="shared" si="11"/>
        <v>36</v>
      </c>
      <c r="O44" s="20" t="str">
        <f t="shared" si="3"/>
        <v>1</v>
      </c>
      <c r="P44" s="29">
        <f t="shared" ca="1" si="4"/>
        <v>113</v>
      </c>
      <c r="Q44" s="29">
        <f t="shared" ca="1" si="12"/>
        <v>0</v>
      </c>
      <c r="R44" s="29">
        <f t="shared" ca="1" si="13"/>
        <v>113</v>
      </c>
      <c r="S44" s="29">
        <f t="shared" ca="1" si="14"/>
        <v>3</v>
      </c>
      <c r="T44" s="29">
        <f t="shared" ca="1" si="5"/>
        <v>22</v>
      </c>
      <c r="U44" s="30" t="str">
        <f t="shared" ca="1" si="6"/>
        <v>0р.3м.22д.</v>
      </c>
      <c r="V44" s="30" t="str">
        <f>VLOOKUP($D$18:$D$117,Відділи!$C$2:$D$101,2,FALSE)</f>
        <v>Юридичний відділ</v>
      </c>
      <c r="W44" s="21" t="s">
        <v>61</v>
      </c>
      <c r="X44" s="22"/>
      <c r="Y44" s="22"/>
    </row>
    <row r="45" spans="2:25">
      <c r="B45" s="17">
        <v>28</v>
      </c>
      <c r="C45" s="18" t="s">
        <v>92</v>
      </c>
      <c r="D45" s="18" t="str">
        <f t="shared" si="0"/>
        <v>САВЧУК ОЛЬГА МИКОЛАЇВНА</v>
      </c>
      <c r="E45" s="18" t="str">
        <f t="shared" si="7"/>
        <v xml:space="preserve">Савчук </v>
      </c>
      <c r="F45" s="18" t="str">
        <f t="shared" si="1"/>
        <v>Ольга</v>
      </c>
      <c r="G45" s="18" t="str">
        <f t="shared" si="2"/>
        <v>Миколаївна</v>
      </c>
      <c r="H45" s="20" t="s">
        <v>191</v>
      </c>
      <c r="I45" s="26" t="str">
        <f t="shared" si="8"/>
        <v>жіноча</v>
      </c>
      <c r="J45" s="26">
        <f t="shared" si="9"/>
        <v>31</v>
      </c>
      <c r="K45" s="26" t="str">
        <f t="shared" si="10"/>
        <v>ні</v>
      </c>
      <c r="L45" s="20" t="s">
        <v>291</v>
      </c>
      <c r="M45" s="20" t="s">
        <v>26</v>
      </c>
      <c r="N45" s="39" t="str">
        <f t="shared" si="11"/>
        <v/>
      </c>
      <c r="O45" s="20" t="str">
        <f t="shared" si="3"/>
        <v>0</v>
      </c>
      <c r="P45" s="29">
        <f t="shared" ca="1" si="4"/>
        <v>6034</v>
      </c>
      <c r="Q45" s="29">
        <f t="shared" ca="1" si="12"/>
        <v>16</v>
      </c>
      <c r="R45" s="29">
        <f t="shared" ca="1" si="13"/>
        <v>190</v>
      </c>
      <c r="S45" s="29">
        <f t="shared" ca="1" si="14"/>
        <v>6</v>
      </c>
      <c r="T45" s="29">
        <f t="shared" ca="1" si="5"/>
        <v>7</v>
      </c>
      <c r="U45" s="30" t="str">
        <f t="shared" ca="1" si="6"/>
        <v>16р.6м.7д.</v>
      </c>
      <c r="V45" s="30" t="str">
        <f>VLOOKUP($D$18:$D$117,Відділи!$C$2:$D$101,2,FALSE)</f>
        <v>Фінансовий відділ</v>
      </c>
      <c r="W45" s="21" t="s">
        <v>26</v>
      </c>
      <c r="X45" s="22"/>
      <c r="Y45" s="22"/>
    </row>
    <row r="46" spans="2:25">
      <c r="B46" s="17">
        <v>29</v>
      </c>
      <c r="C46" s="18" t="s">
        <v>93</v>
      </c>
      <c r="D46" s="18" t="str">
        <f t="shared" si="0"/>
        <v>ВАСИЛЕНКО МИКОЛА ПРОКОПОВИЧ</v>
      </c>
      <c r="E46" s="18" t="str">
        <f t="shared" si="7"/>
        <v xml:space="preserve">Василенко </v>
      </c>
      <c r="F46" s="18" t="str">
        <f t="shared" si="1"/>
        <v>Микола</v>
      </c>
      <c r="G46" s="18" t="str">
        <f t="shared" si="2"/>
        <v>Прокопович</v>
      </c>
      <c r="H46" s="20" t="s">
        <v>192</v>
      </c>
      <c r="I46" s="26" t="str">
        <f t="shared" si="8"/>
        <v>чоловіча</v>
      </c>
      <c r="J46" s="26">
        <f t="shared" si="9"/>
        <v>17</v>
      </c>
      <c r="K46" s="26" t="str">
        <f t="shared" si="10"/>
        <v>ні</v>
      </c>
      <c r="L46" s="20" t="s">
        <v>292</v>
      </c>
      <c r="M46" s="20" t="s">
        <v>376</v>
      </c>
      <c r="N46" s="39">
        <f t="shared" si="11"/>
        <v>17</v>
      </c>
      <c r="O46" s="20" t="str">
        <f t="shared" si="3"/>
        <v>1</v>
      </c>
      <c r="P46" s="29">
        <f t="shared" ca="1" si="4"/>
        <v>12</v>
      </c>
      <c r="Q46" s="29">
        <f t="shared" ca="1" si="12"/>
        <v>0</v>
      </c>
      <c r="R46" s="29">
        <f t="shared" ca="1" si="13"/>
        <v>12</v>
      </c>
      <c r="S46" s="29">
        <f t="shared" ca="1" si="14"/>
        <v>0</v>
      </c>
      <c r="T46" s="29">
        <f t="shared" ca="1" si="5"/>
        <v>12</v>
      </c>
      <c r="U46" s="30" t="str">
        <f t="shared" ca="1" si="6"/>
        <v>0р.0м.12д.</v>
      </c>
      <c r="V46" s="30" t="str">
        <f>VLOOKUP($D$18:$D$117,Відділи!$C$2:$D$101,2,FALSE)</f>
        <v>Дирекція</v>
      </c>
      <c r="W46" s="21" t="s">
        <v>58</v>
      </c>
      <c r="X46" s="22"/>
      <c r="Y46" s="22"/>
    </row>
    <row r="47" spans="2:25">
      <c r="B47" s="17">
        <v>30</v>
      </c>
      <c r="C47" s="18" t="s">
        <v>94</v>
      </c>
      <c r="D47" s="18" t="str">
        <f t="shared" si="0"/>
        <v>ЛЕВЧЕНКО ЮЛІЯ АНДРІЇВНА</v>
      </c>
      <c r="E47" s="18" t="str">
        <f t="shared" si="7"/>
        <v xml:space="preserve">Левченко </v>
      </c>
      <c r="F47" s="18" t="str">
        <f t="shared" si="1"/>
        <v>Юлія</v>
      </c>
      <c r="G47" s="18" t="str">
        <f t="shared" si="2"/>
        <v>Андріївна</v>
      </c>
      <c r="H47" s="20" t="s">
        <v>193</v>
      </c>
      <c r="I47" s="26" t="str">
        <f t="shared" si="8"/>
        <v>жіноча</v>
      </c>
      <c r="J47" s="26">
        <f t="shared" si="9"/>
        <v>17</v>
      </c>
      <c r="K47" s="26" t="str">
        <f t="shared" si="10"/>
        <v>ні</v>
      </c>
      <c r="L47" s="20" t="s">
        <v>293</v>
      </c>
      <c r="M47" s="20" t="s">
        <v>26</v>
      </c>
      <c r="N47" s="39" t="str">
        <f t="shared" si="11"/>
        <v/>
      </c>
      <c r="O47" s="20" t="str">
        <f t="shared" si="3"/>
        <v>0</v>
      </c>
      <c r="P47" s="29">
        <f t="shared" ca="1" si="4"/>
        <v>5970</v>
      </c>
      <c r="Q47" s="29">
        <f t="shared" ca="1" si="12"/>
        <v>16</v>
      </c>
      <c r="R47" s="29">
        <f t="shared" ca="1" si="13"/>
        <v>126</v>
      </c>
      <c r="S47" s="29">
        <f t="shared" ca="1" si="14"/>
        <v>4</v>
      </c>
      <c r="T47" s="29">
        <f t="shared" ca="1" si="5"/>
        <v>4</v>
      </c>
      <c r="U47" s="30" t="str">
        <f t="shared" ca="1" si="6"/>
        <v>16р.4м.4д.</v>
      </c>
      <c r="V47" s="30" t="str">
        <f>VLOOKUP($D$18:$D$117,Відділи!$C$2:$D$101,2,FALSE)</f>
        <v>Відділ збуту</v>
      </c>
      <c r="W47" s="21" t="s">
        <v>26</v>
      </c>
      <c r="X47" s="22"/>
      <c r="Y47" s="22"/>
    </row>
    <row r="48" spans="2:25" ht="26.4">
      <c r="B48" s="17">
        <v>31</v>
      </c>
      <c r="C48" s="18" t="s">
        <v>95</v>
      </c>
      <c r="D48" s="18" t="str">
        <f t="shared" si="0"/>
        <v>ХАРЧЕНКО МАРІЯ ФЕДОРІВНА</v>
      </c>
      <c r="E48" s="18" t="str">
        <f t="shared" si="7"/>
        <v xml:space="preserve">Харченко </v>
      </c>
      <c r="F48" s="18" t="str">
        <f t="shared" si="1"/>
        <v>Марія</v>
      </c>
      <c r="G48" s="18" t="str">
        <f t="shared" si="2"/>
        <v>Федорівна</v>
      </c>
      <c r="H48" s="20" t="s">
        <v>194</v>
      </c>
      <c r="I48" s="26" t="str">
        <f t="shared" si="8"/>
        <v>жіноча</v>
      </c>
      <c r="J48" s="26">
        <f t="shared" si="9"/>
        <v>43</v>
      </c>
      <c r="K48" s="26" t="str">
        <f t="shared" si="10"/>
        <v>ні</v>
      </c>
      <c r="L48" s="20" t="s">
        <v>294</v>
      </c>
      <c r="M48" s="20" t="s">
        <v>377</v>
      </c>
      <c r="N48" s="39">
        <f t="shared" si="11"/>
        <v>51</v>
      </c>
      <c r="O48" s="20" t="str">
        <f t="shared" si="3"/>
        <v>1</v>
      </c>
      <c r="P48" s="29">
        <f t="shared" ca="1" si="4"/>
        <v>2932</v>
      </c>
      <c r="Q48" s="29">
        <f t="shared" ca="1" si="12"/>
        <v>8</v>
      </c>
      <c r="R48" s="29">
        <f t="shared" ca="1" si="13"/>
        <v>10</v>
      </c>
      <c r="S48" s="29">
        <f t="shared" ca="1" si="14"/>
        <v>0</v>
      </c>
      <c r="T48" s="29">
        <f t="shared" ca="1" si="5"/>
        <v>10</v>
      </c>
      <c r="U48" s="30" t="str">
        <f t="shared" ca="1" si="6"/>
        <v>8р.0м.10д.</v>
      </c>
      <c r="V48" s="30" t="str">
        <f>VLOOKUP($D$18:$D$117,Відділи!$C$2:$D$101,2,FALSE)</f>
        <v>Маркетинговий відділ</v>
      </c>
      <c r="W48" s="21" t="s">
        <v>59</v>
      </c>
      <c r="X48" s="22"/>
      <c r="Y48" s="22"/>
    </row>
    <row r="49" spans="2:25" ht="26.4">
      <c r="B49" s="17">
        <v>32</v>
      </c>
      <c r="C49" s="18" t="s">
        <v>96</v>
      </c>
      <c r="D49" s="18" t="str">
        <f t="shared" si="0"/>
        <v>СИДОРЕНКО ВІКТОР ДМИТРОВИЧ</v>
      </c>
      <c r="E49" s="18" t="str">
        <f t="shared" si="7"/>
        <v xml:space="preserve">Сидоренко </v>
      </c>
      <c r="F49" s="18" t="str">
        <f t="shared" si="1"/>
        <v>Віктор</v>
      </c>
      <c r="G49" s="18" t="str">
        <f t="shared" si="2"/>
        <v>Дмитрович</v>
      </c>
      <c r="H49" s="20" t="s">
        <v>195</v>
      </c>
      <c r="I49" s="26" t="str">
        <f t="shared" si="8"/>
        <v>чоловіча</v>
      </c>
      <c r="J49" s="26">
        <f t="shared" si="9"/>
        <v>37</v>
      </c>
      <c r="K49" s="26" t="str">
        <f t="shared" si="10"/>
        <v>ні</v>
      </c>
      <c r="L49" s="20" t="s">
        <v>295</v>
      </c>
      <c r="M49" s="20" t="s">
        <v>26</v>
      </c>
      <c r="N49" s="39" t="str">
        <f t="shared" si="11"/>
        <v/>
      </c>
      <c r="O49" s="20" t="str">
        <f t="shared" si="3"/>
        <v>0</v>
      </c>
      <c r="P49" s="29">
        <f t="shared" ca="1" si="4"/>
        <v>3889</v>
      </c>
      <c r="Q49" s="29">
        <f t="shared" ca="1" si="12"/>
        <v>10</v>
      </c>
      <c r="R49" s="29">
        <f t="shared" ca="1" si="13"/>
        <v>236.5</v>
      </c>
      <c r="S49" s="29">
        <f t="shared" ca="1" si="14"/>
        <v>7</v>
      </c>
      <c r="T49" s="29">
        <f t="shared" ca="1" si="5"/>
        <v>23</v>
      </c>
      <c r="U49" s="30" t="str">
        <f t="shared" ca="1" si="6"/>
        <v>10р.7м.23д.</v>
      </c>
      <c r="V49" s="30" t="str">
        <f>VLOOKUP($D$18:$D$117,Відділи!$C$2:$D$101,2,FALSE)</f>
        <v>Маркетинговий відділ</v>
      </c>
      <c r="W49" s="21" t="s">
        <v>26</v>
      </c>
      <c r="X49" s="22"/>
      <c r="Y49" s="22"/>
    </row>
    <row r="50" spans="2:25">
      <c r="B50" s="17">
        <v>33</v>
      </c>
      <c r="C50" s="18" t="s">
        <v>97</v>
      </c>
      <c r="D50" s="18" t="str">
        <f t="shared" si="0"/>
        <v>КАРПЕНКО ВІТАЛІЙ ОПАНАСОВИЧ</v>
      </c>
      <c r="E50" s="18" t="str">
        <f t="shared" si="7"/>
        <v xml:space="preserve">Карпенко </v>
      </c>
      <c r="F50" s="18" t="str">
        <f t="shared" si="1"/>
        <v>Віталій</v>
      </c>
      <c r="G50" s="18" t="str">
        <f t="shared" si="2"/>
        <v>Опанасович</v>
      </c>
      <c r="H50" s="20" t="s">
        <v>196</v>
      </c>
      <c r="I50" s="26" t="str">
        <f t="shared" si="8"/>
        <v>чоловіча</v>
      </c>
      <c r="J50" s="26">
        <f t="shared" si="9"/>
        <v>47</v>
      </c>
      <c r="K50" s="26" t="str">
        <f t="shared" si="10"/>
        <v>ні</v>
      </c>
      <c r="L50" s="20" t="s">
        <v>296</v>
      </c>
      <c r="M50" s="20" t="s">
        <v>378</v>
      </c>
      <c r="N50" s="39">
        <f t="shared" si="11"/>
        <v>54</v>
      </c>
      <c r="O50" s="20" t="str">
        <f t="shared" si="3"/>
        <v>1</v>
      </c>
      <c r="P50" s="29">
        <f t="shared" ca="1" si="4"/>
        <v>2539</v>
      </c>
      <c r="Q50" s="29">
        <f t="shared" ca="1" si="12"/>
        <v>6</v>
      </c>
      <c r="R50" s="29">
        <f t="shared" ca="1" si="13"/>
        <v>347.5</v>
      </c>
      <c r="S50" s="29">
        <f t="shared" ca="1" si="14"/>
        <v>11</v>
      </c>
      <c r="T50" s="29">
        <f t="shared" ca="1" si="5"/>
        <v>13</v>
      </c>
      <c r="U50" s="30" t="str">
        <f t="shared" ca="1" si="6"/>
        <v>6р.11м.13д.</v>
      </c>
      <c r="V50" s="30" t="str">
        <f>VLOOKUP($D$18:$D$117,Відділи!$C$2:$D$101,2,FALSE)</f>
        <v>Дирекція</v>
      </c>
      <c r="W50" s="21" t="s">
        <v>57</v>
      </c>
      <c r="X50" s="22"/>
      <c r="Y50" s="22"/>
    </row>
    <row r="51" spans="2:25" ht="26.4">
      <c r="B51" s="17">
        <v>34</v>
      </c>
      <c r="C51" s="18" t="s">
        <v>98</v>
      </c>
      <c r="D51" s="18" t="str">
        <f t="shared" ref="D51:D82" si="15">TRIM(C51)</f>
        <v>ГАВРИЛЮК МИХАЙЛО ВІТАЛІЙОВИЧ</v>
      </c>
      <c r="E51" s="18" t="str">
        <f t="shared" si="7"/>
        <v xml:space="preserve">Гаврилюк </v>
      </c>
      <c r="F51" s="18" t="str">
        <f t="shared" ref="F51:F82" si="16">PROPER(LOWER(MID(D51,FIND(" ",D51)+1,FIND(" ",D51,FIND(" ",D51)+1)-FIND(" ",D51)-1)))</f>
        <v>Михайло</v>
      </c>
      <c r="G51" s="18" t="str">
        <f t="shared" ref="G51:G82" si="17">PROPER(RIGHT(D51,LEN(D51)-FIND(" ",D51,FIND(" ",D51)+1)))</f>
        <v>Віталійович</v>
      </c>
      <c r="H51" s="20" t="s">
        <v>197</v>
      </c>
      <c r="I51" s="26" t="str">
        <f t="shared" si="8"/>
        <v>чоловіча</v>
      </c>
      <c r="J51" s="26">
        <f t="shared" si="9"/>
        <v>55</v>
      </c>
      <c r="K51" s="26" t="str">
        <f t="shared" si="10"/>
        <v>ні</v>
      </c>
      <c r="L51" s="20" t="s">
        <v>297</v>
      </c>
      <c r="M51" s="20" t="s">
        <v>379</v>
      </c>
      <c r="N51" s="39">
        <f t="shared" si="11"/>
        <v>60</v>
      </c>
      <c r="O51" s="20" t="str">
        <f t="shared" si="3"/>
        <v>1</v>
      </c>
      <c r="P51" s="29">
        <f t="shared" ca="1" si="4"/>
        <v>1854</v>
      </c>
      <c r="Q51" s="29">
        <f t="shared" ca="1" si="12"/>
        <v>5</v>
      </c>
      <c r="R51" s="29">
        <f t="shared" ca="1" si="13"/>
        <v>27.75</v>
      </c>
      <c r="S51" s="29">
        <f t="shared" ca="1" si="14"/>
        <v>0</v>
      </c>
      <c r="T51" s="29">
        <f t="shared" ca="1" si="5"/>
        <v>28</v>
      </c>
      <c r="U51" s="30" t="str">
        <f t="shared" ca="1" si="6"/>
        <v>5р.0м.28д.</v>
      </c>
      <c r="V51" s="30" t="str">
        <f>VLOOKUP($D$18:$D$117,Відділи!$C$2:$D$101,2,FALSE)</f>
        <v>Господарський відділ</v>
      </c>
      <c r="W51" s="21" t="s">
        <v>58</v>
      </c>
      <c r="X51" s="22"/>
      <c r="Y51" s="22"/>
    </row>
    <row r="52" spans="2:25">
      <c r="B52" s="17">
        <v>35</v>
      </c>
      <c r="C52" s="18" t="s">
        <v>99</v>
      </c>
      <c r="D52" s="18" t="str">
        <f t="shared" si="15"/>
        <v>ШВЕЦЬ ОЛЬГА МИКОЛАЇВНА</v>
      </c>
      <c r="E52" s="18" t="str">
        <f t="shared" si="7"/>
        <v xml:space="preserve">Швець </v>
      </c>
      <c r="F52" s="18" t="str">
        <f t="shared" si="16"/>
        <v>Ольга</v>
      </c>
      <c r="G52" s="18" t="str">
        <f t="shared" si="17"/>
        <v>Миколаївна</v>
      </c>
      <c r="H52" s="20" t="s">
        <v>198</v>
      </c>
      <c r="I52" s="26" t="str">
        <f t="shared" si="8"/>
        <v>жіноча</v>
      </c>
      <c r="J52" s="26">
        <f t="shared" si="9"/>
        <v>39</v>
      </c>
      <c r="K52" s="26" t="str">
        <f t="shared" si="10"/>
        <v>ні</v>
      </c>
      <c r="L52" s="20" t="s">
        <v>298</v>
      </c>
      <c r="M52" s="20" t="s">
        <v>380</v>
      </c>
      <c r="N52" s="39">
        <f t="shared" si="11"/>
        <v>47</v>
      </c>
      <c r="O52" s="20" t="str">
        <f t="shared" si="3"/>
        <v>1</v>
      </c>
      <c r="P52" s="29">
        <f t="shared" ca="1" si="4"/>
        <v>3123</v>
      </c>
      <c r="Q52" s="29">
        <f t="shared" ca="1" si="12"/>
        <v>8</v>
      </c>
      <c r="R52" s="29">
        <f t="shared" ca="1" si="13"/>
        <v>201</v>
      </c>
      <c r="S52" s="29">
        <f t="shared" ca="1" si="14"/>
        <v>6</v>
      </c>
      <c r="T52" s="29">
        <f t="shared" ca="1" si="5"/>
        <v>18</v>
      </c>
      <c r="U52" s="30" t="str">
        <f t="shared" ca="1" si="6"/>
        <v>8р.6м.18д.</v>
      </c>
      <c r="V52" s="30" t="str">
        <f>VLOOKUP($D$18:$D$117,Відділи!$C$2:$D$101,2,FALSE)</f>
        <v>Фінансовий відділ</v>
      </c>
      <c r="W52" s="21" t="s">
        <v>58</v>
      </c>
      <c r="X52" s="22"/>
      <c r="Y52" s="22"/>
    </row>
    <row r="53" spans="2:25">
      <c r="B53" s="17">
        <v>36</v>
      </c>
      <c r="C53" s="18" t="s">
        <v>100</v>
      </c>
      <c r="D53" s="18" t="str">
        <f t="shared" si="15"/>
        <v>МЕЛЬНИЧУК ЛЮДМИЛА ОЛЕКСАНДРІВНА</v>
      </c>
      <c r="E53" s="18" t="str">
        <f t="shared" si="7"/>
        <v xml:space="preserve">Мельничук </v>
      </c>
      <c r="F53" s="18" t="str">
        <f t="shared" si="16"/>
        <v>Людмила</v>
      </c>
      <c r="G53" s="18" t="str">
        <f t="shared" si="17"/>
        <v>Олександрівна</v>
      </c>
      <c r="H53" s="20" t="s">
        <v>199</v>
      </c>
      <c r="I53" s="26" t="str">
        <f t="shared" si="8"/>
        <v>жіноча</v>
      </c>
      <c r="J53" s="26">
        <f t="shared" si="9"/>
        <v>46</v>
      </c>
      <c r="K53" s="26" t="str">
        <f t="shared" si="10"/>
        <v>ні</v>
      </c>
      <c r="L53" s="20" t="s">
        <v>299</v>
      </c>
      <c r="M53" s="20" t="s">
        <v>381</v>
      </c>
      <c r="N53" s="39">
        <f t="shared" si="11"/>
        <v>54</v>
      </c>
      <c r="O53" s="20" t="str">
        <f t="shared" si="3"/>
        <v>1</v>
      </c>
      <c r="P53" s="29">
        <f t="shared" ca="1" si="4"/>
        <v>2938</v>
      </c>
      <c r="Q53" s="29">
        <f t="shared" ca="1" si="12"/>
        <v>8</v>
      </c>
      <c r="R53" s="29">
        <f t="shared" ca="1" si="13"/>
        <v>16</v>
      </c>
      <c r="S53" s="29">
        <f t="shared" ca="1" si="14"/>
        <v>0</v>
      </c>
      <c r="T53" s="29">
        <f t="shared" ca="1" si="5"/>
        <v>16</v>
      </c>
      <c r="U53" s="30" t="str">
        <f t="shared" ca="1" si="6"/>
        <v>8р.0м.16д.</v>
      </c>
      <c r="V53" s="30" t="str">
        <f>VLOOKUP($D$18:$D$117,Відділи!$C$2:$D$101,2,FALSE)</f>
        <v>Бухгалтерія</v>
      </c>
      <c r="W53" s="21" t="s">
        <v>62</v>
      </c>
      <c r="X53" s="22"/>
      <c r="Y53" s="22"/>
    </row>
    <row r="54" spans="2:25">
      <c r="B54" s="17">
        <v>37</v>
      </c>
      <c r="C54" s="18" t="s">
        <v>101</v>
      </c>
      <c r="D54" s="18" t="str">
        <f t="shared" si="15"/>
        <v>ПОПОВА НАДІЯ МАРКІВНА</v>
      </c>
      <c r="E54" s="18" t="str">
        <f t="shared" si="7"/>
        <v xml:space="preserve">Попова </v>
      </c>
      <c r="F54" s="18" t="str">
        <f t="shared" si="16"/>
        <v>Надія</v>
      </c>
      <c r="G54" s="18" t="str">
        <f t="shared" si="17"/>
        <v>Марківна</v>
      </c>
      <c r="H54" s="20" t="s">
        <v>200</v>
      </c>
      <c r="I54" s="26" t="str">
        <f t="shared" si="8"/>
        <v>жіноча</v>
      </c>
      <c r="J54" s="26">
        <f t="shared" si="9"/>
        <v>72</v>
      </c>
      <c r="K54" s="26" t="str">
        <f t="shared" si="10"/>
        <v>так</v>
      </c>
      <c r="L54" s="20" t="s">
        <v>300</v>
      </c>
      <c r="M54" s="20" t="s">
        <v>382</v>
      </c>
      <c r="N54" s="39">
        <f t="shared" si="11"/>
        <v>73</v>
      </c>
      <c r="O54" s="20" t="str">
        <f t="shared" si="3"/>
        <v>1</v>
      </c>
      <c r="P54" s="29">
        <f t="shared" ca="1" si="4"/>
        <v>356</v>
      </c>
      <c r="Q54" s="29">
        <f t="shared" ca="1" si="12"/>
        <v>0</v>
      </c>
      <c r="R54" s="29">
        <f t="shared" ca="1" si="13"/>
        <v>356</v>
      </c>
      <c r="S54" s="29">
        <f t="shared" ca="1" si="14"/>
        <v>11</v>
      </c>
      <c r="T54" s="29">
        <f t="shared" ca="1" si="5"/>
        <v>21</v>
      </c>
      <c r="U54" s="30" t="str">
        <f t="shared" ca="1" si="6"/>
        <v>0р.11м.21д.</v>
      </c>
      <c r="V54" s="30" t="str">
        <f>VLOOKUP($D$18:$D$117,Відділи!$C$2:$D$101,2,FALSE)</f>
        <v>Дирекція</v>
      </c>
      <c r="W54" s="21" t="s">
        <v>57</v>
      </c>
      <c r="X54" s="22"/>
      <c r="Y54" s="22"/>
    </row>
    <row r="55" spans="2:25">
      <c r="B55" s="17">
        <v>38</v>
      </c>
      <c r="C55" s="18" t="s">
        <v>102</v>
      </c>
      <c r="D55" s="18" t="str">
        <f t="shared" si="15"/>
        <v>РОМАНЮК ВОЛОДИМИР ОМЕЛЯНОВИЧ</v>
      </c>
      <c r="E55" s="18" t="str">
        <f t="shared" si="7"/>
        <v xml:space="preserve">Романюк </v>
      </c>
      <c r="F55" s="18" t="str">
        <f t="shared" si="16"/>
        <v>Володимир</v>
      </c>
      <c r="G55" s="18" t="str">
        <f t="shared" si="17"/>
        <v>Омелянович</v>
      </c>
      <c r="H55" s="20" t="s">
        <v>201</v>
      </c>
      <c r="I55" s="26" t="str">
        <f t="shared" si="8"/>
        <v>чоловіча</v>
      </c>
      <c r="J55" s="26">
        <f t="shared" si="9"/>
        <v>27</v>
      </c>
      <c r="K55" s="26" t="str">
        <f t="shared" si="10"/>
        <v>ні</v>
      </c>
      <c r="L55" s="20" t="s">
        <v>301</v>
      </c>
      <c r="M55" s="20" t="s">
        <v>26</v>
      </c>
      <c r="N55" s="39" t="str">
        <f t="shared" si="11"/>
        <v/>
      </c>
      <c r="O55" s="20" t="str">
        <f t="shared" si="3"/>
        <v>0</v>
      </c>
      <c r="P55" s="29">
        <f t="shared" ca="1" si="4"/>
        <v>4754</v>
      </c>
      <c r="Q55" s="29">
        <f t="shared" ca="1" si="12"/>
        <v>13</v>
      </c>
      <c r="R55" s="29">
        <f t="shared" ca="1" si="13"/>
        <v>5.75</v>
      </c>
      <c r="S55" s="29">
        <f t="shared" ca="1" si="14"/>
        <v>0</v>
      </c>
      <c r="T55" s="29">
        <f t="shared" ca="1" si="5"/>
        <v>6</v>
      </c>
      <c r="U55" s="30" t="str">
        <f t="shared" ca="1" si="6"/>
        <v>13р.0м.6д.</v>
      </c>
      <c r="V55" s="30" t="str">
        <f>VLOOKUP($D$18:$D$117,Відділи!$C$2:$D$101,2,FALSE)</f>
        <v>Юридичний відділ</v>
      </c>
      <c r="W55" s="21" t="s">
        <v>26</v>
      </c>
      <c r="X55" s="22"/>
      <c r="Y55" s="22"/>
    </row>
    <row r="56" spans="2:25">
      <c r="B56" s="17">
        <v>39</v>
      </c>
      <c r="C56" s="18" t="s">
        <v>103</v>
      </c>
      <c r="D56" s="18" t="str">
        <f t="shared" si="15"/>
        <v>ПАНЧЕНКО ЛЮБОВ МИХАЙЛІВНА</v>
      </c>
      <c r="E56" s="18" t="str">
        <f t="shared" si="7"/>
        <v xml:space="preserve">Панченко </v>
      </c>
      <c r="F56" s="18" t="str">
        <f t="shared" si="16"/>
        <v>Любов</v>
      </c>
      <c r="G56" s="18" t="str">
        <f t="shared" si="17"/>
        <v>Михайлівна</v>
      </c>
      <c r="H56" s="20" t="s">
        <v>202</v>
      </c>
      <c r="I56" s="26" t="str">
        <f t="shared" si="8"/>
        <v>жіноча</v>
      </c>
      <c r="J56" s="26">
        <f t="shared" si="9"/>
        <v>37</v>
      </c>
      <c r="K56" s="26" t="str">
        <f t="shared" si="10"/>
        <v>ні</v>
      </c>
      <c r="L56" s="20" t="s">
        <v>302</v>
      </c>
      <c r="M56" s="20" t="s">
        <v>383</v>
      </c>
      <c r="N56" s="39">
        <f t="shared" si="11"/>
        <v>37</v>
      </c>
      <c r="O56" s="20" t="str">
        <f t="shared" si="3"/>
        <v>1</v>
      </c>
      <c r="P56" s="29">
        <f t="shared" ca="1" si="4"/>
        <v>237</v>
      </c>
      <c r="Q56" s="29">
        <f t="shared" ca="1" si="12"/>
        <v>0</v>
      </c>
      <c r="R56" s="29">
        <f t="shared" ca="1" si="13"/>
        <v>237</v>
      </c>
      <c r="S56" s="29">
        <f t="shared" ca="1" si="14"/>
        <v>7</v>
      </c>
      <c r="T56" s="29">
        <f t="shared" ca="1" si="5"/>
        <v>24</v>
      </c>
      <c r="U56" s="30" t="str">
        <f t="shared" ca="1" si="6"/>
        <v>0р.7м.24д.</v>
      </c>
      <c r="V56" s="30" t="str">
        <f>VLOOKUP($D$18:$D$117,Відділи!$C$2:$D$101,2,FALSE)</f>
        <v>Відділ кадрів</v>
      </c>
      <c r="W56" s="21" t="s">
        <v>57</v>
      </c>
      <c r="X56" s="22"/>
      <c r="Y56" s="22"/>
    </row>
    <row r="57" spans="2:25">
      <c r="B57" s="17">
        <v>40</v>
      </c>
      <c r="C57" s="18" t="s">
        <v>104</v>
      </c>
      <c r="D57" s="18" t="str">
        <f t="shared" si="15"/>
        <v>ЮРЧЕНКО АНАТОЛІЙ ПЕТРОВИЧ</v>
      </c>
      <c r="E57" s="18" t="str">
        <f t="shared" si="7"/>
        <v xml:space="preserve">Юрченко </v>
      </c>
      <c r="F57" s="18" t="str">
        <f t="shared" si="16"/>
        <v>Анатолій</v>
      </c>
      <c r="G57" s="18" t="str">
        <f t="shared" si="17"/>
        <v>Петрович</v>
      </c>
      <c r="H57" s="20" t="s">
        <v>203</v>
      </c>
      <c r="I57" s="26" t="str">
        <f t="shared" si="8"/>
        <v>чоловіча</v>
      </c>
      <c r="J57" s="26">
        <f t="shared" si="9"/>
        <v>44</v>
      </c>
      <c r="K57" s="26" t="str">
        <f t="shared" si="10"/>
        <v>ні</v>
      </c>
      <c r="L57" s="20" t="s">
        <v>303</v>
      </c>
      <c r="M57" s="20" t="s">
        <v>384</v>
      </c>
      <c r="N57" s="39">
        <f t="shared" si="11"/>
        <v>53</v>
      </c>
      <c r="O57" s="20" t="str">
        <f t="shared" si="3"/>
        <v>1</v>
      </c>
      <c r="P57" s="29">
        <f t="shared" ca="1" si="4"/>
        <v>3223</v>
      </c>
      <c r="Q57" s="29">
        <f t="shared" ca="1" si="12"/>
        <v>8</v>
      </c>
      <c r="R57" s="29">
        <f t="shared" ca="1" si="13"/>
        <v>301</v>
      </c>
      <c r="S57" s="29">
        <f t="shared" ca="1" si="14"/>
        <v>9</v>
      </c>
      <c r="T57" s="29">
        <f t="shared" ca="1" si="5"/>
        <v>27</v>
      </c>
      <c r="U57" s="30" t="str">
        <f t="shared" ca="1" si="6"/>
        <v>8р.9м.27д.</v>
      </c>
      <c r="V57" s="30" t="str">
        <f>VLOOKUP($D$18:$D$117,Відділи!$C$2:$D$101,2,FALSE)</f>
        <v>Бухгалтерія</v>
      </c>
      <c r="W57" s="21" t="s">
        <v>60</v>
      </c>
      <c r="X57" s="22"/>
      <c r="Y57" s="22"/>
    </row>
    <row r="58" spans="2:25">
      <c r="B58" s="17">
        <v>41</v>
      </c>
      <c r="C58" s="18" t="s">
        <v>105</v>
      </c>
      <c r="D58" s="18" t="str">
        <f t="shared" si="15"/>
        <v>МАЗУР АЛЛА ГРИГОРІВНА</v>
      </c>
      <c r="E58" s="18" t="str">
        <f t="shared" si="7"/>
        <v xml:space="preserve">Мазур </v>
      </c>
      <c r="F58" s="18" t="str">
        <f t="shared" si="16"/>
        <v>Алла</v>
      </c>
      <c r="G58" s="18" t="str">
        <f t="shared" si="17"/>
        <v>Григорівна</v>
      </c>
      <c r="H58" s="20" t="s">
        <v>204</v>
      </c>
      <c r="I58" s="26" t="str">
        <f t="shared" si="8"/>
        <v>жіноча</v>
      </c>
      <c r="J58" s="26">
        <f t="shared" si="9"/>
        <v>17</v>
      </c>
      <c r="K58" s="26" t="str">
        <f t="shared" si="10"/>
        <v>ні</v>
      </c>
      <c r="L58" s="20" t="s">
        <v>304</v>
      </c>
      <c r="M58" s="20" t="s">
        <v>385</v>
      </c>
      <c r="N58" s="39">
        <f t="shared" si="11"/>
        <v>17</v>
      </c>
      <c r="O58" s="20" t="str">
        <f t="shared" si="3"/>
        <v>1</v>
      </c>
      <c r="P58" s="29">
        <f t="shared" ca="1" si="4"/>
        <v>185</v>
      </c>
      <c r="Q58" s="29">
        <f t="shared" ca="1" si="12"/>
        <v>0</v>
      </c>
      <c r="R58" s="29">
        <f t="shared" ca="1" si="13"/>
        <v>185</v>
      </c>
      <c r="S58" s="29">
        <f t="shared" ca="1" si="14"/>
        <v>6</v>
      </c>
      <c r="T58" s="29">
        <f t="shared" ca="1" si="5"/>
        <v>2</v>
      </c>
      <c r="U58" s="30" t="str">
        <f t="shared" ca="1" si="6"/>
        <v>0р.6м.2д.</v>
      </c>
      <c r="V58" s="30" t="str">
        <f>VLOOKUP($D$18:$D$117,Відділи!$C$2:$D$101,2,FALSE)</f>
        <v>Відділ кадрів</v>
      </c>
      <c r="W58" s="21" t="s">
        <v>59</v>
      </c>
      <c r="X58" s="22"/>
      <c r="Y58" s="22"/>
    </row>
    <row r="59" spans="2:25">
      <c r="B59" s="17">
        <v>42</v>
      </c>
      <c r="C59" s="18" t="s">
        <v>106</v>
      </c>
      <c r="D59" s="18" t="str">
        <f t="shared" si="15"/>
        <v>ХОМЕНКО МИКОЛА ГРИГОРОВИЧ</v>
      </c>
      <c r="E59" s="18" t="str">
        <f t="shared" si="7"/>
        <v xml:space="preserve">Хоменко </v>
      </c>
      <c r="F59" s="18" t="str">
        <f t="shared" si="16"/>
        <v>Микола</v>
      </c>
      <c r="G59" s="18" t="str">
        <f t="shared" si="17"/>
        <v>Григорович</v>
      </c>
      <c r="H59" s="20" t="s">
        <v>205</v>
      </c>
      <c r="I59" s="26" t="str">
        <f t="shared" si="8"/>
        <v>чоловіча</v>
      </c>
      <c r="J59" s="26">
        <f t="shared" si="9"/>
        <v>51</v>
      </c>
      <c r="K59" s="26" t="str">
        <f t="shared" si="10"/>
        <v>ні</v>
      </c>
      <c r="L59" s="20" t="s">
        <v>305</v>
      </c>
      <c r="M59" s="20" t="s">
        <v>386</v>
      </c>
      <c r="N59" s="39">
        <f t="shared" si="11"/>
        <v>57</v>
      </c>
      <c r="O59" s="20" t="str">
        <f t="shared" si="3"/>
        <v>1</v>
      </c>
      <c r="P59" s="29">
        <f t="shared" ca="1" si="4"/>
        <v>2464</v>
      </c>
      <c r="Q59" s="29">
        <f t="shared" ca="1" si="12"/>
        <v>6</v>
      </c>
      <c r="R59" s="29">
        <f t="shared" ca="1" si="13"/>
        <v>272.5</v>
      </c>
      <c r="S59" s="29">
        <f t="shared" ca="1" si="14"/>
        <v>8</v>
      </c>
      <c r="T59" s="29">
        <f t="shared" ca="1" si="5"/>
        <v>29</v>
      </c>
      <c r="U59" s="30" t="str">
        <f t="shared" ca="1" si="6"/>
        <v>6р.8м.29д.</v>
      </c>
      <c r="V59" s="30" t="str">
        <f>VLOOKUP($D$18:$D$117,Відділи!$C$2:$D$101,2,FALSE)</f>
        <v>Відділ кадрів</v>
      </c>
      <c r="W59" s="21" t="s">
        <v>57</v>
      </c>
      <c r="X59" s="22"/>
      <c r="Y59" s="22"/>
    </row>
    <row r="60" spans="2:25" ht="26.4">
      <c r="B60" s="17">
        <v>43</v>
      </c>
      <c r="C60" s="18" t="s">
        <v>107</v>
      </c>
      <c r="D60" s="18" t="str">
        <f t="shared" si="15"/>
        <v>ПОПОВИЧ ПАВЛО РОМАНОВИЧ</v>
      </c>
      <c r="E60" s="18" t="str">
        <f t="shared" si="7"/>
        <v xml:space="preserve">Попович </v>
      </c>
      <c r="F60" s="18" t="str">
        <f t="shared" si="16"/>
        <v>Павло</v>
      </c>
      <c r="G60" s="18" t="str">
        <f t="shared" si="17"/>
        <v>Романович</v>
      </c>
      <c r="H60" s="20" t="s">
        <v>206</v>
      </c>
      <c r="I60" s="26" t="str">
        <f t="shared" si="8"/>
        <v>чоловіча</v>
      </c>
      <c r="J60" s="26">
        <f t="shared" si="9"/>
        <v>35</v>
      </c>
      <c r="K60" s="26" t="str">
        <f t="shared" si="10"/>
        <v>ні</v>
      </c>
      <c r="L60" s="20" t="s">
        <v>306</v>
      </c>
      <c r="M60" s="20" t="s">
        <v>387</v>
      </c>
      <c r="N60" s="39">
        <f t="shared" si="11"/>
        <v>36</v>
      </c>
      <c r="O60" s="20" t="str">
        <f t="shared" si="3"/>
        <v>1</v>
      </c>
      <c r="P60" s="29">
        <f t="shared" ca="1" si="4"/>
        <v>491</v>
      </c>
      <c r="Q60" s="29">
        <f t="shared" ca="1" si="12"/>
        <v>1</v>
      </c>
      <c r="R60" s="29">
        <f t="shared" ca="1" si="13"/>
        <v>125.75</v>
      </c>
      <c r="S60" s="29">
        <f t="shared" ca="1" si="14"/>
        <v>4</v>
      </c>
      <c r="T60" s="29">
        <f t="shared" ca="1" si="5"/>
        <v>4</v>
      </c>
      <c r="U60" s="30" t="str">
        <f t="shared" ca="1" si="6"/>
        <v>1р.4м.4д.</v>
      </c>
      <c r="V60" s="30" t="str">
        <f>VLOOKUP($D$18:$D$117,Відділи!$C$2:$D$101,2,FALSE)</f>
        <v>Господарський відділ</v>
      </c>
      <c r="W60" s="21" t="s">
        <v>62</v>
      </c>
      <c r="X60" s="22"/>
      <c r="Y60" s="22"/>
    </row>
    <row r="61" spans="2:25">
      <c r="B61" s="17">
        <v>44</v>
      </c>
      <c r="C61" s="18" t="s">
        <v>108</v>
      </c>
      <c r="D61" s="18" t="str">
        <f t="shared" si="15"/>
        <v>ПАВЛЮК ПАВЛО МИХНОВИЧ (БУТ)</v>
      </c>
      <c r="E61" s="18" t="str">
        <f t="shared" si="7"/>
        <v xml:space="preserve">Павлюк </v>
      </c>
      <c r="F61" s="18" t="str">
        <f t="shared" si="16"/>
        <v>Павло</v>
      </c>
      <c r="G61" s="18" t="str">
        <f t="shared" si="17"/>
        <v>Михнович (Бут)</v>
      </c>
      <c r="H61" s="20" t="s">
        <v>207</v>
      </c>
      <c r="I61" s="26" t="str">
        <f t="shared" si="8"/>
        <v>жіноча</v>
      </c>
      <c r="J61" s="26">
        <f t="shared" si="9"/>
        <v>71</v>
      </c>
      <c r="K61" s="26" t="str">
        <f t="shared" si="10"/>
        <v>так</v>
      </c>
      <c r="L61" s="20" t="s">
        <v>307</v>
      </c>
      <c r="M61" s="20" t="s">
        <v>26</v>
      </c>
      <c r="N61" s="39" t="str">
        <f t="shared" si="11"/>
        <v/>
      </c>
      <c r="O61" s="20" t="str">
        <f t="shared" si="3"/>
        <v>0</v>
      </c>
      <c r="P61" s="29">
        <f t="shared" ca="1" si="4"/>
        <v>3921</v>
      </c>
      <c r="Q61" s="29">
        <f t="shared" ca="1" si="12"/>
        <v>10</v>
      </c>
      <c r="R61" s="29">
        <f t="shared" ca="1" si="13"/>
        <v>268.5</v>
      </c>
      <c r="S61" s="29">
        <f t="shared" ca="1" si="14"/>
        <v>8</v>
      </c>
      <c r="T61" s="29">
        <f t="shared" ca="1" si="5"/>
        <v>25</v>
      </c>
      <c r="U61" s="30" t="str">
        <f t="shared" ca="1" si="6"/>
        <v>10р.8м.25д.</v>
      </c>
      <c r="V61" s="30" t="str">
        <f>VLOOKUP($D$18:$D$117,Відділи!$C$2:$D$101,2,FALSE)</f>
        <v>Бухгалтерія</v>
      </c>
      <c r="W61" s="21" t="s">
        <v>26</v>
      </c>
      <c r="X61" s="22"/>
      <c r="Y61" s="22"/>
    </row>
    <row r="62" spans="2:25">
      <c r="B62" s="17">
        <v>45</v>
      </c>
      <c r="C62" s="18" t="s">
        <v>109</v>
      </c>
      <c r="D62" s="18" t="str">
        <f t="shared" si="15"/>
        <v>КУШНІР ІГОР МИКОЛАЙОВИЧ</v>
      </c>
      <c r="E62" s="18" t="str">
        <f t="shared" si="7"/>
        <v xml:space="preserve">Кушнір </v>
      </c>
      <c r="F62" s="18" t="str">
        <f t="shared" si="16"/>
        <v>Ігор</v>
      </c>
      <c r="G62" s="18" t="str">
        <f t="shared" si="17"/>
        <v>Миколайович</v>
      </c>
      <c r="H62" s="20" t="s">
        <v>208</v>
      </c>
      <c r="I62" s="26" t="str">
        <f t="shared" si="8"/>
        <v>чоловіча</v>
      </c>
      <c r="J62" s="26">
        <f t="shared" si="9"/>
        <v>42</v>
      </c>
      <c r="K62" s="26" t="str">
        <f t="shared" si="10"/>
        <v>ні</v>
      </c>
      <c r="L62" s="20" t="s">
        <v>308</v>
      </c>
      <c r="M62" s="20" t="s">
        <v>26</v>
      </c>
      <c r="N62" s="39" t="str">
        <f t="shared" si="11"/>
        <v/>
      </c>
      <c r="O62" s="20" t="str">
        <f t="shared" si="3"/>
        <v>0</v>
      </c>
      <c r="P62" s="29">
        <f t="shared" ca="1" si="4"/>
        <v>3346</v>
      </c>
      <c r="Q62" s="29">
        <f t="shared" ca="1" si="12"/>
        <v>9</v>
      </c>
      <c r="R62" s="29">
        <f t="shared" ca="1" si="13"/>
        <v>58.75</v>
      </c>
      <c r="S62" s="29">
        <f t="shared" ca="1" si="14"/>
        <v>1</v>
      </c>
      <c r="T62" s="29">
        <f t="shared" ca="1" si="5"/>
        <v>28</v>
      </c>
      <c r="U62" s="30" t="str">
        <f t="shared" ca="1" si="6"/>
        <v>9р.1м.28д.</v>
      </c>
      <c r="V62" s="30" t="str">
        <f>VLOOKUP($D$18:$D$117,Відділи!$C$2:$D$101,2,FALSE)</f>
        <v>Відділ збуту</v>
      </c>
      <c r="W62" s="21" t="s">
        <v>26</v>
      </c>
      <c r="X62" s="22"/>
      <c r="Y62" s="22"/>
    </row>
    <row r="63" spans="2:25">
      <c r="B63" s="17">
        <v>46</v>
      </c>
      <c r="C63" s="18" t="s">
        <v>110</v>
      </c>
      <c r="D63" s="18" t="str">
        <f t="shared" si="15"/>
        <v>ЛИТВИНЕНКО МАРІЯ ІВАНІВНА</v>
      </c>
      <c r="E63" s="18" t="str">
        <f t="shared" si="7"/>
        <v xml:space="preserve">Литвиненко </v>
      </c>
      <c r="F63" s="18" t="str">
        <f t="shared" si="16"/>
        <v>Марія</v>
      </c>
      <c r="G63" s="18" t="str">
        <f t="shared" si="17"/>
        <v>Іванівна</v>
      </c>
      <c r="H63" s="20" t="s">
        <v>209</v>
      </c>
      <c r="I63" s="26" t="str">
        <f t="shared" si="8"/>
        <v>жіноча</v>
      </c>
      <c r="J63" s="26">
        <f t="shared" si="9"/>
        <v>44</v>
      </c>
      <c r="K63" s="26" t="str">
        <f t="shared" si="10"/>
        <v>ні</v>
      </c>
      <c r="L63" s="20" t="s">
        <v>309</v>
      </c>
      <c r="M63" s="20" t="s">
        <v>26</v>
      </c>
      <c r="N63" s="39" t="str">
        <f t="shared" si="11"/>
        <v/>
      </c>
      <c r="O63" s="20" t="str">
        <f t="shared" si="3"/>
        <v>0</v>
      </c>
      <c r="P63" s="29">
        <f t="shared" ca="1" si="4"/>
        <v>5265</v>
      </c>
      <c r="Q63" s="29">
        <f t="shared" ca="1" si="12"/>
        <v>14</v>
      </c>
      <c r="R63" s="29">
        <f t="shared" ca="1" si="13"/>
        <v>151.5</v>
      </c>
      <c r="S63" s="29">
        <f t="shared" ca="1" si="14"/>
        <v>4</v>
      </c>
      <c r="T63" s="29">
        <f t="shared" ca="1" si="5"/>
        <v>30</v>
      </c>
      <c r="U63" s="30" t="str">
        <f t="shared" ca="1" si="6"/>
        <v>14р.4м.30д.</v>
      </c>
      <c r="V63" s="30" t="str">
        <f>VLOOKUP($D$18:$D$117,Відділи!$C$2:$D$101,2,FALSE)</f>
        <v>Бухгалтерія</v>
      </c>
      <c r="W63" s="21" t="s">
        <v>26</v>
      </c>
      <c r="X63" s="22"/>
      <c r="Y63" s="22"/>
    </row>
    <row r="64" spans="2:25">
      <c r="B64" s="17">
        <v>47</v>
      </c>
      <c r="C64" s="18" t="s">
        <v>111</v>
      </c>
      <c r="D64" s="18" t="str">
        <f t="shared" si="15"/>
        <v>МАРТИНЮК АДАМ ІВАНОВИЧ</v>
      </c>
      <c r="E64" s="18" t="str">
        <f t="shared" si="7"/>
        <v xml:space="preserve">Мартинюк </v>
      </c>
      <c r="F64" s="18" t="str">
        <f t="shared" si="16"/>
        <v>Адам</v>
      </c>
      <c r="G64" s="18" t="str">
        <f t="shared" si="17"/>
        <v>Іванович</v>
      </c>
      <c r="H64" s="20" t="s">
        <v>210</v>
      </c>
      <c r="I64" s="26" t="str">
        <f t="shared" si="8"/>
        <v>чоловіча</v>
      </c>
      <c r="J64" s="26">
        <f t="shared" si="9"/>
        <v>47</v>
      </c>
      <c r="K64" s="26" t="str">
        <f t="shared" si="10"/>
        <v>ні</v>
      </c>
      <c r="L64" s="20" t="s">
        <v>310</v>
      </c>
      <c r="M64" s="20" t="s">
        <v>26</v>
      </c>
      <c r="N64" s="39" t="str">
        <f t="shared" si="11"/>
        <v/>
      </c>
      <c r="O64" s="20" t="str">
        <f t="shared" si="3"/>
        <v>0</v>
      </c>
      <c r="P64" s="29">
        <f t="shared" ca="1" si="4"/>
        <v>6130</v>
      </c>
      <c r="Q64" s="29">
        <f t="shared" ca="1" si="12"/>
        <v>16</v>
      </c>
      <c r="R64" s="29">
        <f t="shared" ca="1" si="13"/>
        <v>286</v>
      </c>
      <c r="S64" s="29">
        <f t="shared" ca="1" si="14"/>
        <v>9</v>
      </c>
      <c r="T64" s="29">
        <f t="shared" ca="1" si="5"/>
        <v>12</v>
      </c>
      <c r="U64" s="30" t="str">
        <f t="shared" ca="1" si="6"/>
        <v>16р.9м.12д.</v>
      </c>
      <c r="V64" s="30" t="str">
        <f>VLOOKUP($D$18:$D$117,Відділи!$C$2:$D$101,2,FALSE)</f>
        <v>Відділ збуту</v>
      </c>
      <c r="W64" s="21" t="s">
        <v>26</v>
      </c>
      <c r="X64" s="22"/>
      <c r="Y64" s="22"/>
    </row>
    <row r="65" spans="2:25">
      <c r="B65" s="17">
        <v>48</v>
      </c>
      <c r="C65" s="18" t="s">
        <v>112</v>
      </c>
      <c r="D65" s="18" t="str">
        <f t="shared" si="15"/>
        <v>ГОНЧАРЕНКО НІНА ІВАНІВНА</v>
      </c>
      <c r="E65" s="18" t="str">
        <f t="shared" si="7"/>
        <v xml:space="preserve">Гончаренко </v>
      </c>
      <c r="F65" s="18" t="str">
        <f t="shared" si="16"/>
        <v>Ніна</v>
      </c>
      <c r="G65" s="18" t="str">
        <f t="shared" si="17"/>
        <v>Іванівна</v>
      </c>
      <c r="H65" s="20" t="s">
        <v>211</v>
      </c>
      <c r="I65" s="26" t="str">
        <f t="shared" si="8"/>
        <v>жіноча</v>
      </c>
      <c r="J65" s="26">
        <f t="shared" si="9"/>
        <v>34</v>
      </c>
      <c r="K65" s="26" t="str">
        <f t="shared" si="10"/>
        <v>ні</v>
      </c>
      <c r="L65" s="20" t="s">
        <v>311</v>
      </c>
      <c r="M65" s="20" t="s">
        <v>26</v>
      </c>
      <c r="N65" s="39" t="str">
        <f t="shared" si="11"/>
        <v/>
      </c>
      <c r="O65" s="20" t="str">
        <f t="shared" si="3"/>
        <v>0</v>
      </c>
      <c r="P65" s="29">
        <f t="shared" ca="1" si="4"/>
        <v>3985</v>
      </c>
      <c r="Q65" s="29">
        <f t="shared" ca="1" si="12"/>
        <v>10</v>
      </c>
      <c r="R65" s="29">
        <f t="shared" ca="1" si="13"/>
        <v>332.5</v>
      </c>
      <c r="S65" s="29">
        <f t="shared" ca="1" si="14"/>
        <v>10</v>
      </c>
      <c r="T65" s="29">
        <f t="shared" ca="1" si="5"/>
        <v>28</v>
      </c>
      <c r="U65" s="30" t="str">
        <f t="shared" ca="1" si="6"/>
        <v>10р.10м.28д.</v>
      </c>
      <c r="V65" s="30" t="str">
        <f>VLOOKUP($D$18:$D$117,Відділи!$C$2:$D$101,2,FALSE)</f>
        <v>Бухгалтерія</v>
      </c>
      <c r="W65" s="21" t="s">
        <v>26</v>
      </c>
      <c r="X65" s="22"/>
      <c r="Y65" s="22"/>
    </row>
    <row r="66" spans="2:25">
      <c r="B66" s="17">
        <v>49</v>
      </c>
      <c r="C66" s="18" t="s">
        <v>113</v>
      </c>
      <c r="D66" s="18" t="str">
        <f t="shared" si="15"/>
        <v>ПРИХОДЬКО АНАСТАСІЯ КОСТЯНТИНІВНА</v>
      </c>
      <c r="E66" s="18" t="str">
        <f t="shared" si="7"/>
        <v xml:space="preserve">Приходько </v>
      </c>
      <c r="F66" s="18" t="str">
        <f t="shared" si="16"/>
        <v>Анастасія</v>
      </c>
      <c r="G66" s="18" t="str">
        <f t="shared" si="17"/>
        <v>Костянтинівна</v>
      </c>
      <c r="H66" s="20" t="s">
        <v>212</v>
      </c>
      <c r="I66" s="26" t="str">
        <f t="shared" si="8"/>
        <v>жіноча</v>
      </c>
      <c r="J66" s="26">
        <f t="shared" si="9"/>
        <v>17</v>
      </c>
      <c r="K66" s="26" t="str">
        <f t="shared" si="10"/>
        <v>ні</v>
      </c>
      <c r="L66" s="20" t="s">
        <v>312</v>
      </c>
      <c r="M66" s="20" t="s">
        <v>388</v>
      </c>
      <c r="N66" s="39">
        <f t="shared" si="11"/>
        <v>23</v>
      </c>
      <c r="O66" s="20" t="str">
        <f t="shared" si="3"/>
        <v>1</v>
      </c>
      <c r="P66" s="29">
        <f t="shared" ca="1" si="4"/>
        <v>2104</v>
      </c>
      <c r="Q66" s="29">
        <f t="shared" ca="1" si="12"/>
        <v>5</v>
      </c>
      <c r="R66" s="29">
        <f t="shared" ca="1" si="13"/>
        <v>277.75</v>
      </c>
      <c r="S66" s="29">
        <f t="shared" ca="1" si="14"/>
        <v>9</v>
      </c>
      <c r="T66" s="29">
        <f t="shared" ca="1" si="5"/>
        <v>4</v>
      </c>
      <c r="U66" s="30" t="str">
        <f t="shared" ca="1" si="6"/>
        <v>5р.9м.4д.</v>
      </c>
      <c r="V66" s="30" t="str">
        <f>VLOOKUP($D$18:$D$117,Відділи!$C$2:$D$101,2,FALSE)</f>
        <v>Фінансовий відділ</v>
      </c>
      <c r="W66" s="21" t="s">
        <v>58</v>
      </c>
      <c r="X66" s="22"/>
      <c r="Y66" s="22"/>
    </row>
    <row r="67" spans="2:25">
      <c r="B67" s="17">
        <v>50</v>
      </c>
      <c r="C67" s="18" t="s">
        <v>114</v>
      </c>
      <c r="D67" s="18" t="str">
        <f t="shared" si="15"/>
        <v>КОСТЕНКО ЛІНА ВАСИЛІВНА</v>
      </c>
      <c r="E67" s="18" t="str">
        <f t="shared" si="7"/>
        <v xml:space="preserve">Костенко </v>
      </c>
      <c r="F67" s="18" t="str">
        <f t="shared" si="16"/>
        <v>Ліна</v>
      </c>
      <c r="G67" s="18" t="str">
        <f t="shared" si="17"/>
        <v>Василівна</v>
      </c>
      <c r="H67" s="20" t="s">
        <v>213</v>
      </c>
      <c r="I67" s="26" t="str">
        <f t="shared" si="8"/>
        <v>жіноча</v>
      </c>
      <c r="J67" s="26">
        <f t="shared" si="9"/>
        <v>28</v>
      </c>
      <c r="K67" s="26" t="str">
        <f t="shared" si="10"/>
        <v>ні</v>
      </c>
      <c r="L67" s="20" t="s">
        <v>313</v>
      </c>
      <c r="M67" s="20" t="s">
        <v>389</v>
      </c>
      <c r="N67" s="39">
        <f t="shared" si="11"/>
        <v>29</v>
      </c>
      <c r="O67" s="20" t="str">
        <f t="shared" si="3"/>
        <v>1</v>
      </c>
      <c r="P67" s="29">
        <f t="shared" ca="1" si="4"/>
        <v>248</v>
      </c>
      <c r="Q67" s="29">
        <f t="shared" ca="1" si="12"/>
        <v>0</v>
      </c>
      <c r="R67" s="29">
        <f t="shared" ca="1" si="13"/>
        <v>248</v>
      </c>
      <c r="S67" s="29">
        <f t="shared" ca="1" si="14"/>
        <v>8</v>
      </c>
      <c r="T67" s="29">
        <f t="shared" ca="1" si="5"/>
        <v>5</v>
      </c>
      <c r="U67" s="30" t="str">
        <f t="shared" ca="1" si="6"/>
        <v>0р.8м.5д.</v>
      </c>
      <c r="V67" s="30" t="str">
        <f>VLOOKUP($D$18:$D$117,Відділи!$C$2:$D$101,2,FALSE)</f>
        <v>Юридичний відділ</v>
      </c>
      <c r="W67" s="21" t="s">
        <v>60</v>
      </c>
      <c r="X67" s="22"/>
      <c r="Y67" s="22"/>
    </row>
    <row r="68" spans="2:25">
      <c r="B68" s="17">
        <v>51</v>
      </c>
      <c r="C68" s="18" t="s">
        <v>115</v>
      </c>
      <c r="D68" s="18" t="str">
        <f t="shared" si="15"/>
        <v>КУЛИК ГРИГОРІЙ ІВАНОВИЧ</v>
      </c>
      <c r="E68" s="18" t="str">
        <f t="shared" si="7"/>
        <v xml:space="preserve">Кулик </v>
      </c>
      <c r="F68" s="18" t="str">
        <f t="shared" si="16"/>
        <v>Григорій</v>
      </c>
      <c r="G68" s="18" t="str">
        <f t="shared" si="17"/>
        <v>Іванович</v>
      </c>
      <c r="H68" s="20" t="s">
        <v>214</v>
      </c>
      <c r="I68" s="26" t="str">
        <f t="shared" si="8"/>
        <v>чоловіча</v>
      </c>
      <c r="J68" s="26">
        <f t="shared" si="9"/>
        <v>36</v>
      </c>
      <c r="K68" s="26" t="str">
        <f t="shared" si="10"/>
        <v>ні</v>
      </c>
      <c r="L68" s="20" t="s">
        <v>314</v>
      </c>
      <c r="M68" s="20" t="s">
        <v>390</v>
      </c>
      <c r="N68" s="39">
        <f t="shared" si="11"/>
        <v>43</v>
      </c>
      <c r="O68" s="20" t="str">
        <f t="shared" si="3"/>
        <v>1</v>
      </c>
      <c r="P68" s="29">
        <f t="shared" ca="1" si="4"/>
        <v>2640</v>
      </c>
      <c r="Q68" s="29">
        <f t="shared" ca="1" si="12"/>
        <v>7</v>
      </c>
      <c r="R68" s="29">
        <f t="shared" ca="1" si="13"/>
        <v>83.25</v>
      </c>
      <c r="S68" s="29">
        <f t="shared" ca="1" si="14"/>
        <v>2</v>
      </c>
      <c r="T68" s="29">
        <f t="shared" ca="1" si="5"/>
        <v>22</v>
      </c>
      <c r="U68" s="30" t="str">
        <f t="shared" ca="1" si="6"/>
        <v>7р.2м.22д.</v>
      </c>
      <c r="V68" s="30" t="str">
        <f>VLOOKUP($D$18:$D$117,Відділи!$C$2:$D$101,2,FALSE)</f>
        <v>Відділ кадрів</v>
      </c>
      <c r="W68" s="21" t="s">
        <v>61</v>
      </c>
      <c r="X68" s="22"/>
      <c r="Y68" s="22"/>
    </row>
    <row r="69" spans="2:25">
      <c r="B69" s="17">
        <v>52</v>
      </c>
      <c r="C69" s="18" t="s">
        <v>116</v>
      </c>
      <c r="D69" s="18" t="str">
        <f t="shared" si="15"/>
        <v>РОМАНЕНКО ВІКТОР ДМИТРОВИЧ</v>
      </c>
      <c r="E69" s="18" t="str">
        <f t="shared" si="7"/>
        <v xml:space="preserve">Романенко </v>
      </c>
      <c r="F69" s="18" t="str">
        <f t="shared" si="16"/>
        <v>Віктор</v>
      </c>
      <c r="G69" s="18" t="str">
        <f t="shared" si="17"/>
        <v>Дмитрович</v>
      </c>
      <c r="H69" s="20" t="s">
        <v>215</v>
      </c>
      <c r="I69" s="26" t="str">
        <f t="shared" si="8"/>
        <v>чоловіча</v>
      </c>
      <c r="J69" s="26">
        <f t="shared" si="9"/>
        <v>53</v>
      </c>
      <c r="K69" s="26" t="str">
        <f t="shared" si="10"/>
        <v>ні</v>
      </c>
      <c r="L69" s="20" t="s">
        <v>315</v>
      </c>
      <c r="M69" s="20" t="s">
        <v>26</v>
      </c>
      <c r="N69" s="39" t="str">
        <f t="shared" si="11"/>
        <v/>
      </c>
      <c r="O69" s="20" t="str">
        <f t="shared" si="3"/>
        <v>0</v>
      </c>
      <c r="P69" s="29">
        <f t="shared" ca="1" si="4"/>
        <v>3314</v>
      </c>
      <c r="Q69" s="29">
        <f t="shared" ca="1" si="12"/>
        <v>9</v>
      </c>
      <c r="R69" s="29">
        <f t="shared" ca="1" si="13"/>
        <v>26.75</v>
      </c>
      <c r="S69" s="29">
        <f t="shared" ca="1" si="14"/>
        <v>0</v>
      </c>
      <c r="T69" s="29">
        <f t="shared" ca="1" si="5"/>
        <v>27</v>
      </c>
      <c r="U69" s="30" t="str">
        <f t="shared" ca="1" si="6"/>
        <v>9р.0м.27д.</v>
      </c>
      <c r="V69" s="30" t="str">
        <f>VLOOKUP($D$18:$D$117,Відділи!$C$2:$D$101,2,FALSE)</f>
        <v>Фінансовий відділ</v>
      </c>
      <c r="W69" s="21" t="s">
        <v>26</v>
      </c>
      <c r="X69" s="22"/>
      <c r="Y69" s="22"/>
    </row>
    <row r="70" spans="2:25" ht="26.4">
      <c r="B70" s="17">
        <v>53</v>
      </c>
      <c r="C70" s="18" t="s">
        <v>117</v>
      </c>
      <c r="D70" s="18" t="str">
        <f t="shared" si="15"/>
        <v>КОСТЮК МАРТА ОЛЕГІВНА</v>
      </c>
      <c r="E70" s="18" t="str">
        <f t="shared" si="7"/>
        <v xml:space="preserve">Костюк </v>
      </c>
      <c r="F70" s="18" t="str">
        <f t="shared" si="16"/>
        <v>Марта</v>
      </c>
      <c r="G70" s="18" t="str">
        <f t="shared" si="17"/>
        <v>Олегівна</v>
      </c>
      <c r="H70" s="20" t="s">
        <v>216</v>
      </c>
      <c r="I70" s="26" t="str">
        <f t="shared" si="8"/>
        <v>жіноча</v>
      </c>
      <c r="J70" s="26">
        <f t="shared" si="9"/>
        <v>28</v>
      </c>
      <c r="K70" s="26" t="str">
        <f t="shared" si="10"/>
        <v>ні</v>
      </c>
      <c r="L70" s="20" t="s">
        <v>316</v>
      </c>
      <c r="M70" s="20" t="s">
        <v>391</v>
      </c>
      <c r="N70" s="39">
        <f t="shared" si="11"/>
        <v>38</v>
      </c>
      <c r="O70" s="20" t="str">
        <f t="shared" si="3"/>
        <v>1</v>
      </c>
      <c r="P70" s="29">
        <f t="shared" ca="1" si="4"/>
        <v>3665</v>
      </c>
      <c r="Q70" s="29">
        <f t="shared" ca="1" si="12"/>
        <v>10</v>
      </c>
      <c r="R70" s="29">
        <f t="shared" ca="1" si="13"/>
        <v>12.5</v>
      </c>
      <c r="S70" s="29">
        <f t="shared" ca="1" si="14"/>
        <v>0</v>
      </c>
      <c r="T70" s="29">
        <f t="shared" ca="1" si="5"/>
        <v>13</v>
      </c>
      <c r="U70" s="30" t="str">
        <f t="shared" ca="1" si="6"/>
        <v>10р.0м.13д.</v>
      </c>
      <c r="V70" s="30" t="str">
        <f>VLOOKUP($D$18:$D$117,Відділи!$C$2:$D$101,2,FALSE)</f>
        <v>Господарський відділ</v>
      </c>
      <c r="W70" s="21" t="s">
        <v>58</v>
      </c>
      <c r="X70" s="22"/>
      <c r="Y70" s="22"/>
    </row>
    <row r="71" spans="2:25">
      <c r="B71" s="17">
        <v>54</v>
      </c>
      <c r="C71" s="18" t="s">
        <v>118</v>
      </c>
      <c r="D71" s="18" t="str">
        <f t="shared" si="15"/>
        <v>СЕМЕНЮК ВАЛЕНТИНА ПЕТРІВНА</v>
      </c>
      <c r="E71" s="18" t="str">
        <f t="shared" si="7"/>
        <v xml:space="preserve">Семенюк </v>
      </c>
      <c r="F71" s="18" t="str">
        <f t="shared" si="16"/>
        <v>Валентина</v>
      </c>
      <c r="G71" s="18" t="str">
        <f t="shared" si="17"/>
        <v>Петрівна</v>
      </c>
      <c r="H71" s="20" t="s">
        <v>217</v>
      </c>
      <c r="I71" s="26" t="str">
        <f t="shared" si="8"/>
        <v>жіноча</v>
      </c>
      <c r="J71" s="26">
        <f t="shared" si="9"/>
        <v>38</v>
      </c>
      <c r="K71" s="26" t="str">
        <f t="shared" si="10"/>
        <v>ні</v>
      </c>
      <c r="L71" s="20" t="s">
        <v>317</v>
      </c>
      <c r="M71" s="20" t="s">
        <v>26</v>
      </c>
      <c r="N71" s="39" t="str">
        <f t="shared" si="11"/>
        <v/>
      </c>
      <c r="O71" s="20" t="str">
        <f t="shared" si="3"/>
        <v>0</v>
      </c>
      <c r="P71" s="29">
        <f t="shared" ca="1" si="4"/>
        <v>3474</v>
      </c>
      <c r="Q71" s="29">
        <f t="shared" ca="1" si="12"/>
        <v>9</v>
      </c>
      <c r="R71" s="29">
        <f t="shared" ca="1" si="13"/>
        <v>186.75</v>
      </c>
      <c r="S71" s="29">
        <f t="shared" ca="1" si="14"/>
        <v>6</v>
      </c>
      <c r="T71" s="29">
        <f t="shared" ca="1" si="5"/>
        <v>4</v>
      </c>
      <c r="U71" s="30" t="str">
        <f t="shared" ca="1" si="6"/>
        <v>9р.6м.4д.</v>
      </c>
      <c r="V71" s="30" t="str">
        <f>VLOOKUP($D$18:$D$117,Відділи!$C$2:$D$101,2,FALSE)</f>
        <v>Відділ кадрів</v>
      </c>
      <c r="W71" s="21" t="s">
        <v>26</v>
      </c>
      <c r="X71" s="22"/>
      <c r="Y71" s="22"/>
    </row>
    <row r="72" spans="2:25">
      <c r="B72" s="17">
        <v>55</v>
      </c>
      <c r="C72" s="18" t="s">
        <v>119</v>
      </c>
      <c r="D72" s="18" t="str">
        <f t="shared" si="15"/>
        <v>НАЗАРЕНКО СЕРГІЙ ЮРІЙОВИЧ</v>
      </c>
      <c r="E72" s="18" t="str">
        <f t="shared" si="7"/>
        <v xml:space="preserve">Назаренко </v>
      </c>
      <c r="F72" s="18" t="str">
        <f t="shared" si="16"/>
        <v>Сергій</v>
      </c>
      <c r="G72" s="18" t="str">
        <f t="shared" si="17"/>
        <v>Юрійович</v>
      </c>
      <c r="H72" s="20" t="s">
        <v>218</v>
      </c>
      <c r="I72" s="26" t="str">
        <f t="shared" si="8"/>
        <v>чоловіча</v>
      </c>
      <c r="J72" s="26">
        <f t="shared" si="9"/>
        <v>30</v>
      </c>
      <c r="K72" s="26" t="str">
        <f t="shared" si="10"/>
        <v>ні</v>
      </c>
      <c r="L72" s="20" t="s">
        <v>318</v>
      </c>
      <c r="M72" s="20" t="s">
        <v>392</v>
      </c>
      <c r="N72" s="39">
        <f t="shared" si="11"/>
        <v>31</v>
      </c>
      <c r="O72" s="20" t="str">
        <f t="shared" si="3"/>
        <v>1</v>
      </c>
      <c r="P72" s="29">
        <f t="shared" ca="1" si="4"/>
        <v>275</v>
      </c>
      <c r="Q72" s="29">
        <f t="shared" ca="1" si="12"/>
        <v>0</v>
      </c>
      <c r="R72" s="29">
        <f t="shared" ca="1" si="13"/>
        <v>275</v>
      </c>
      <c r="S72" s="29">
        <f t="shared" ca="1" si="14"/>
        <v>9</v>
      </c>
      <c r="T72" s="29">
        <f t="shared" ca="1" si="5"/>
        <v>1</v>
      </c>
      <c r="U72" s="30" t="str">
        <f t="shared" ca="1" si="6"/>
        <v>0р.9м.1д.</v>
      </c>
      <c r="V72" s="30" t="str">
        <f>VLOOKUP($D$18:$D$117,Відділи!$C$2:$D$101,2,FALSE)</f>
        <v>Бухгалтерія</v>
      </c>
      <c r="W72" s="21" t="s">
        <v>58</v>
      </c>
      <c r="X72" s="22"/>
      <c r="Y72" s="22"/>
    </row>
    <row r="73" spans="2:25">
      <c r="B73" s="17">
        <v>56</v>
      </c>
      <c r="C73" s="18" t="s">
        <v>120</v>
      </c>
      <c r="D73" s="18" t="str">
        <f t="shared" si="15"/>
        <v>ТКАЧ МИХАЙЛО МИКОЛАЙОВИЧ</v>
      </c>
      <c r="E73" s="18" t="str">
        <f t="shared" si="7"/>
        <v xml:space="preserve">Ткач </v>
      </c>
      <c r="F73" s="18" t="str">
        <f t="shared" si="16"/>
        <v>Михайло</v>
      </c>
      <c r="G73" s="18" t="str">
        <f t="shared" si="17"/>
        <v>Миколайович</v>
      </c>
      <c r="H73" s="20" t="s">
        <v>219</v>
      </c>
      <c r="I73" s="26" t="str">
        <f t="shared" si="8"/>
        <v>чоловіча</v>
      </c>
      <c r="J73" s="26">
        <f t="shared" si="9"/>
        <v>49</v>
      </c>
      <c r="K73" s="26" t="str">
        <f t="shared" si="10"/>
        <v>ні</v>
      </c>
      <c r="L73" s="20" t="s">
        <v>319</v>
      </c>
      <c r="M73" s="20" t="s">
        <v>26</v>
      </c>
      <c r="N73" s="39" t="str">
        <f t="shared" si="11"/>
        <v/>
      </c>
      <c r="O73" s="20" t="str">
        <f t="shared" si="3"/>
        <v>0</v>
      </c>
      <c r="P73" s="29">
        <f t="shared" ca="1" si="4"/>
        <v>5425</v>
      </c>
      <c r="Q73" s="29">
        <f t="shared" ca="1" si="12"/>
        <v>14</v>
      </c>
      <c r="R73" s="29">
        <f t="shared" ca="1" si="13"/>
        <v>311.5</v>
      </c>
      <c r="S73" s="29">
        <f t="shared" ca="1" si="14"/>
        <v>10</v>
      </c>
      <c r="T73" s="29">
        <f t="shared" ca="1" si="5"/>
        <v>7</v>
      </c>
      <c r="U73" s="30" t="str">
        <f t="shared" ca="1" si="6"/>
        <v>14р.10м.7д.</v>
      </c>
      <c r="V73" s="30" t="str">
        <f>VLOOKUP($D$18:$D$117,Відділи!$C$2:$D$101,2,FALSE)</f>
        <v>Юридичний відділ</v>
      </c>
      <c r="W73" s="21" t="s">
        <v>26</v>
      </c>
      <c r="X73" s="22"/>
      <c r="Y73" s="22"/>
    </row>
    <row r="74" spans="2:25">
      <c r="B74" s="17">
        <v>57</v>
      </c>
      <c r="C74" s="18" t="s">
        <v>121</v>
      </c>
      <c r="D74" s="18" t="str">
        <f t="shared" si="15"/>
        <v>КРАВЕЦЬ ІНЕСА МИКОЛАЇВНА</v>
      </c>
      <c r="E74" s="18" t="str">
        <f t="shared" si="7"/>
        <v xml:space="preserve">Кравець </v>
      </c>
      <c r="F74" s="18" t="str">
        <f t="shared" si="16"/>
        <v>Інеса</v>
      </c>
      <c r="G74" s="18" t="str">
        <f t="shared" si="17"/>
        <v>Миколаївна</v>
      </c>
      <c r="H74" s="20" t="s">
        <v>220</v>
      </c>
      <c r="I74" s="26" t="str">
        <f t="shared" si="8"/>
        <v>жіноча</v>
      </c>
      <c r="J74" s="26">
        <f t="shared" si="9"/>
        <v>45</v>
      </c>
      <c r="K74" s="26" t="str">
        <f t="shared" si="10"/>
        <v>ні</v>
      </c>
      <c r="L74" s="20" t="s">
        <v>320</v>
      </c>
      <c r="M74" s="20" t="s">
        <v>393</v>
      </c>
      <c r="N74" s="39">
        <f t="shared" si="11"/>
        <v>50</v>
      </c>
      <c r="O74" s="20" t="str">
        <f t="shared" si="3"/>
        <v>1</v>
      </c>
      <c r="P74" s="29">
        <f t="shared" ca="1" si="4"/>
        <v>1655</v>
      </c>
      <c r="Q74" s="29">
        <f t="shared" ca="1" si="12"/>
        <v>4</v>
      </c>
      <c r="R74" s="29">
        <f t="shared" ca="1" si="13"/>
        <v>194</v>
      </c>
      <c r="S74" s="29">
        <f t="shared" ca="1" si="14"/>
        <v>6</v>
      </c>
      <c r="T74" s="29">
        <f t="shared" ca="1" si="5"/>
        <v>11</v>
      </c>
      <c r="U74" s="30" t="str">
        <f t="shared" ca="1" si="6"/>
        <v>4р.6м.11д.</v>
      </c>
      <c r="V74" s="30" t="str">
        <f>VLOOKUP($D$18:$D$117,Відділи!$C$2:$D$101,2,FALSE)</f>
        <v>Дирекція</v>
      </c>
      <c r="W74" s="21" t="s">
        <v>58</v>
      </c>
      <c r="X74" s="22"/>
      <c r="Y74" s="22"/>
    </row>
    <row r="75" spans="2:25">
      <c r="B75" s="17">
        <v>58</v>
      </c>
      <c r="C75" s="18" t="s">
        <v>122</v>
      </c>
      <c r="D75" s="18" t="str">
        <f t="shared" si="15"/>
        <v>КОЛОМІЄЦЬ ВОЛОДИМИР РОДІОНОВИЧ</v>
      </c>
      <c r="E75" s="18" t="str">
        <f t="shared" si="7"/>
        <v xml:space="preserve">Коломієць </v>
      </c>
      <c r="F75" s="18" t="str">
        <f t="shared" si="16"/>
        <v>Володимир</v>
      </c>
      <c r="G75" s="18" t="str">
        <f t="shared" si="17"/>
        <v>Родіонович</v>
      </c>
      <c r="H75" s="20" t="s">
        <v>221</v>
      </c>
      <c r="I75" s="26" t="str">
        <f t="shared" si="8"/>
        <v>чоловіча</v>
      </c>
      <c r="J75" s="26">
        <f t="shared" si="9"/>
        <v>30</v>
      </c>
      <c r="K75" s="26" t="str">
        <f t="shared" si="10"/>
        <v>ні</v>
      </c>
      <c r="L75" s="20" t="s">
        <v>321</v>
      </c>
      <c r="M75" s="20" t="s">
        <v>26</v>
      </c>
      <c r="N75" s="39" t="str">
        <f t="shared" si="11"/>
        <v/>
      </c>
      <c r="O75" s="20" t="str">
        <f t="shared" si="3"/>
        <v>0</v>
      </c>
      <c r="P75" s="29">
        <f t="shared" ca="1" si="4"/>
        <v>6098</v>
      </c>
      <c r="Q75" s="29">
        <f t="shared" ca="1" si="12"/>
        <v>16</v>
      </c>
      <c r="R75" s="29">
        <f t="shared" ca="1" si="13"/>
        <v>254</v>
      </c>
      <c r="S75" s="29">
        <f t="shared" ca="1" si="14"/>
        <v>8</v>
      </c>
      <c r="T75" s="29">
        <f t="shared" ca="1" si="5"/>
        <v>11</v>
      </c>
      <c r="U75" s="30" t="str">
        <f t="shared" ca="1" si="6"/>
        <v>16р.8м.11д.</v>
      </c>
      <c r="V75" s="30" t="str">
        <f>VLOOKUP($D$18:$D$117,Відділи!$C$2:$D$101,2,FALSE)</f>
        <v>Фінансовий відділ</v>
      </c>
      <c r="W75" s="21" t="s">
        <v>26</v>
      </c>
      <c r="X75" s="22"/>
      <c r="Y75" s="22"/>
    </row>
    <row r="76" spans="2:25" ht="26.4">
      <c r="B76" s="17">
        <v>59</v>
      </c>
      <c r="C76" s="18" t="s">
        <v>123</v>
      </c>
      <c r="D76" s="18" t="str">
        <f t="shared" si="15"/>
        <v>КОЗАК ТАРАС РОМАНОВИЧ</v>
      </c>
      <c r="E76" s="18" t="str">
        <f t="shared" si="7"/>
        <v xml:space="preserve">Козак </v>
      </c>
      <c r="F76" s="18" t="str">
        <f t="shared" si="16"/>
        <v>Тарас</v>
      </c>
      <c r="G76" s="18" t="str">
        <f t="shared" si="17"/>
        <v>Романович</v>
      </c>
      <c r="H76" s="20" t="s">
        <v>222</v>
      </c>
      <c r="I76" s="26" t="str">
        <f t="shared" si="8"/>
        <v>чоловіча</v>
      </c>
      <c r="J76" s="26">
        <f t="shared" si="9"/>
        <v>21</v>
      </c>
      <c r="K76" s="26" t="str">
        <f t="shared" si="10"/>
        <v>ні</v>
      </c>
      <c r="L76" s="20" t="s">
        <v>322</v>
      </c>
      <c r="M76" s="20" t="s">
        <v>26</v>
      </c>
      <c r="N76" s="39" t="str">
        <f t="shared" si="11"/>
        <v/>
      </c>
      <c r="O76" s="20" t="str">
        <f t="shared" si="3"/>
        <v>0</v>
      </c>
      <c r="P76" s="29">
        <f t="shared" ca="1" si="4"/>
        <v>5106</v>
      </c>
      <c r="Q76" s="29">
        <f t="shared" ca="1" si="12"/>
        <v>13</v>
      </c>
      <c r="R76" s="29">
        <f t="shared" ca="1" si="13"/>
        <v>357.75</v>
      </c>
      <c r="S76" s="29">
        <f t="shared" ca="1" si="14"/>
        <v>11</v>
      </c>
      <c r="T76" s="29">
        <f t="shared" ca="1" si="5"/>
        <v>23</v>
      </c>
      <c r="U76" s="30" t="str">
        <f t="shared" ca="1" si="6"/>
        <v>13р.11м.23д.</v>
      </c>
      <c r="V76" s="30" t="str">
        <f>VLOOKUP($D$18:$D$117,Відділи!$C$2:$D$101,2,FALSE)</f>
        <v>Маркетинговий відділ</v>
      </c>
      <c r="W76" s="21" t="s">
        <v>26</v>
      </c>
      <c r="X76" s="22"/>
      <c r="Y76" s="22"/>
    </row>
    <row r="77" spans="2:25">
      <c r="B77" s="17">
        <v>60</v>
      </c>
      <c r="C77" s="18" t="s">
        <v>124</v>
      </c>
      <c r="D77" s="18" t="str">
        <f t="shared" si="15"/>
        <v>ЯКОВЕНКО ПАВЛО ОЛЕКСАНДРОВИЧ</v>
      </c>
      <c r="E77" s="18" t="str">
        <f t="shared" si="7"/>
        <v xml:space="preserve">Яковенко </v>
      </c>
      <c r="F77" s="18" t="str">
        <f t="shared" si="16"/>
        <v>Павло</v>
      </c>
      <c r="G77" s="18" t="str">
        <f t="shared" si="17"/>
        <v>Олександрович</v>
      </c>
      <c r="H77" s="20" t="s">
        <v>223</v>
      </c>
      <c r="I77" s="26" t="str">
        <f t="shared" si="8"/>
        <v>чоловіча</v>
      </c>
      <c r="J77" s="26">
        <f t="shared" si="9"/>
        <v>45</v>
      </c>
      <c r="K77" s="26" t="str">
        <f t="shared" si="10"/>
        <v>ні</v>
      </c>
      <c r="L77" s="20" t="s">
        <v>323</v>
      </c>
      <c r="M77" s="20" t="s">
        <v>26</v>
      </c>
      <c r="N77" s="39" t="str">
        <f t="shared" si="11"/>
        <v/>
      </c>
      <c r="O77" s="20" t="str">
        <f t="shared" si="3"/>
        <v>0</v>
      </c>
      <c r="P77" s="29">
        <f t="shared" ca="1" si="4"/>
        <v>4401</v>
      </c>
      <c r="Q77" s="29">
        <f t="shared" ca="1" si="12"/>
        <v>12</v>
      </c>
      <c r="R77" s="29">
        <f t="shared" ca="1" si="13"/>
        <v>18</v>
      </c>
      <c r="S77" s="29">
        <f t="shared" ca="1" si="14"/>
        <v>0</v>
      </c>
      <c r="T77" s="29">
        <f t="shared" ca="1" si="5"/>
        <v>18</v>
      </c>
      <c r="U77" s="30" t="str">
        <f t="shared" ca="1" si="6"/>
        <v>12р.0м.18д.</v>
      </c>
      <c r="V77" s="30" t="str">
        <f>VLOOKUP($D$18:$D$117,Відділи!$C$2:$D$101,2,FALSE)</f>
        <v>Фінансовий відділ</v>
      </c>
      <c r="W77" s="21" t="s">
        <v>26</v>
      </c>
      <c r="X77" s="22"/>
      <c r="Y77" s="22"/>
    </row>
    <row r="78" spans="2:25" ht="26.4">
      <c r="B78" s="17">
        <v>61</v>
      </c>
      <c r="C78" s="18" t="s">
        <v>125</v>
      </c>
      <c r="D78" s="18" t="str">
        <f t="shared" si="15"/>
        <v>ФЕДОРЕНКО БОРИС МИХАЙЛОВИЧ</v>
      </c>
      <c r="E78" s="18" t="str">
        <f t="shared" si="7"/>
        <v xml:space="preserve">Федоренко </v>
      </c>
      <c r="F78" s="18" t="str">
        <f t="shared" si="16"/>
        <v>Борис</v>
      </c>
      <c r="G78" s="18" t="str">
        <f t="shared" si="17"/>
        <v>Михайлович</v>
      </c>
      <c r="H78" s="20" t="s">
        <v>224</v>
      </c>
      <c r="I78" s="26" t="str">
        <f t="shared" si="8"/>
        <v>чоловіча</v>
      </c>
      <c r="J78" s="26">
        <f t="shared" si="9"/>
        <v>28</v>
      </c>
      <c r="K78" s="26" t="str">
        <f t="shared" si="10"/>
        <v>ні</v>
      </c>
      <c r="L78" s="20" t="s">
        <v>324</v>
      </c>
      <c r="M78" s="20" t="s">
        <v>26</v>
      </c>
      <c r="N78" s="39" t="str">
        <f t="shared" si="11"/>
        <v/>
      </c>
      <c r="O78" s="20" t="str">
        <f t="shared" si="3"/>
        <v>0</v>
      </c>
      <c r="P78" s="29">
        <f t="shared" ca="1" si="4"/>
        <v>4850</v>
      </c>
      <c r="Q78" s="29">
        <f t="shared" ca="1" si="12"/>
        <v>13</v>
      </c>
      <c r="R78" s="29">
        <f t="shared" ca="1" si="13"/>
        <v>101.75</v>
      </c>
      <c r="S78" s="29">
        <f t="shared" ca="1" si="14"/>
        <v>3</v>
      </c>
      <c r="T78" s="29">
        <f t="shared" ca="1" si="5"/>
        <v>10</v>
      </c>
      <c r="U78" s="30" t="str">
        <f t="shared" ca="1" si="6"/>
        <v>13р.3м.10д.</v>
      </c>
      <c r="V78" s="30" t="str">
        <f>VLOOKUP($D$18:$D$117,Відділи!$C$2:$D$101,2,FALSE)</f>
        <v>Маркетинговий відділ</v>
      </c>
      <c r="W78" s="21" t="s">
        <v>26</v>
      </c>
      <c r="X78" s="22"/>
      <c r="Y78" s="22"/>
    </row>
    <row r="79" spans="2:25">
      <c r="B79" s="17">
        <v>62</v>
      </c>
      <c r="C79" s="18" t="s">
        <v>126</v>
      </c>
      <c r="D79" s="18" t="str">
        <f t="shared" si="15"/>
        <v>КОВТУН ІЛЛЯ ЮРІЙОВИЧ</v>
      </c>
      <c r="E79" s="18" t="str">
        <f t="shared" si="7"/>
        <v xml:space="preserve">Ковтун </v>
      </c>
      <c r="F79" s="18" t="str">
        <f t="shared" si="16"/>
        <v>Ілля</v>
      </c>
      <c r="G79" s="18" t="str">
        <f t="shared" si="17"/>
        <v>Юрійович</v>
      </c>
      <c r="H79" s="20" t="s">
        <v>225</v>
      </c>
      <c r="I79" s="26" t="str">
        <f t="shared" si="8"/>
        <v>чоловіча</v>
      </c>
      <c r="J79" s="26">
        <f t="shared" si="9"/>
        <v>64</v>
      </c>
      <c r="K79" s="26" t="str">
        <f t="shared" si="10"/>
        <v>так</v>
      </c>
      <c r="L79" s="20" t="s">
        <v>325</v>
      </c>
      <c r="M79" s="20" t="s">
        <v>26</v>
      </c>
      <c r="N79" s="39" t="str">
        <f t="shared" si="11"/>
        <v/>
      </c>
      <c r="O79" s="20" t="str">
        <f t="shared" si="3"/>
        <v>0</v>
      </c>
      <c r="P79" s="29">
        <f t="shared" ca="1" si="4"/>
        <v>4978</v>
      </c>
      <c r="Q79" s="29">
        <f t="shared" ca="1" si="12"/>
        <v>13</v>
      </c>
      <c r="R79" s="29">
        <f t="shared" ca="1" si="13"/>
        <v>229.75</v>
      </c>
      <c r="S79" s="29">
        <f t="shared" ca="1" si="14"/>
        <v>7</v>
      </c>
      <c r="T79" s="29">
        <f t="shared" ca="1" si="5"/>
        <v>17</v>
      </c>
      <c r="U79" s="30" t="str">
        <f t="shared" ca="1" si="6"/>
        <v>13р.7м.17д.</v>
      </c>
      <c r="V79" s="30" t="str">
        <f>VLOOKUP($D$18:$D$117,Відділи!$C$2:$D$101,2,FALSE)</f>
        <v>Бухгалтерія</v>
      </c>
      <c r="W79" s="21" t="s">
        <v>26</v>
      </c>
      <c r="X79" s="22"/>
      <c r="Y79" s="22"/>
    </row>
    <row r="80" spans="2:25">
      <c r="B80" s="17">
        <v>63</v>
      </c>
      <c r="C80" s="18" t="s">
        <v>127</v>
      </c>
      <c r="D80" s="18" t="str">
        <f t="shared" si="15"/>
        <v>БІЛОУС ДМИТРО ГРИГОРОВИЧ</v>
      </c>
      <c r="E80" s="18" t="str">
        <f t="shared" si="7"/>
        <v xml:space="preserve">Білоус </v>
      </c>
      <c r="F80" s="18" t="str">
        <f t="shared" si="16"/>
        <v>Дмитро</v>
      </c>
      <c r="G80" s="18" t="str">
        <f t="shared" si="17"/>
        <v>Григорович</v>
      </c>
      <c r="H80" s="20" t="s">
        <v>226</v>
      </c>
      <c r="I80" s="26" t="str">
        <f t="shared" si="8"/>
        <v>чоловіча</v>
      </c>
      <c r="J80" s="26">
        <f t="shared" si="9"/>
        <v>43</v>
      </c>
      <c r="K80" s="26" t="str">
        <f t="shared" si="10"/>
        <v>ні</v>
      </c>
      <c r="L80" s="20" t="s">
        <v>326</v>
      </c>
      <c r="M80" s="20" t="s">
        <v>26</v>
      </c>
      <c r="N80" s="39" t="str">
        <f t="shared" si="11"/>
        <v/>
      </c>
      <c r="O80" s="20" t="str">
        <f t="shared" si="3"/>
        <v>0</v>
      </c>
      <c r="P80" s="29">
        <f t="shared" ca="1" si="4"/>
        <v>5906</v>
      </c>
      <c r="Q80" s="29">
        <f t="shared" ca="1" si="12"/>
        <v>16</v>
      </c>
      <c r="R80" s="29">
        <f t="shared" ca="1" si="13"/>
        <v>62</v>
      </c>
      <c r="S80" s="29">
        <f t="shared" ca="1" si="14"/>
        <v>2</v>
      </c>
      <c r="T80" s="29">
        <f t="shared" ca="1" si="5"/>
        <v>1</v>
      </c>
      <c r="U80" s="30" t="str">
        <f t="shared" ca="1" si="6"/>
        <v>16р.2м.1д.</v>
      </c>
      <c r="V80" s="30" t="str">
        <f>VLOOKUP($D$18:$D$117,Відділи!$C$2:$D$101,2,FALSE)</f>
        <v>Юридичний відділ</v>
      </c>
      <c r="W80" s="21" t="s">
        <v>26</v>
      </c>
      <c r="X80" s="22"/>
      <c r="Y80" s="22"/>
    </row>
    <row r="81" spans="2:25">
      <c r="B81" s="17">
        <v>64</v>
      </c>
      <c r="C81" s="18" t="s">
        <v>128</v>
      </c>
      <c r="D81" s="18" t="str">
        <f t="shared" si="15"/>
        <v>НЕСТЕРЕНКО ОЛЕКСАНДР ВОЛОДИМИРОВИЧ</v>
      </c>
      <c r="E81" s="18" t="str">
        <f t="shared" si="7"/>
        <v xml:space="preserve">Нестеренко </v>
      </c>
      <c r="F81" s="18" t="str">
        <f t="shared" si="16"/>
        <v>Олександр</v>
      </c>
      <c r="G81" s="18" t="str">
        <f t="shared" si="17"/>
        <v>Володимирович</v>
      </c>
      <c r="H81" s="20" t="s">
        <v>227</v>
      </c>
      <c r="I81" s="26" t="str">
        <f t="shared" si="8"/>
        <v>чоловіча</v>
      </c>
      <c r="J81" s="26">
        <f t="shared" si="9"/>
        <v>51</v>
      </c>
      <c r="K81" s="26" t="str">
        <f t="shared" si="10"/>
        <v>ні</v>
      </c>
      <c r="L81" s="20" t="s">
        <v>327</v>
      </c>
      <c r="M81" s="20" t="s">
        <v>394</v>
      </c>
      <c r="N81" s="39">
        <f t="shared" si="11"/>
        <v>52</v>
      </c>
      <c r="O81" s="20" t="str">
        <f t="shared" si="3"/>
        <v>1</v>
      </c>
      <c r="P81" s="29">
        <f t="shared" ca="1" si="4"/>
        <v>522</v>
      </c>
      <c r="Q81" s="29">
        <f t="shared" ca="1" si="12"/>
        <v>1</v>
      </c>
      <c r="R81" s="29">
        <f t="shared" ca="1" si="13"/>
        <v>156.75</v>
      </c>
      <c r="S81" s="29">
        <f t="shared" ca="1" si="14"/>
        <v>5</v>
      </c>
      <c r="T81" s="29">
        <f t="shared" ca="1" si="5"/>
        <v>5</v>
      </c>
      <c r="U81" s="30" t="str">
        <f t="shared" ca="1" si="6"/>
        <v>1р.5м.5д.</v>
      </c>
      <c r="V81" s="30" t="str">
        <f>VLOOKUP($D$18:$D$117,Відділи!$C$2:$D$101,2,FALSE)</f>
        <v>Дирекція</v>
      </c>
      <c r="W81" s="21" t="s">
        <v>58</v>
      </c>
      <c r="X81" s="22"/>
      <c r="Y81" s="22"/>
    </row>
    <row r="82" spans="2:25">
      <c r="B82" s="17">
        <v>65</v>
      </c>
      <c r="C82" s="18" t="s">
        <v>129</v>
      </c>
      <c r="D82" s="18" t="str">
        <f t="shared" si="15"/>
        <v>ТЕРЕЩЕНКО МИХАЙЛО ІВАНОВИЧ</v>
      </c>
      <c r="E82" s="18" t="str">
        <f t="shared" si="7"/>
        <v xml:space="preserve">Терещенко </v>
      </c>
      <c r="F82" s="18" t="str">
        <f t="shared" si="16"/>
        <v>Михайло</v>
      </c>
      <c r="G82" s="18" t="str">
        <f t="shared" si="17"/>
        <v>Іванович</v>
      </c>
      <c r="H82" s="20" t="s">
        <v>228</v>
      </c>
      <c r="I82" s="26" t="str">
        <f t="shared" si="8"/>
        <v>чоловіча</v>
      </c>
      <c r="J82" s="26">
        <f t="shared" si="9"/>
        <v>40</v>
      </c>
      <c r="K82" s="26" t="str">
        <f t="shared" si="10"/>
        <v>ні</v>
      </c>
      <c r="L82" s="20" t="s">
        <v>328</v>
      </c>
      <c r="M82" s="20" t="s">
        <v>395</v>
      </c>
      <c r="N82" s="39">
        <f t="shared" si="11"/>
        <v>42</v>
      </c>
      <c r="O82" s="20" t="str">
        <f t="shared" si="3"/>
        <v>1</v>
      </c>
      <c r="P82" s="29">
        <f t="shared" ca="1" si="4"/>
        <v>540</v>
      </c>
      <c r="Q82" s="29">
        <f t="shared" ca="1" si="12"/>
        <v>1</v>
      </c>
      <c r="R82" s="29">
        <f t="shared" ca="1" si="13"/>
        <v>174.75</v>
      </c>
      <c r="S82" s="29">
        <f t="shared" ca="1" si="14"/>
        <v>5</v>
      </c>
      <c r="T82" s="29">
        <f t="shared" ca="1" si="5"/>
        <v>23</v>
      </c>
      <c r="U82" s="30" t="str">
        <f t="shared" ca="1" si="6"/>
        <v>1р.5м.23д.</v>
      </c>
      <c r="V82" s="30" t="str">
        <f>VLOOKUP($D$18:$D$117,Відділи!$C$2:$D$101,2,FALSE)</f>
        <v>Відділ збуту</v>
      </c>
      <c r="W82" s="21" t="s">
        <v>57</v>
      </c>
      <c r="X82" s="22"/>
      <c r="Y82" s="22"/>
    </row>
    <row r="83" spans="2:25">
      <c r="B83" s="17">
        <v>66</v>
      </c>
      <c r="C83" s="18" t="s">
        <v>130</v>
      </c>
      <c r="D83" s="18" t="str">
        <f t="shared" ref="D83:D114" si="18">TRIM(C83)</f>
        <v>КОЛЕСНИК ЄВДОКІЯ ВАСИЛІВНА</v>
      </c>
      <c r="E83" s="18" t="str">
        <f t="shared" si="7"/>
        <v xml:space="preserve">Колесник </v>
      </c>
      <c r="F83" s="18" t="str">
        <f t="shared" ref="F83:F117" si="19">PROPER(LOWER(MID(D83,FIND(" ",D83)+1,FIND(" ",D83,FIND(" ",D83)+1)-FIND(" ",D83)-1)))</f>
        <v>Євдокія</v>
      </c>
      <c r="G83" s="18" t="str">
        <f t="shared" ref="G83:G117" si="20">PROPER(RIGHT(D83,LEN(D83)-FIND(" ",D83,FIND(" ",D83)+1)))</f>
        <v>Василівна</v>
      </c>
      <c r="H83" s="20" t="s">
        <v>229</v>
      </c>
      <c r="I83" s="26" t="str">
        <f t="shared" si="8"/>
        <v>жіноча</v>
      </c>
      <c r="J83" s="26">
        <f t="shared" si="9"/>
        <v>32</v>
      </c>
      <c r="K83" s="26" t="str">
        <f t="shared" si="10"/>
        <v>ні</v>
      </c>
      <c r="L83" s="20" t="s">
        <v>329</v>
      </c>
      <c r="M83" s="20" t="s">
        <v>396</v>
      </c>
      <c r="N83" s="39">
        <f t="shared" si="11"/>
        <v>36</v>
      </c>
      <c r="O83" s="20" t="str">
        <f t="shared" ref="O83:O117" si="21">IF(M83="", "0", "1")</f>
        <v>1</v>
      </c>
      <c r="P83" s="29">
        <f t="shared" ref="P83:P117" ca="1" si="22">IF(O83="0", TODAY()-L83, M83-L83)</f>
        <v>1510</v>
      </c>
      <c r="Q83" s="29">
        <f t="shared" ref="Q83:Q117" ca="1" si="23">ROUNDDOWN(P83/365.25,0)</f>
        <v>4</v>
      </c>
      <c r="R83" s="29">
        <f t="shared" ca="1" si="13"/>
        <v>49</v>
      </c>
      <c r="S83" s="29">
        <f t="shared" ca="1" si="14"/>
        <v>1</v>
      </c>
      <c r="T83" s="29">
        <f t="shared" ref="T83:T117" ca="1" si="24">ROUND(MOD(R83,30.4375),0)</f>
        <v>19</v>
      </c>
      <c r="U83" s="30" t="str">
        <f t="shared" ref="U83:U117" ca="1" si="25">Q83&amp;"р."&amp;S83&amp;"м."&amp;T83&amp;"д."</f>
        <v>4р.1м.19д.</v>
      </c>
      <c r="V83" s="30" t="str">
        <f>VLOOKUP($D$18:$D$117,Відділи!$C$2:$D$101,2,FALSE)</f>
        <v>Дирекція</v>
      </c>
      <c r="W83" s="21" t="s">
        <v>58</v>
      </c>
      <c r="X83" s="22"/>
      <c r="Y83" s="22"/>
    </row>
    <row r="84" spans="2:25" ht="26.4">
      <c r="B84" s="17">
        <v>67</v>
      </c>
      <c r="C84" s="18" t="s">
        <v>131</v>
      </c>
      <c r="D84" s="18" t="str">
        <f t="shared" si="18"/>
        <v>ПОПОВ ЛЕОНІД ІВАНОВИЧ</v>
      </c>
      <c r="E84" s="18" t="str">
        <f t="shared" ref="E84:E117" si="26">PROPER(LEFT(D84, FIND(" ",D84)))</f>
        <v xml:space="preserve">Попов </v>
      </c>
      <c r="F84" s="18" t="str">
        <f t="shared" si="19"/>
        <v>Леонід</v>
      </c>
      <c r="G84" s="18" t="str">
        <f t="shared" si="20"/>
        <v>Іванович</v>
      </c>
      <c r="H84" s="20" t="s">
        <v>230</v>
      </c>
      <c r="I84" s="26" t="str">
        <f t="shared" ref="I84:I117" si="27">IF(RIGHT(G84,2)= "ич", "чоловіча", "жіноча")</f>
        <v>чоловіча</v>
      </c>
      <c r="J84" s="26">
        <f t="shared" ref="J84:J117" si="28">YEAR(L84)-YEAR(H84)</f>
        <v>27</v>
      </c>
      <c r="K84" s="26" t="str">
        <f t="shared" ref="K84:K117" si="29">IF(J84&gt;=60, "так", "ні")</f>
        <v>ні</v>
      </c>
      <c r="L84" s="20" t="s">
        <v>330</v>
      </c>
      <c r="M84" s="20" t="s">
        <v>397</v>
      </c>
      <c r="N84" s="39">
        <f t="shared" ref="N84:N117" si="30">IF(O84 = "1",YEAR(M84)-YEAR(H84), "")</f>
        <v>28</v>
      </c>
      <c r="O84" s="20" t="str">
        <f t="shared" si="21"/>
        <v>1</v>
      </c>
      <c r="P84" s="29">
        <f t="shared" ca="1" si="22"/>
        <v>473</v>
      </c>
      <c r="Q84" s="29">
        <f t="shared" ca="1" si="23"/>
        <v>1</v>
      </c>
      <c r="R84" s="29">
        <f t="shared" ref="R84:R117" ca="1" si="31">MOD(P84,365.25)</f>
        <v>107.75</v>
      </c>
      <c r="S84" s="29">
        <f t="shared" ref="S84:S117" ca="1" si="32">ROUNDDOWN(R84/30.4375,0)</f>
        <v>3</v>
      </c>
      <c r="T84" s="29">
        <f t="shared" ca="1" si="24"/>
        <v>16</v>
      </c>
      <c r="U84" s="30" t="str">
        <f t="shared" ca="1" si="25"/>
        <v>1р.3м.16д.</v>
      </c>
      <c r="V84" s="30" t="str">
        <f>VLOOKUP($D$18:$D$117,Відділи!$C$2:$D$101,2,FALSE)</f>
        <v>Маркетинговий відділ</v>
      </c>
      <c r="W84" s="21" t="s">
        <v>58</v>
      </c>
      <c r="X84" s="22"/>
      <c r="Y84" s="22"/>
    </row>
    <row r="85" spans="2:25">
      <c r="B85" s="17">
        <v>68</v>
      </c>
      <c r="C85" s="18" t="s">
        <v>132</v>
      </c>
      <c r="D85" s="18" t="str">
        <f t="shared" si="18"/>
        <v>ЗІНЧЕНКО ОЛЕКСАНДР ВОЛОДИМИРОВИЧ</v>
      </c>
      <c r="E85" s="18" t="str">
        <f t="shared" si="26"/>
        <v xml:space="preserve">Зінченко </v>
      </c>
      <c r="F85" s="18" t="str">
        <f t="shared" si="19"/>
        <v>Олександр</v>
      </c>
      <c r="G85" s="18" t="str">
        <f t="shared" si="20"/>
        <v>Володимирович</v>
      </c>
      <c r="H85" s="20" t="s">
        <v>231</v>
      </c>
      <c r="I85" s="26" t="str">
        <f t="shared" si="27"/>
        <v>чоловіча</v>
      </c>
      <c r="J85" s="26">
        <f t="shared" si="28"/>
        <v>14</v>
      </c>
      <c r="K85" s="26" t="str">
        <f t="shared" si="29"/>
        <v>ні</v>
      </c>
      <c r="L85" s="20" t="s">
        <v>331</v>
      </c>
      <c r="M85" s="20" t="s">
        <v>398</v>
      </c>
      <c r="N85" s="39">
        <f t="shared" si="30"/>
        <v>24</v>
      </c>
      <c r="O85" s="20" t="str">
        <f t="shared" si="21"/>
        <v>1</v>
      </c>
      <c r="P85" s="29">
        <f t="shared" ca="1" si="22"/>
        <v>3721</v>
      </c>
      <c r="Q85" s="29">
        <f t="shared" ca="1" si="23"/>
        <v>10</v>
      </c>
      <c r="R85" s="29">
        <f t="shared" ca="1" si="31"/>
        <v>68.5</v>
      </c>
      <c r="S85" s="29">
        <f t="shared" ca="1" si="32"/>
        <v>2</v>
      </c>
      <c r="T85" s="29">
        <f t="shared" ca="1" si="24"/>
        <v>8</v>
      </c>
      <c r="U85" s="30" t="str">
        <f t="shared" ca="1" si="25"/>
        <v>10р.2м.8д.</v>
      </c>
      <c r="V85" s="30" t="str">
        <f>VLOOKUP($D$18:$D$117,Відділи!$C$2:$D$101,2,FALSE)</f>
        <v>Фінансовий відділ</v>
      </c>
      <c r="W85" s="21" t="s">
        <v>61</v>
      </c>
      <c r="X85" s="22"/>
      <c r="Y85" s="22"/>
    </row>
    <row r="86" spans="2:25">
      <c r="B86" s="17">
        <v>69</v>
      </c>
      <c r="C86" s="18" t="s">
        <v>133</v>
      </c>
      <c r="D86" s="18" t="str">
        <f t="shared" si="18"/>
        <v>ТАРАСЕНКО КАТЕРИНА МИКОЛАЇВНА</v>
      </c>
      <c r="E86" s="18" t="str">
        <f t="shared" si="26"/>
        <v xml:space="preserve">Тарасенко </v>
      </c>
      <c r="F86" s="18" t="str">
        <f t="shared" si="19"/>
        <v>Катерина</v>
      </c>
      <c r="G86" s="18" t="str">
        <f t="shared" si="20"/>
        <v>Миколаївна</v>
      </c>
      <c r="H86" s="20" t="s">
        <v>232</v>
      </c>
      <c r="I86" s="26" t="str">
        <f t="shared" si="27"/>
        <v>жіноча</v>
      </c>
      <c r="J86" s="26">
        <f t="shared" si="28"/>
        <v>26</v>
      </c>
      <c r="K86" s="26" t="str">
        <f t="shared" si="29"/>
        <v>ні</v>
      </c>
      <c r="L86" s="20" t="s">
        <v>332</v>
      </c>
      <c r="M86" s="20" t="s">
        <v>26</v>
      </c>
      <c r="N86" s="39" t="str">
        <f t="shared" si="30"/>
        <v/>
      </c>
      <c r="O86" s="20" t="str">
        <f t="shared" si="21"/>
        <v>0</v>
      </c>
      <c r="P86" s="29">
        <f t="shared" ca="1" si="22"/>
        <v>6066</v>
      </c>
      <c r="Q86" s="29">
        <f t="shared" ca="1" si="23"/>
        <v>16</v>
      </c>
      <c r="R86" s="29">
        <f t="shared" ca="1" si="31"/>
        <v>222</v>
      </c>
      <c r="S86" s="29">
        <f t="shared" ca="1" si="32"/>
        <v>7</v>
      </c>
      <c r="T86" s="29">
        <f t="shared" ca="1" si="24"/>
        <v>9</v>
      </c>
      <c r="U86" s="30" t="str">
        <f t="shared" ca="1" si="25"/>
        <v>16р.7м.9д.</v>
      </c>
      <c r="V86" s="30" t="str">
        <f>VLOOKUP($D$18:$D$117,Відділи!$C$2:$D$101,2,FALSE)</f>
        <v>Відділ кадрів</v>
      </c>
      <c r="W86" s="21" t="s">
        <v>26</v>
      </c>
      <c r="X86" s="22"/>
      <c r="Y86" s="22"/>
    </row>
    <row r="87" spans="2:25">
      <c r="B87" s="17">
        <v>70</v>
      </c>
      <c r="C87" s="18" t="s">
        <v>134</v>
      </c>
      <c r="D87" s="18" t="str">
        <f t="shared" si="18"/>
        <v>МІЩЕНКО ЮЛІЯ ВАЛЕРІЇВНА</v>
      </c>
      <c r="E87" s="18" t="str">
        <f t="shared" si="26"/>
        <v xml:space="preserve">Міщенко </v>
      </c>
      <c r="F87" s="18" t="str">
        <f t="shared" si="19"/>
        <v>Юлія</v>
      </c>
      <c r="G87" s="18" t="str">
        <f t="shared" si="20"/>
        <v>Валеріївна</v>
      </c>
      <c r="H87" s="20" t="s">
        <v>233</v>
      </c>
      <c r="I87" s="26" t="str">
        <f t="shared" si="27"/>
        <v>жіноча</v>
      </c>
      <c r="J87" s="26">
        <f t="shared" si="28"/>
        <v>35</v>
      </c>
      <c r="K87" s="26" t="str">
        <f t="shared" si="29"/>
        <v>ні</v>
      </c>
      <c r="L87" s="20" t="s">
        <v>333</v>
      </c>
      <c r="M87" s="20" t="s">
        <v>399</v>
      </c>
      <c r="N87" s="39">
        <f t="shared" si="30"/>
        <v>40</v>
      </c>
      <c r="O87" s="20" t="str">
        <f t="shared" si="21"/>
        <v>1</v>
      </c>
      <c r="P87" s="29">
        <f t="shared" ca="1" si="22"/>
        <v>1934</v>
      </c>
      <c r="Q87" s="29">
        <f t="shared" ca="1" si="23"/>
        <v>5</v>
      </c>
      <c r="R87" s="29">
        <f t="shared" ca="1" si="31"/>
        <v>107.75</v>
      </c>
      <c r="S87" s="29">
        <f t="shared" ca="1" si="32"/>
        <v>3</v>
      </c>
      <c r="T87" s="29">
        <f t="shared" ca="1" si="24"/>
        <v>16</v>
      </c>
      <c r="U87" s="30" t="str">
        <f t="shared" ca="1" si="25"/>
        <v>5р.3м.16д.</v>
      </c>
      <c r="V87" s="30" t="str">
        <f>VLOOKUP($D$18:$D$117,Відділи!$C$2:$D$101,2,FALSE)</f>
        <v>Фінансовий відділ</v>
      </c>
      <c r="W87" s="21" t="s">
        <v>59</v>
      </c>
      <c r="X87" s="22"/>
      <c r="Y87" s="22"/>
    </row>
    <row r="88" spans="2:25">
      <c r="B88" s="17">
        <v>71</v>
      </c>
      <c r="C88" s="18" t="s">
        <v>135</v>
      </c>
      <c r="D88" s="18" t="str">
        <f t="shared" si="18"/>
        <v>ВОВК ФЕДІР КІНДРАТОВИЧ</v>
      </c>
      <c r="E88" s="18" t="str">
        <f t="shared" si="26"/>
        <v xml:space="preserve">Вовк </v>
      </c>
      <c r="F88" s="18" t="str">
        <f t="shared" si="19"/>
        <v>Федір</v>
      </c>
      <c r="G88" s="18" t="str">
        <f t="shared" si="20"/>
        <v>Кіндратович</v>
      </c>
      <c r="H88" s="20" t="s">
        <v>234</v>
      </c>
      <c r="I88" s="26" t="str">
        <f t="shared" si="27"/>
        <v>чоловіча</v>
      </c>
      <c r="J88" s="26">
        <f t="shared" si="28"/>
        <v>38</v>
      </c>
      <c r="K88" s="26" t="str">
        <f t="shared" si="29"/>
        <v>ні</v>
      </c>
      <c r="L88" s="20" t="s">
        <v>334</v>
      </c>
      <c r="M88" s="20" t="s">
        <v>400</v>
      </c>
      <c r="N88" s="39">
        <f t="shared" si="30"/>
        <v>39</v>
      </c>
      <c r="O88" s="20" t="str">
        <f t="shared" si="21"/>
        <v>1</v>
      </c>
      <c r="P88" s="29">
        <f t="shared" ca="1" si="22"/>
        <v>179</v>
      </c>
      <c r="Q88" s="29">
        <f t="shared" ca="1" si="23"/>
        <v>0</v>
      </c>
      <c r="R88" s="29">
        <f t="shared" ca="1" si="31"/>
        <v>179</v>
      </c>
      <c r="S88" s="29">
        <f t="shared" ca="1" si="32"/>
        <v>5</v>
      </c>
      <c r="T88" s="29">
        <f t="shared" ca="1" si="24"/>
        <v>27</v>
      </c>
      <c r="U88" s="30" t="str">
        <f t="shared" ca="1" si="25"/>
        <v>0р.5м.27д.</v>
      </c>
      <c r="V88" s="30" t="str">
        <f>VLOOKUP($D$18:$D$117,Відділи!$C$2:$D$101,2,FALSE)</f>
        <v>Відділ збуту</v>
      </c>
      <c r="W88" s="21" t="s">
        <v>57</v>
      </c>
      <c r="X88" s="22"/>
      <c r="Y88" s="22"/>
    </row>
    <row r="89" spans="2:25">
      <c r="B89" s="17">
        <v>72</v>
      </c>
      <c r="C89" s="18" t="s">
        <v>136</v>
      </c>
      <c r="D89" s="18" t="str">
        <f t="shared" si="18"/>
        <v>ДЕМЧЕНКО ТЕТЯНА ВАСИЛІВНА</v>
      </c>
      <c r="E89" s="18" t="str">
        <f t="shared" si="26"/>
        <v xml:space="preserve">Демченко </v>
      </c>
      <c r="F89" s="18" t="str">
        <f t="shared" si="19"/>
        <v>Тетяна</v>
      </c>
      <c r="G89" s="18" t="str">
        <f t="shared" si="20"/>
        <v>Василівна</v>
      </c>
      <c r="H89" s="20" t="s">
        <v>235</v>
      </c>
      <c r="I89" s="26" t="str">
        <f t="shared" si="27"/>
        <v>жіноча</v>
      </c>
      <c r="J89" s="26">
        <f t="shared" si="28"/>
        <v>17</v>
      </c>
      <c r="K89" s="26" t="str">
        <f t="shared" si="29"/>
        <v>ні</v>
      </c>
      <c r="L89" s="20" t="s">
        <v>335</v>
      </c>
      <c r="M89" s="20" t="s">
        <v>401</v>
      </c>
      <c r="N89" s="39">
        <f t="shared" si="30"/>
        <v>22</v>
      </c>
      <c r="O89" s="20" t="str">
        <f t="shared" si="21"/>
        <v>1</v>
      </c>
      <c r="P89" s="29">
        <f t="shared" ca="1" si="22"/>
        <v>2001</v>
      </c>
      <c r="Q89" s="29">
        <f t="shared" ca="1" si="23"/>
        <v>5</v>
      </c>
      <c r="R89" s="29">
        <f t="shared" ca="1" si="31"/>
        <v>174.75</v>
      </c>
      <c r="S89" s="29">
        <f t="shared" ca="1" si="32"/>
        <v>5</v>
      </c>
      <c r="T89" s="29">
        <f t="shared" ca="1" si="24"/>
        <v>23</v>
      </c>
      <c r="U89" s="30" t="str">
        <f t="shared" ca="1" si="25"/>
        <v>5р.5м.23д.</v>
      </c>
      <c r="V89" s="30" t="str">
        <f>VLOOKUP($D$18:$D$117,Відділи!$C$2:$D$101,2,FALSE)</f>
        <v>Фінансовий відділ</v>
      </c>
      <c r="W89" s="21" t="s">
        <v>59</v>
      </c>
      <c r="X89" s="22"/>
      <c r="Y89" s="22"/>
    </row>
    <row r="90" spans="2:25" ht="26.4">
      <c r="B90" s="17">
        <v>73</v>
      </c>
      <c r="C90" s="18" t="s">
        <v>137</v>
      </c>
      <c r="D90" s="18" t="str">
        <f t="shared" si="18"/>
        <v>ДЯЧЕНКО АНАТОЛІЙ МИКОЛАЙОВИЧ</v>
      </c>
      <c r="E90" s="18" t="str">
        <f t="shared" si="26"/>
        <v xml:space="preserve">Дяченко </v>
      </c>
      <c r="F90" s="18" t="str">
        <f t="shared" si="19"/>
        <v>Анатолій</v>
      </c>
      <c r="G90" s="18" t="str">
        <f t="shared" si="20"/>
        <v>Миколайович</v>
      </c>
      <c r="H90" s="20" t="s">
        <v>236</v>
      </c>
      <c r="I90" s="26" t="str">
        <f t="shared" si="27"/>
        <v>чоловіча</v>
      </c>
      <c r="J90" s="26">
        <f t="shared" si="28"/>
        <v>25</v>
      </c>
      <c r="K90" s="26" t="str">
        <f t="shared" si="29"/>
        <v>ні</v>
      </c>
      <c r="L90" s="20" t="s">
        <v>336</v>
      </c>
      <c r="M90" s="20" t="s">
        <v>402</v>
      </c>
      <c r="N90" s="39">
        <f t="shared" si="30"/>
        <v>32</v>
      </c>
      <c r="O90" s="20" t="str">
        <f t="shared" si="21"/>
        <v>1</v>
      </c>
      <c r="P90" s="29">
        <f t="shared" ca="1" si="22"/>
        <v>2590</v>
      </c>
      <c r="Q90" s="29">
        <f t="shared" ca="1" si="23"/>
        <v>7</v>
      </c>
      <c r="R90" s="29">
        <f t="shared" ca="1" si="31"/>
        <v>33.25</v>
      </c>
      <c r="S90" s="29">
        <f t="shared" ca="1" si="32"/>
        <v>1</v>
      </c>
      <c r="T90" s="29">
        <f t="shared" ca="1" si="24"/>
        <v>3</v>
      </c>
      <c r="U90" s="30" t="str">
        <f t="shared" ca="1" si="25"/>
        <v>7р.1м.3д.</v>
      </c>
      <c r="V90" s="30" t="str">
        <f>VLOOKUP($D$18:$D$117,Відділи!$C$2:$D$101,2,FALSE)</f>
        <v>Маркетинговий відділ</v>
      </c>
      <c r="W90" s="21" t="s">
        <v>59</v>
      </c>
      <c r="X90" s="22"/>
      <c r="Y90" s="22"/>
    </row>
    <row r="91" spans="2:25">
      <c r="B91" s="17">
        <v>74</v>
      </c>
      <c r="C91" s="18" t="s">
        <v>138</v>
      </c>
      <c r="D91" s="18" t="str">
        <f t="shared" si="18"/>
        <v>КОВАЛЬОВА ІРИНА ФЕДОРІВНА</v>
      </c>
      <c r="E91" s="18" t="str">
        <f t="shared" si="26"/>
        <v xml:space="preserve">Ковальова </v>
      </c>
      <c r="F91" s="18" t="str">
        <f t="shared" si="19"/>
        <v>Ірина</v>
      </c>
      <c r="G91" s="18" t="str">
        <f t="shared" si="20"/>
        <v>Федорівна</v>
      </c>
      <c r="H91" s="20" t="s">
        <v>237</v>
      </c>
      <c r="I91" s="26" t="str">
        <f t="shared" si="27"/>
        <v>жіноча</v>
      </c>
      <c r="J91" s="26">
        <f t="shared" si="28"/>
        <v>51</v>
      </c>
      <c r="K91" s="26" t="str">
        <f t="shared" si="29"/>
        <v>ні</v>
      </c>
      <c r="L91" s="20" t="s">
        <v>337</v>
      </c>
      <c r="M91" s="20" t="s">
        <v>26</v>
      </c>
      <c r="N91" s="39" t="str">
        <f t="shared" si="30"/>
        <v/>
      </c>
      <c r="O91" s="20" t="str">
        <f t="shared" si="21"/>
        <v>0</v>
      </c>
      <c r="P91" s="29">
        <f t="shared" ca="1" si="22"/>
        <v>4658</v>
      </c>
      <c r="Q91" s="29">
        <f t="shared" ca="1" si="23"/>
        <v>12</v>
      </c>
      <c r="R91" s="29">
        <f t="shared" ca="1" si="31"/>
        <v>275</v>
      </c>
      <c r="S91" s="29">
        <f t="shared" ca="1" si="32"/>
        <v>9</v>
      </c>
      <c r="T91" s="29">
        <f t="shared" ca="1" si="24"/>
        <v>1</v>
      </c>
      <c r="U91" s="30" t="str">
        <f t="shared" ca="1" si="25"/>
        <v>12р.9м.1д.</v>
      </c>
      <c r="V91" s="30" t="str">
        <f>VLOOKUP($D$18:$D$117,Відділи!$C$2:$D$101,2,FALSE)</f>
        <v>Відділ збуту</v>
      </c>
      <c r="W91" s="21" t="s">
        <v>26</v>
      </c>
      <c r="X91" s="22"/>
      <c r="Y91" s="22"/>
    </row>
    <row r="92" spans="2:25">
      <c r="B92" s="17">
        <v>75</v>
      </c>
      <c r="C92" s="18" t="s">
        <v>139</v>
      </c>
      <c r="D92" s="18" t="str">
        <f t="shared" si="18"/>
        <v>ПИЛИПЕНКО ЮЛІЯ ВІКТОРІВНА</v>
      </c>
      <c r="E92" s="18" t="str">
        <f t="shared" si="26"/>
        <v xml:space="preserve">Пилипенко </v>
      </c>
      <c r="F92" s="18" t="str">
        <f t="shared" si="19"/>
        <v>Юлія</v>
      </c>
      <c r="G92" s="18" t="str">
        <f t="shared" si="20"/>
        <v>Вікторівна</v>
      </c>
      <c r="H92" s="20" t="s">
        <v>238</v>
      </c>
      <c r="I92" s="26" t="str">
        <f t="shared" si="27"/>
        <v>жіноча</v>
      </c>
      <c r="J92" s="26">
        <f t="shared" si="28"/>
        <v>63</v>
      </c>
      <c r="K92" s="26" t="str">
        <f t="shared" si="29"/>
        <v>так</v>
      </c>
      <c r="L92" s="20" t="s">
        <v>338</v>
      </c>
      <c r="M92" s="20" t="s">
        <v>403</v>
      </c>
      <c r="N92" s="39">
        <f t="shared" si="30"/>
        <v>73</v>
      </c>
      <c r="O92" s="20" t="str">
        <f t="shared" si="21"/>
        <v>1</v>
      </c>
      <c r="P92" s="29">
        <f t="shared" ca="1" si="22"/>
        <v>3750</v>
      </c>
      <c r="Q92" s="29">
        <f t="shared" ca="1" si="23"/>
        <v>10</v>
      </c>
      <c r="R92" s="29">
        <f t="shared" ca="1" si="31"/>
        <v>97.5</v>
      </c>
      <c r="S92" s="29">
        <f t="shared" ca="1" si="32"/>
        <v>3</v>
      </c>
      <c r="T92" s="29">
        <f t="shared" ca="1" si="24"/>
        <v>6</v>
      </c>
      <c r="U92" s="30" t="str">
        <f t="shared" ca="1" si="25"/>
        <v>10р.3м.6д.</v>
      </c>
      <c r="V92" s="30" t="str">
        <f>VLOOKUP($D$18:$D$117,Відділи!$C$2:$D$101,2,FALSE)</f>
        <v>Фінансовий відділ</v>
      </c>
      <c r="W92" s="21" t="s">
        <v>59</v>
      </c>
      <c r="X92" s="22"/>
      <c r="Y92" s="22"/>
    </row>
    <row r="93" spans="2:25">
      <c r="B93" s="17">
        <v>76</v>
      </c>
      <c r="C93" s="18" t="s">
        <v>140</v>
      </c>
      <c r="D93" s="18" t="str">
        <f t="shared" si="18"/>
        <v>ІЩЕНКО МИХАЙЛО ОЛЕКСІЙОВИЧ</v>
      </c>
      <c r="E93" s="18" t="str">
        <f t="shared" si="26"/>
        <v xml:space="preserve">Іщенко </v>
      </c>
      <c r="F93" s="18" t="str">
        <f t="shared" si="19"/>
        <v>Михайло</v>
      </c>
      <c r="G93" s="18" t="str">
        <f t="shared" si="20"/>
        <v>Олексійович</v>
      </c>
      <c r="H93" s="20" t="s">
        <v>239</v>
      </c>
      <c r="I93" s="26" t="str">
        <f t="shared" si="27"/>
        <v>чоловіча</v>
      </c>
      <c r="J93" s="26">
        <f t="shared" si="28"/>
        <v>50</v>
      </c>
      <c r="K93" s="26" t="str">
        <f t="shared" si="29"/>
        <v>ні</v>
      </c>
      <c r="L93" s="20" t="s">
        <v>339</v>
      </c>
      <c r="M93" s="20" t="s">
        <v>26</v>
      </c>
      <c r="N93" s="39" t="str">
        <f t="shared" si="30"/>
        <v/>
      </c>
      <c r="O93" s="20" t="str">
        <f t="shared" si="21"/>
        <v>0</v>
      </c>
      <c r="P93" s="29">
        <f t="shared" ca="1" si="22"/>
        <v>3442</v>
      </c>
      <c r="Q93" s="29">
        <f t="shared" ca="1" si="23"/>
        <v>9</v>
      </c>
      <c r="R93" s="29">
        <f t="shared" ca="1" si="31"/>
        <v>154.75</v>
      </c>
      <c r="S93" s="29">
        <f t="shared" ca="1" si="32"/>
        <v>5</v>
      </c>
      <c r="T93" s="29">
        <f t="shared" ca="1" si="24"/>
        <v>3</v>
      </c>
      <c r="U93" s="30" t="str">
        <f t="shared" ca="1" si="25"/>
        <v>9р.5м.3д.</v>
      </c>
      <c r="V93" s="30" t="str">
        <f>VLOOKUP($D$18:$D$117,Відділи!$C$2:$D$101,2,FALSE)</f>
        <v>Відділ кадрів</v>
      </c>
      <c r="W93" s="21" t="s">
        <v>26</v>
      </c>
      <c r="X93" s="22"/>
      <c r="Y93" s="22"/>
    </row>
    <row r="94" spans="2:25">
      <c r="B94" s="17">
        <v>77</v>
      </c>
      <c r="C94" s="18" t="s">
        <v>141</v>
      </c>
      <c r="D94" s="18" t="str">
        <f t="shared" si="18"/>
        <v>МАКАРЕНКО АНТОН СЕМЕНОВИЧ</v>
      </c>
      <c r="E94" s="18" t="str">
        <f t="shared" si="26"/>
        <v xml:space="preserve">Макаренко </v>
      </c>
      <c r="F94" s="18" t="str">
        <f t="shared" si="19"/>
        <v>Антон</v>
      </c>
      <c r="G94" s="18" t="str">
        <f t="shared" si="20"/>
        <v>Семенович</v>
      </c>
      <c r="H94" s="20" t="s">
        <v>240</v>
      </c>
      <c r="I94" s="26" t="str">
        <f t="shared" si="27"/>
        <v>чоловіча</v>
      </c>
      <c r="J94" s="26">
        <f t="shared" si="28"/>
        <v>21</v>
      </c>
      <c r="K94" s="26" t="str">
        <f t="shared" si="29"/>
        <v>ні</v>
      </c>
      <c r="L94" s="20" t="s">
        <v>340</v>
      </c>
      <c r="M94" s="20" t="s">
        <v>404</v>
      </c>
      <c r="N94" s="39">
        <f t="shared" si="30"/>
        <v>27</v>
      </c>
      <c r="O94" s="20" t="str">
        <f t="shared" si="21"/>
        <v>1</v>
      </c>
      <c r="P94" s="29">
        <f t="shared" ca="1" si="22"/>
        <v>2134</v>
      </c>
      <c r="Q94" s="29">
        <f t="shared" ca="1" si="23"/>
        <v>5</v>
      </c>
      <c r="R94" s="29">
        <f t="shared" ca="1" si="31"/>
        <v>307.75</v>
      </c>
      <c r="S94" s="29">
        <f t="shared" ca="1" si="32"/>
        <v>10</v>
      </c>
      <c r="T94" s="29">
        <f t="shared" ca="1" si="24"/>
        <v>3</v>
      </c>
      <c r="U94" s="30" t="str">
        <f t="shared" ca="1" si="25"/>
        <v>5р.10м.3д.</v>
      </c>
      <c r="V94" s="30" t="str">
        <f>VLOOKUP($D$18:$D$117,Відділи!$C$2:$D$101,2,FALSE)</f>
        <v>Бухгалтерія</v>
      </c>
      <c r="W94" s="21" t="s">
        <v>58</v>
      </c>
      <c r="X94" s="22"/>
      <c r="Y94" s="22"/>
    </row>
    <row r="95" spans="2:25" ht="26.4">
      <c r="B95" s="17">
        <v>78</v>
      </c>
      <c r="C95" s="18" t="s">
        <v>142</v>
      </c>
      <c r="D95" s="18" t="str">
        <f t="shared" si="18"/>
        <v>БАБЕНКО МИКОЛА АНДРІЙОВИЧ</v>
      </c>
      <c r="E95" s="18" t="str">
        <f t="shared" si="26"/>
        <v xml:space="preserve">Бабенко </v>
      </c>
      <c r="F95" s="18" t="str">
        <f t="shared" si="19"/>
        <v>Микола</v>
      </c>
      <c r="G95" s="18" t="str">
        <f t="shared" si="20"/>
        <v>Андрійович</v>
      </c>
      <c r="H95" s="20" t="s">
        <v>241</v>
      </c>
      <c r="I95" s="26" t="str">
        <f t="shared" si="27"/>
        <v>чоловіча</v>
      </c>
      <c r="J95" s="26">
        <f t="shared" si="28"/>
        <v>68</v>
      </c>
      <c r="K95" s="26" t="str">
        <f t="shared" si="29"/>
        <v>так</v>
      </c>
      <c r="L95" s="20" t="s">
        <v>341</v>
      </c>
      <c r="M95" s="20" t="s">
        <v>26</v>
      </c>
      <c r="N95" s="39" t="str">
        <f t="shared" si="30"/>
        <v/>
      </c>
      <c r="O95" s="20" t="str">
        <f t="shared" si="21"/>
        <v>0</v>
      </c>
      <c r="P95" s="29">
        <f t="shared" ca="1" si="22"/>
        <v>3602</v>
      </c>
      <c r="Q95" s="29">
        <f t="shared" ca="1" si="23"/>
        <v>9</v>
      </c>
      <c r="R95" s="29">
        <f t="shared" ca="1" si="31"/>
        <v>314.75</v>
      </c>
      <c r="S95" s="29">
        <f t="shared" ca="1" si="32"/>
        <v>10</v>
      </c>
      <c r="T95" s="29">
        <f t="shared" ca="1" si="24"/>
        <v>10</v>
      </c>
      <c r="U95" s="30" t="str">
        <f t="shared" ca="1" si="25"/>
        <v>9р.10м.10д.</v>
      </c>
      <c r="V95" s="30" t="str">
        <f>VLOOKUP($D$18:$D$117,Відділи!$C$2:$D$101,2,FALSE)</f>
        <v>Маркетинговий відділ</v>
      </c>
      <c r="W95" s="21" t="s">
        <v>26</v>
      </c>
      <c r="X95" s="22"/>
      <c r="Y95" s="22"/>
    </row>
    <row r="96" spans="2:25">
      <c r="B96" s="17">
        <v>79</v>
      </c>
      <c r="C96" s="18" t="s">
        <v>143</v>
      </c>
      <c r="D96" s="18" t="str">
        <f t="shared" si="18"/>
        <v>КИРИЧЕНКО РАЇСА ОПАНАСІВНА</v>
      </c>
      <c r="E96" s="18" t="str">
        <f t="shared" si="26"/>
        <v xml:space="preserve">Кириченко </v>
      </c>
      <c r="F96" s="18" t="str">
        <f t="shared" si="19"/>
        <v>Раїса</v>
      </c>
      <c r="G96" s="18" t="str">
        <f t="shared" si="20"/>
        <v>Опанасівна</v>
      </c>
      <c r="H96" s="20" t="s">
        <v>242</v>
      </c>
      <c r="I96" s="26" t="str">
        <f t="shared" si="27"/>
        <v>жіноча</v>
      </c>
      <c r="J96" s="26">
        <f t="shared" si="28"/>
        <v>61</v>
      </c>
      <c r="K96" s="26" t="str">
        <f t="shared" si="29"/>
        <v>так</v>
      </c>
      <c r="L96" s="20" t="s">
        <v>342</v>
      </c>
      <c r="M96" s="20" t="s">
        <v>405</v>
      </c>
      <c r="N96" s="39">
        <f t="shared" si="30"/>
        <v>66</v>
      </c>
      <c r="O96" s="20" t="str">
        <f t="shared" si="21"/>
        <v>1</v>
      </c>
      <c r="P96" s="29">
        <f t="shared" ca="1" si="22"/>
        <v>1780</v>
      </c>
      <c r="Q96" s="29">
        <f t="shared" ca="1" si="23"/>
        <v>4</v>
      </c>
      <c r="R96" s="29">
        <f t="shared" ca="1" si="31"/>
        <v>319</v>
      </c>
      <c r="S96" s="29">
        <f t="shared" ca="1" si="32"/>
        <v>10</v>
      </c>
      <c r="T96" s="29">
        <f t="shared" ca="1" si="24"/>
        <v>15</v>
      </c>
      <c r="U96" s="30" t="str">
        <f t="shared" ca="1" si="25"/>
        <v>4р.10м.15д.</v>
      </c>
      <c r="V96" s="30" t="str">
        <f>VLOOKUP($D$18:$D$117,Відділи!$C$2:$D$101,2,FALSE)</f>
        <v>Юридичний відділ</v>
      </c>
      <c r="W96" s="21" t="s">
        <v>58</v>
      </c>
      <c r="X96" s="22"/>
      <c r="Y96" s="22"/>
    </row>
    <row r="97" spans="2:25">
      <c r="B97" s="17">
        <v>80</v>
      </c>
      <c r="C97" s="18" t="s">
        <v>144</v>
      </c>
      <c r="D97" s="18" t="str">
        <f t="shared" si="18"/>
        <v>ТИЩЕНКО МИКОЛА МИКОЛАЙОВИЧ</v>
      </c>
      <c r="E97" s="18" t="str">
        <f t="shared" si="26"/>
        <v xml:space="preserve">Тищенко </v>
      </c>
      <c r="F97" s="18" t="str">
        <f t="shared" si="19"/>
        <v>Микола</v>
      </c>
      <c r="G97" s="18" t="str">
        <f t="shared" si="20"/>
        <v>Миколайович</v>
      </c>
      <c r="H97" s="20" t="s">
        <v>243</v>
      </c>
      <c r="I97" s="26" t="str">
        <f t="shared" si="27"/>
        <v>чоловіча</v>
      </c>
      <c r="J97" s="26">
        <f t="shared" si="28"/>
        <v>35</v>
      </c>
      <c r="K97" s="26" t="str">
        <f t="shared" si="29"/>
        <v>ні</v>
      </c>
      <c r="L97" s="20" t="s">
        <v>343</v>
      </c>
      <c r="M97" s="20" t="s">
        <v>406</v>
      </c>
      <c r="N97" s="39">
        <f t="shared" si="30"/>
        <v>38</v>
      </c>
      <c r="O97" s="20" t="str">
        <f t="shared" si="21"/>
        <v>1</v>
      </c>
      <c r="P97" s="29">
        <f t="shared" ca="1" si="22"/>
        <v>1366</v>
      </c>
      <c r="Q97" s="29">
        <f t="shared" ca="1" si="23"/>
        <v>3</v>
      </c>
      <c r="R97" s="29">
        <f t="shared" ca="1" si="31"/>
        <v>270.25</v>
      </c>
      <c r="S97" s="29">
        <f t="shared" ca="1" si="32"/>
        <v>8</v>
      </c>
      <c r="T97" s="29">
        <f t="shared" ca="1" si="24"/>
        <v>27</v>
      </c>
      <c r="U97" s="30" t="str">
        <f t="shared" ca="1" si="25"/>
        <v>3р.8м.27д.</v>
      </c>
      <c r="V97" s="30" t="str">
        <f>VLOOKUP($D$18:$D$117,Відділи!$C$2:$D$101,2,FALSE)</f>
        <v>Фінансовий відділ</v>
      </c>
      <c r="W97" s="21" t="s">
        <v>58</v>
      </c>
      <c r="X97" s="22"/>
      <c r="Y97" s="22"/>
    </row>
    <row r="98" spans="2:25">
      <c r="B98" s="17">
        <v>81</v>
      </c>
      <c r="C98" s="18" t="s">
        <v>145</v>
      </c>
      <c r="D98" s="18" t="str">
        <f t="shared" si="18"/>
        <v>ТИМОШЕНКО ЮЛІЯ ВОЛОДИМИРІВНА</v>
      </c>
      <c r="E98" s="18" t="str">
        <f t="shared" si="26"/>
        <v xml:space="preserve">Тимошенко </v>
      </c>
      <c r="F98" s="18" t="str">
        <f t="shared" si="19"/>
        <v>Юлія</v>
      </c>
      <c r="G98" s="18" t="str">
        <f t="shared" si="20"/>
        <v>Володимирівна</v>
      </c>
      <c r="H98" s="20" t="s">
        <v>244</v>
      </c>
      <c r="I98" s="26" t="str">
        <f t="shared" si="27"/>
        <v>жіноча</v>
      </c>
      <c r="J98" s="26">
        <f t="shared" si="28"/>
        <v>24</v>
      </c>
      <c r="K98" s="26" t="str">
        <f t="shared" si="29"/>
        <v>ні</v>
      </c>
      <c r="L98" s="20" t="s">
        <v>344</v>
      </c>
      <c r="M98" s="20" t="s">
        <v>407</v>
      </c>
      <c r="N98" s="39">
        <f t="shared" si="30"/>
        <v>27</v>
      </c>
      <c r="O98" s="20" t="str">
        <f t="shared" si="21"/>
        <v>1</v>
      </c>
      <c r="P98" s="29">
        <f t="shared" ca="1" si="22"/>
        <v>904</v>
      </c>
      <c r="Q98" s="29">
        <f t="shared" ca="1" si="23"/>
        <v>2</v>
      </c>
      <c r="R98" s="29">
        <f t="shared" ca="1" si="31"/>
        <v>173.5</v>
      </c>
      <c r="S98" s="29">
        <f t="shared" ca="1" si="32"/>
        <v>5</v>
      </c>
      <c r="T98" s="29">
        <f t="shared" ca="1" si="24"/>
        <v>21</v>
      </c>
      <c r="U98" s="30" t="str">
        <f t="shared" ca="1" si="25"/>
        <v>2р.5м.21д.</v>
      </c>
      <c r="V98" s="30" t="str">
        <f>VLOOKUP($D$18:$D$117,Відділи!$C$2:$D$101,2,FALSE)</f>
        <v>Юридичний відділ</v>
      </c>
      <c r="W98" s="21" t="s">
        <v>57</v>
      </c>
      <c r="X98" s="22"/>
      <c r="Y98" s="22"/>
    </row>
    <row r="99" spans="2:25">
      <c r="B99" s="17">
        <v>82</v>
      </c>
      <c r="C99" s="18" t="s">
        <v>146</v>
      </c>
      <c r="D99" s="18" t="str">
        <f t="shared" si="18"/>
        <v>ЖУК СЕРГІЙ ЯКОВИЧ</v>
      </c>
      <c r="E99" s="18" t="str">
        <f t="shared" si="26"/>
        <v xml:space="preserve">Жук </v>
      </c>
      <c r="F99" s="18" t="str">
        <f t="shared" si="19"/>
        <v>Сергій</v>
      </c>
      <c r="G99" s="18" t="str">
        <f t="shared" si="20"/>
        <v>Якович</v>
      </c>
      <c r="H99" s="20" t="s">
        <v>245</v>
      </c>
      <c r="I99" s="26" t="str">
        <f t="shared" si="27"/>
        <v>чоловіча</v>
      </c>
      <c r="J99" s="26">
        <f t="shared" si="28"/>
        <v>19</v>
      </c>
      <c r="K99" s="26" t="str">
        <f t="shared" si="29"/>
        <v>ні</v>
      </c>
      <c r="L99" s="20" t="s">
        <v>345</v>
      </c>
      <c r="M99" s="20" t="s">
        <v>26</v>
      </c>
      <c r="N99" s="39" t="str">
        <f t="shared" si="30"/>
        <v/>
      </c>
      <c r="O99" s="20" t="str">
        <f t="shared" si="21"/>
        <v>0</v>
      </c>
      <c r="P99" s="29">
        <f t="shared" ca="1" si="22"/>
        <v>5745</v>
      </c>
      <c r="Q99" s="29">
        <f t="shared" ca="1" si="23"/>
        <v>15</v>
      </c>
      <c r="R99" s="29">
        <f t="shared" ca="1" si="31"/>
        <v>266.25</v>
      </c>
      <c r="S99" s="29">
        <f t="shared" ca="1" si="32"/>
        <v>8</v>
      </c>
      <c r="T99" s="29">
        <f t="shared" ca="1" si="24"/>
        <v>23</v>
      </c>
      <c r="U99" s="30" t="str">
        <f t="shared" ca="1" si="25"/>
        <v>15р.8м.23д.</v>
      </c>
      <c r="V99" s="30" t="str">
        <f>VLOOKUP($D$18:$D$117,Відділи!$C$2:$D$101,2,FALSE)</f>
        <v>Юридичний відділ</v>
      </c>
      <c r="W99" s="21" t="s">
        <v>26</v>
      </c>
      <c r="X99" s="22"/>
      <c r="Y99" s="22"/>
    </row>
    <row r="100" spans="2:25">
      <c r="B100" s="17">
        <v>83</v>
      </c>
      <c r="C100" s="18" t="s">
        <v>147</v>
      </c>
      <c r="D100" s="18" t="str">
        <f t="shared" si="18"/>
        <v>МОСКАЛЕНКО ЛАРИСА ВІТАЛІЇВНА</v>
      </c>
      <c r="E100" s="18" t="str">
        <f t="shared" si="26"/>
        <v xml:space="preserve">Москаленко </v>
      </c>
      <c r="F100" s="18" t="str">
        <f t="shared" si="19"/>
        <v>Лариса</v>
      </c>
      <c r="G100" s="18" t="str">
        <f t="shared" si="20"/>
        <v>Віталіївна</v>
      </c>
      <c r="H100" s="20" t="s">
        <v>246</v>
      </c>
      <c r="I100" s="26" t="str">
        <f t="shared" si="27"/>
        <v>жіноча</v>
      </c>
      <c r="J100" s="26">
        <f t="shared" si="28"/>
        <v>69</v>
      </c>
      <c r="K100" s="26" t="str">
        <f t="shared" si="29"/>
        <v>так</v>
      </c>
      <c r="L100" s="20" t="s">
        <v>346</v>
      </c>
      <c r="M100" s="20" t="s">
        <v>408</v>
      </c>
      <c r="N100" s="39">
        <f t="shared" si="30"/>
        <v>78</v>
      </c>
      <c r="O100" s="20" t="str">
        <f t="shared" si="21"/>
        <v>1</v>
      </c>
      <c r="P100" s="29">
        <f t="shared" ca="1" si="22"/>
        <v>3348</v>
      </c>
      <c r="Q100" s="29">
        <f t="shared" ca="1" si="23"/>
        <v>9</v>
      </c>
      <c r="R100" s="29">
        <f t="shared" ca="1" si="31"/>
        <v>60.75</v>
      </c>
      <c r="S100" s="29">
        <f t="shared" ca="1" si="32"/>
        <v>1</v>
      </c>
      <c r="T100" s="29">
        <f t="shared" ca="1" si="24"/>
        <v>30</v>
      </c>
      <c r="U100" s="30" t="str">
        <f t="shared" ca="1" si="25"/>
        <v>9р.1м.30д.</v>
      </c>
      <c r="V100" s="30" t="str">
        <f>VLOOKUP($D$18:$D$117,Відділи!$C$2:$D$101,2,FALSE)</f>
        <v>Відділ кадрів</v>
      </c>
      <c r="W100" s="21" t="s">
        <v>58</v>
      </c>
      <c r="X100" s="22"/>
      <c r="Y100" s="22"/>
    </row>
    <row r="101" spans="2:25">
      <c r="B101" s="17">
        <v>84</v>
      </c>
      <c r="C101" s="18" t="s">
        <v>148</v>
      </c>
      <c r="D101" s="18" t="str">
        <f t="shared" si="18"/>
        <v>МАРЧУК ЄВГЕН КИРИЛОВИЧ</v>
      </c>
      <c r="E101" s="18" t="str">
        <f t="shared" si="26"/>
        <v xml:space="preserve">Марчук </v>
      </c>
      <c r="F101" s="18" t="str">
        <f t="shared" si="19"/>
        <v>Євген</v>
      </c>
      <c r="G101" s="18" t="str">
        <f t="shared" si="20"/>
        <v>Кирилович</v>
      </c>
      <c r="H101" s="20" t="s">
        <v>247</v>
      </c>
      <c r="I101" s="26" t="str">
        <f t="shared" si="27"/>
        <v>чоловіча</v>
      </c>
      <c r="J101" s="26">
        <f t="shared" si="28"/>
        <v>32</v>
      </c>
      <c r="K101" s="26" t="str">
        <f t="shared" si="29"/>
        <v>ні</v>
      </c>
      <c r="L101" s="20" t="s">
        <v>347</v>
      </c>
      <c r="M101" s="20">
        <v>42579</v>
      </c>
      <c r="N101" s="39">
        <f t="shared" si="30"/>
        <v>37</v>
      </c>
      <c r="O101" s="20" t="str">
        <f t="shared" si="21"/>
        <v>1</v>
      </c>
      <c r="P101" s="29">
        <f t="shared" ca="1" si="22"/>
        <v>1754</v>
      </c>
      <c r="Q101" s="29">
        <f t="shared" ca="1" si="23"/>
        <v>4</v>
      </c>
      <c r="R101" s="29">
        <f t="shared" ca="1" si="31"/>
        <v>293</v>
      </c>
      <c r="S101" s="29">
        <f t="shared" ca="1" si="32"/>
        <v>9</v>
      </c>
      <c r="T101" s="29">
        <f t="shared" ca="1" si="24"/>
        <v>19</v>
      </c>
      <c r="U101" s="30" t="str">
        <f t="shared" ca="1" si="25"/>
        <v>4р.9м.19д.</v>
      </c>
      <c r="V101" s="30" t="str">
        <f>VLOOKUP($D$18:$D$117,Відділи!$C$2:$D$101,2,FALSE)</f>
        <v>Бухгалтерія</v>
      </c>
      <c r="W101" s="21" t="s">
        <v>58</v>
      </c>
      <c r="X101" s="22"/>
      <c r="Y101" s="22"/>
    </row>
    <row r="102" spans="2:25" ht="26.4">
      <c r="B102" s="17">
        <v>85</v>
      </c>
      <c r="C102" s="18" t="s">
        <v>149</v>
      </c>
      <c r="D102" s="18" t="str">
        <f t="shared" si="18"/>
        <v>ВЛАСЕНКО СЕРГІЙ ВОЛОДИМИРОВИЧ</v>
      </c>
      <c r="E102" s="18" t="str">
        <f t="shared" si="26"/>
        <v xml:space="preserve">Власенко </v>
      </c>
      <c r="F102" s="18" t="str">
        <f t="shared" si="19"/>
        <v>Сергій</v>
      </c>
      <c r="G102" s="18" t="str">
        <f t="shared" si="20"/>
        <v>Володимирович</v>
      </c>
      <c r="H102" s="20" t="s">
        <v>248</v>
      </c>
      <c r="I102" s="26" t="str">
        <f t="shared" si="27"/>
        <v>чоловіча</v>
      </c>
      <c r="J102" s="26">
        <f t="shared" si="28"/>
        <v>35</v>
      </c>
      <c r="K102" s="26" t="str">
        <f t="shared" si="29"/>
        <v>ні</v>
      </c>
      <c r="L102" s="20" t="s">
        <v>348</v>
      </c>
      <c r="M102" s="20"/>
      <c r="N102" s="39" t="str">
        <f t="shared" si="30"/>
        <v/>
      </c>
      <c r="O102" s="20" t="str">
        <f t="shared" si="21"/>
        <v>0</v>
      </c>
      <c r="P102" s="29">
        <f t="shared" ca="1" si="22"/>
        <v>3570</v>
      </c>
      <c r="Q102" s="29">
        <f t="shared" ca="1" si="23"/>
        <v>9</v>
      </c>
      <c r="R102" s="29">
        <f t="shared" ca="1" si="31"/>
        <v>282.75</v>
      </c>
      <c r="S102" s="29">
        <f t="shared" ca="1" si="32"/>
        <v>9</v>
      </c>
      <c r="T102" s="29">
        <f t="shared" ca="1" si="24"/>
        <v>9</v>
      </c>
      <c r="U102" s="30" t="str">
        <f t="shared" ca="1" si="25"/>
        <v>9р.9м.9д.</v>
      </c>
      <c r="V102" s="30" t="str">
        <f>VLOOKUP($D$18:$D$117,Відділи!$C$2:$D$101,2,FALSE)</f>
        <v>Маркетинговий відділ</v>
      </c>
      <c r="W102" s="21" t="s">
        <v>26</v>
      </c>
      <c r="X102" s="22"/>
      <c r="Y102" s="22"/>
    </row>
    <row r="103" spans="2:25">
      <c r="B103" s="17">
        <v>86</v>
      </c>
      <c r="C103" s="18" t="s">
        <v>150</v>
      </c>
      <c r="D103" s="18" t="str">
        <f t="shared" si="18"/>
        <v>ГУМЕНЮК НАТАЛІЯ ПЕТРІВНА</v>
      </c>
      <c r="E103" s="18" t="str">
        <f t="shared" si="26"/>
        <v xml:space="preserve">Гуменюк </v>
      </c>
      <c r="F103" s="18" t="str">
        <f t="shared" si="19"/>
        <v>Наталія</v>
      </c>
      <c r="G103" s="18" t="str">
        <f t="shared" si="20"/>
        <v>Петрівна</v>
      </c>
      <c r="H103" s="20" t="s">
        <v>249</v>
      </c>
      <c r="I103" s="26" t="str">
        <f t="shared" si="27"/>
        <v>жіноча</v>
      </c>
      <c r="J103" s="26">
        <f t="shared" si="28"/>
        <v>23</v>
      </c>
      <c r="K103" s="26" t="str">
        <f t="shared" si="29"/>
        <v>ні</v>
      </c>
      <c r="L103" s="20" t="s">
        <v>349</v>
      </c>
      <c r="M103" s="20"/>
      <c r="N103" s="39" t="str">
        <f t="shared" si="30"/>
        <v/>
      </c>
      <c r="O103" s="20" t="str">
        <f t="shared" si="21"/>
        <v>0</v>
      </c>
      <c r="P103" s="29">
        <f t="shared" ca="1" si="22"/>
        <v>3825</v>
      </c>
      <c r="Q103" s="29">
        <f t="shared" ca="1" si="23"/>
        <v>10</v>
      </c>
      <c r="R103" s="29">
        <f t="shared" ca="1" si="31"/>
        <v>172.5</v>
      </c>
      <c r="S103" s="29">
        <f t="shared" ca="1" si="32"/>
        <v>5</v>
      </c>
      <c r="T103" s="29">
        <f t="shared" ca="1" si="24"/>
        <v>20</v>
      </c>
      <c r="U103" s="30" t="str">
        <f t="shared" ca="1" si="25"/>
        <v>10р.5м.20д.</v>
      </c>
      <c r="V103" s="30" t="str">
        <f>VLOOKUP($D$18:$D$117,Відділи!$C$2:$D$101,2,FALSE)</f>
        <v>Дирекція</v>
      </c>
      <c r="W103" s="21" t="s">
        <v>26</v>
      </c>
      <c r="X103" s="22"/>
      <c r="Y103" s="22"/>
    </row>
    <row r="104" spans="2:25">
      <c r="B104" s="17">
        <v>87</v>
      </c>
      <c r="C104" s="18" t="s">
        <v>151</v>
      </c>
      <c r="D104" s="18" t="str">
        <f t="shared" si="18"/>
        <v>ЯЦЕНКО ТАМАРА ОЛЕКСАНДРІВНА</v>
      </c>
      <c r="E104" s="18" t="str">
        <f t="shared" si="26"/>
        <v xml:space="preserve">Яценко </v>
      </c>
      <c r="F104" s="18" t="str">
        <f t="shared" si="19"/>
        <v>Тамара</v>
      </c>
      <c r="G104" s="18" t="str">
        <f t="shared" si="20"/>
        <v>Олександрівна</v>
      </c>
      <c r="H104" s="20" t="s">
        <v>250</v>
      </c>
      <c r="I104" s="26" t="str">
        <f t="shared" si="27"/>
        <v>жіноча</v>
      </c>
      <c r="J104" s="26">
        <f t="shared" si="28"/>
        <v>51</v>
      </c>
      <c r="K104" s="26" t="str">
        <f t="shared" si="29"/>
        <v>ні</v>
      </c>
      <c r="L104" s="20" t="s">
        <v>350</v>
      </c>
      <c r="M104" s="20"/>
      <c r="N104" s="39" t="str">
        <f t="shared" si="30"/>
        <v/>
      </c>
      <c r="O104" s="20" t="str">
        <f t="shared" si="21"/>
        <v>0</v>
      </c>
      <c r="P104" s="29">
        <f t="shared" ca="1" si="22"/>
        <v>6258</v>
      </c>
      <c r="Q104" s="29">
        <f t="shared" ca="1" si="23"/>
        <v>17</v>
      </c>
      <c r="R104" s="29">
        <f t="shared" ca="1" si="31"/>
        <v>48.75</v>
      </c>
      <c r="S104" s="29">
        <f t="shared" ca="1" si="32"/>
        <v>1</v>
      </c>
      <c r="T104" s="29">
        <f t="shared" ca="1" si="24"/>
        <v>18</v>
      </c>
      <c r="U104" s="30" t="str">
        <f t="shared" ca="1" si="25"/>
        <v>17р.1м.18д.</v>
      </c>
      <c r="V104" s="30" t="str">
        <f>VLOOKUP($D$18:$D$117,Відділи!$C$2:$D$101,2,FALSE)</f>
        <v>Фінансовий відділ</v>
      </c>
      <c r="W104" s="21" t="s">
        <v>26</v>
      </c>
      <c r="X104" s="22"/>
      <c r="Y104" s="22"/>
    </row>
    <row r="105" spans="2:25">
      <c r="B105" s="17">
        <v>88</v>
      </c>
      <c r="C105" s="18" t="s">
        <v>152</v>
      </c>
      <c r="D105" s="18" t="str">
        <f t="shared" si="18"/>
        <v>РАДЧЕНКО ВОЛОДИМИР ІВАНОВИЧ</v>
      </c>
      <c r="E105" s="18" t="str">
        <f t="shared" si="26"/>
        <v xml:space="preserve">Радченко </v>
      </c>
      <c r="F105" s="18" t="str">
        <f t="shared" si="19"/>
        <v>Володимир</v>
      </c>
      <c r="G105" s="18" t="str">
        <f t="shared" si="20"/>
        <v>Іванович</v>
      </c>
      <c r="H105" s="20" t="s">
        <v>251</v>
      </c>
      <c r="I105" s="26" t="str">
        <f t="shared" si="27"/>
        <v>чоловіча</v>
      </c>
      <c r="J105" s="26">
        <f t="shared" si="28"/>
        <v>36</v>
      </c>
      <c r="K105" s="26" t="str">
        <f t="shared" si="29"/>
        <v>ні</v>
      </c>
      <c r="L105" s="20" t="s">
        <v>351</v>
      </c>
      <c r="M105" s="20">
        <v>44005</v>
      </c>
      <c r="N105" s="39">
        <f t="shared" si="30"/>
        <v>47</v>
      </c>
      <c r="O105" s="20" t="str">
        <f t="shared" si="21"/>
        <v>1</v>
      </c>
      <c r="P105" s="29">
        <f t="shared" ca="1" si="22"/>
        <v>3915</v>
      </c>
      <c r="Q105" s="29">
        <f t="shared" ca="1" si="23"/>
        <v>10</v>
      </c>
      <c r="R105" s="29">
        <f t="shared" ca="1" si="31"/>
        <v>262.5</v>
      </c>
      <c r="S105" s="29">
        <f t="shared" ca="1" si="32"/>
        <v>8</v>
      </c>
      <c r="T105" s="29">
        <f t="shared" ca="1" si="24"/>
        <v>19</v>
      </c>
      <c r="U105" s="30" t="str">
        <f t="shared" ca="1" si="25"/>
        <v>10р.8м.19д.</v>
      </c>
      <c r="V105" s="30" t="str">
        <f>VLOOKUP($D$18:$D$117,Відділи!$C$2:$D$101,2,FALSE)</f>
        <v>Фінансовий відділ</v>
      </c>
      <c r="W105" s="21" t="s">
        <v>59</v>
      </c>
      <c r="X105" s="22"/>
      <c r="Y105" s="22"/>
    </row>
    <row r="106" spans="2:25" ht="26.4">
      <c r="B106" s="17">
        <v>89</v>
      </c>
      <c r="C106" s="18" t="s">
        <v>153</v>
      </c>
      <c r="D106" s="18" t="str">
        <f t="shared" si="18"/>
        <v>ГЕРАСИМЕНКО СВІТЛАНА ІВАНІВНА</v>
      </c>
      <c r="E106" s="18" t="str">
        <f t="shared" si="26"/>
        <v xml:space="preserve">Герасименко </v>
      </c>
      <c r="F106" s="18" t="str">
        <f t="shared" si="19"/>
        <v>Світлана</v>
      </c>
      <c r="G106" s="18" t="str">
        <f t="shared" si="20"/>
        <v>Іванівна</v>
      </c>
      <c r="H106" s="20" t="s">
        <v>252</v>
      </c>
      <c r="I106" s="26" t="str">
        <f t="shared" si="27"/>
        <v>жіноча</v>
      </c>
      <c r="J106" s="26">
        <f t="shared" si="28"/>
        <v>27</v>
      </c>
      <c r="K106" s="26" t="str">
        <f t="shared" si="29"/>
        <v>ні</v>
      </c>
      <c r="L106" s="20" t="s">
        <v>352</v>
      </c>
      <c r="M106" s="20"/>
      <c r="N106" s="39" t="str">
        <f t="shared" si="30"/>
        <v/>
      </c>
      <c r="O106" s="20" t="str">
        <f t="shared" si="21"/>
        <v>0</v>
      </c>
      <c r="P106" s="29">
        <f t="shared" ca="1" si="22"/>
        <v>5074</v>
      </c>
      <c r="Q106" s="29">
        <f t="shared" ca="1" si="23"/>
        <v>13</v>
      </c>
      <c r="R106" s="29">
        <f t="shared" ca="1" si="31"/>
        <v>325.75</v>
      </c>
      <c r="S106" s="29">
        <f t="shared" ca="1" si="32"/>
        <v>10</v>
      </c>
      <c r="T106" s="29">
        <f t="shared" ca="1" si="24"/>
        <v>21</v>
      </c>
      <c r="U106" s="30" t="str">
        <f t="shared" ca="1" si="25"/>
        <v>13р.10м.21д.</v>
      </c>
      <c r="V106" s="30" t="str">
        <f>VLOOKUP($D$18:$D$117,Відділи!$C$2:$D$101,2,FALSE)</f>
        <v>Господарський відділ</v>
      </c>
      <c r="W106" s="21" t="s">
        <v>26</v>
      </c>
      <c r="X106" s="22"/>
      <c r="Y106" s="22"/>
    </row>
    <row r="107" spans="2:25" ht="26.4">
      <c r="B107" s="17">
        <v>90</v>
      </c>
      <c r="C107" s="18" t="s">
        <v>154</v>
      </c>
      <c r="D107" s="18" t="str">
        <f t="shared" si="18"/>
        <v>СЕРГІЄНКО РАЇСА МИХАЙЛІВНА</v>
      </c>
      <c r="E107" s="18" t="str">
        <f t="shared" si="26"/>
        <v xml:space="preserve">Сергієнко </v>
      </c>
      <c r="F107" s="18" t="str">
        <f t="shared" si="19"/>
        <v>Раїса</v>
      </c>
      <c r="G107" s="18" t="str">
        <f t="shared" si="20"/>
        <v>Михайлівна</v>
      </c>
      <c r="H107" s="20" t="s">
        <v>253</v>
      </c>
      <c r="I107" s="26" t="str">
        <f t="shared" si="27"/>
        <v>жіноча</v>
      </c>
      <c r="J107" s="26">
        <f t="shared" si="28"/>
        <v>28</v>
      </c>
      <c r="K107" s="26" t="str">
        <f t="shared" si="29"/>
        <v>ні</v>
      </c>
      <c r="L107" s="20" t="s">
        <v>353</v>
      </c>
      <c r="M107" s="20">
        <v>40131</v>
      </c>
      <c r="N107" s="39">
        <f t="shared" si="30"/>
        <v>28</v>
      </c>
      <c r="O107" s="20" t="str">
        <f t="shared" si="21"/>
        <v>1</v>
      </c>
      <c r="P107" s="29">
        <f t="shared" ca="1" si="22"/>
        <v>265</v>
      </c>
      <c r="Q107" s="29">
        <f t="shared" ca="1" si="23"/>
        <v>0</v>
      </c>
      <c r="R107" s="29">
        <f t="shared" ca="1" si="31"/>
        <v>265</v>
      </c>
      <c r="S107" s="29">
        <f t="shared" ca="1" si="32"/>
        <v>8</v>
      </c>
      <c r="T107" s="29">
        <f t="shared" ca="1" si="24"/>
        <v>22</v>
      </c>
      <c r="U107" s="30" t="str">
        <f t="shared" ca="1" si="25"/>
        <v>0р.8м.22д.</v>
      </c>
      <c r="V107" s="30" t="str">
        <f>VLOOKUP($D$18:$D$117,Відділи!$C$2:$D$101,2,FALSE)</f>
        <v>Маркетинговий відділ</v>
      </c>
      <c r="W107" s="21" t="s">
        <v>59</v>
      </c>
      <c r="X107" s="22"/>
      <c r="Y107" s="22"/>
    </row>
    <row r="108" spans="2:25">
      <c r="B108" s="17">
        <v>91</v>
      </c>
      <c r="C108" s="18" t="s">
        <v>155</v>
      </c>
      <c r="D108" s="18" t="str">
        <f t="shared" si="18"/>
        <v>КОРНІЄНКО ОЛЕКСАНДР СЕРГІЙОВИЧ</v>
      </c>
      <c r="E108" s="18" t="str">
        <f t="shared" si="26"/>
        <v xml:space="preserve">Корнієнко </v>
      </c>
      <c r="F108" s="18" t="str">
        <f t="shared" si="19"/>
        <v>Олександр</v>
      </c>
      <c r="G108" s="18" t="str">
        <f t="shared" si="20"/>
        <v>Сергійович</v>
      </c>
      <c r="H108" s="20" t="s">
        <v>254</v>
      </c>
      <c r="I108" s="26" t="str">
        <f t="shared" si="27"/>
        <v>чоловіча</v>
      </c>
      <c r="J108" s="26">
        <f t="shared" si="28"/>
        <v>53</v>
      </c>
      <c r="K108" s="26" t="str">
        <f t="shared" si="29"/>
        <v>ні</v>
      </c>
      <c r="L108" s="20" t="s">
        <v>354</v>
      </c>
      <c r="M108" s="20">
        <v>43794</v>
      </c>
      <c r="N108" s="39">
        <f t="shared" si="30"/>
        <v>57</v>
      </c>
      <c r="O108" s="20" t="str">
        <f t="shared" si="21"/>
        <v>1</v>
      </c>
      <c r="P108" s="29">
        <f t="shared" ca="1" si="22"/>
        <v>1529</v>
      </c>
      <c r="Q108" s="29">
        <f t="shared" ca="1" si="23"/>
        <v>4</v>
      </c>
      <c r="R108" s="29">
        <f t="shared" ca="1" si="31"/>
        <v>68</v>
      </c>
      <c r="S108" s="29">
        <f t="shared" ca="1" si="32"/>
        <v>2</v>
      </c>
      <c r="T108" s="29">
        <f t="shared" ca="1" si="24"/>
        <v>7</v>
      </c>
      <c r="U108" s="30" t="str">
        <f t="shared" ca="1" si="25"/>
        <v>4р.2м.7д.</v>
      </c>
      <c r="V108" s="30" t="str">
        <f>VLOOKUP($D$18:$D$117,Відділи!$C$2:$D$101,2,FALSE)</f>
        <v>Фінансовий відділ</v>
      </c>
      <c r="W108" s="21" t="s">
        <v>58</v>
      </c>
      <c r="X108" s="22"/>
      <c r="Y108" s="22"/>
    </row>
    <row r="109" spans="2:25" ht="26.4">
      <c r="B109" s="17">
        <v>92</v>
      </c>
      <c r="C109" s="18" t="s">
        <v>156</v>
      </c>
      <c r="D109" s="18" t="str">
        <f t="shared" si="18"/>
        <v>ГОНЧАР ОЛЕСЬ ТЕРЕНТІЙОВИЧ</v>
      </c>
      <c r="E109" s="18" t="str">
        <f t="shared" si="26"/>
        <v xml:space="preserve">Гончар </v>
      </c>
      <c r="F109" s="18" t="str">
        <f t="shared" si="19"/>
        <v>Олесь</v>
      </c>
      <c r="G109" s="18" t="str">
        <f t="shared" si="20"/>
        <v>Терентійович</v>
      </c>
      <c r="H109" s="20" t="s">
        <v>255</v>
      </c>
      <c r="I109" s="26" t="str">
        <f t="shared" si="27"/>
        <v>чоловіча</v>
      </c>
      <c r="J109" s="26">
        <f t="shared" si="28"/>
        <v>24</v>
      </c>
      <c r="K109" s="26" t="str">
        <f t="shared" si="29"/>
        <v>ні</v>
      </c>
      <c r="L109" s="20" t="s">
        <v>355</v>
      </c>
      <c r="M109" s="20">
        <v>44492</v>
      </c>
      <c r="N109" s="39">
        <f t="shared" si="30"/>
        <v>35</v>
      </c>
      <c r="O109" s="20" t="str">
        <f t="shared" si="21"/>
        <v>1</v>
      </c>
      <c r="P109" s="29">
        <f t="shared" ca="1" si="22"/>
        <v>3987</v>
      </c>
      <c r="Q109" s="29">
        <f t="shared" ca="1" si="23"/>
        <v>10</v>
      </c>
      <c r="R109" s="29">
        <f t="shared" ca="1" si="31"/>
        <v>334.5</v>
      </c>
      <c r="S109" s="29">
        <f t="shared" ca="1" si="32"/>
        <v>10</v>
      </c>
      <c r="T109" s="29">
        <f t="shared" ca="1" si="24"/>
        <v>30</v>
      </c>
      <c r="U109" s="30" t="str">
        <f t="shared" ca="1" si="25"/>
        <v>10р.10м.30д.</v>
      </c>
      <c r="V109" s="30" t="str">
        <f>VLOOKUP($D$18:$D$117,Відділи!$C$2:$D$101,2,FALSE)</f>
        <v>Господарський відділ</v>
      </c>
      <c r="W109" s="21" t="s">
        <v>60</v>
      </c>
      <c r="X109" s="22"/>
      <c r="Y109" s="22"/>
    </row>
    <row r="110" spans="2:25">
      <c r="B110" s="17">
        <v>93</v>
      </c>
      <c r="C110" s="18" t="s">
        <v>157</v>
      </c>
      <c r="D110" s="18" t="str">
        <f t="shared" si="18"/>
        <v>МАРТИНЕНКО МИКОЛА ВОЛОДИМИРОВИЧ</v>
      </c>
      <c r="E110" s="18" t="str">
        <f t="shared" si="26"/>
        <v xml:space="preserve">Мартиненко </v>
      </c>
      <c r="F110" s="18" t="str">
        <f t="shared" si="19"/>
        <v>Микола</v>
      </c>
      <c r="G110" s="18" t="str">
        <f t="shared" si="20"/>
        <v>Володимирович</v>
      </c>
      <c r="H110" s="20" t="s">
        <v>256</v>
      </c>
      <c r="I110" s="26" t="str">
        <f t="shared" si="27"/>
        <v>чоловіча</v>
      </c>
      <c r="J110" s="26">
        <f t="shared" si="28"/>
        <v>23</v>
      </c>
      <c r="K110" s="26" t="str">
        <f t="shared" si="29"/>
        <v>ні</v>
      </c>
      <c r="L110" s="20" t="s">
        <v>356</v>
      </c>
      <c r="M110" s="20"/>
      <c r="N110" s="39" t="str">
        <f t="shared" si="30"/>
        <v/>
      </c>
      <c r="O110" s="20" t="str">
        <f t="shared" si="21"/>
        <v>0</v>
      </c>
      <c r="P110" s="29">
        <f t="shared" ca="1" si="22"/>
        <v>4145</v>
      </c>
      <c r="Q110" s="29">
        <f t="shared" ca="1" si="23"/>
        <v>11</v>
      </c>
      <c r="R110" s="29">
        <f t="shared" ca="1" si="31"/>
        <v>127.25</v>
      </c>
      <c r="S110" s="29">
        <f t="shared" ca="1" si="32"/>
        <v>4</v>
      </c>
      <c r="T110" s="29">
        <f t="shared" ca="1" si="24"/>
        <v>6</v>
      </c>
      <c r="U110" s="30" t="str">
        <f t="shared" ca="1" si="25"/>
        <v>11р.4м.6д.</v>
      </c>
      <c r="V110" s="30" t="str">
        <f>VLOOKUP($D$18:$D$117,Відділи!$C$2:$D$101,2,FALSE)</f>
        <v>Фінансовий відділ</v>
      </c>
      <c r="W110" s="21" t="s">
        <v>26</v>
      </c>
      <c r="X110" s="22"/>
      <c r="Y110" s="22"/>
    </row>
    <row r="111" spans="2:25">
      <c r="B111" s="17">
        <v>94</v>
      </c>
      <c r="C111" s="18" t="s">
        <v>158</v>
      </c>
      <c r="D111" s="18" t="str">
        <f t="shared" si="18"/>
        <v>ГОРДІЄНКО НАТАЛІЯ ВОЛОДИМИРІВНА</v>
      </c>
      <c r="E111" s="18" t="str">
        <f t="shared" si="26"/>
        <v xml:space="preserve">Гордієнко </v>
      </c>
      <c r="F111" s="18" t="str">
        <f t="shared" si="19"/>
        <v>Наталія</v>
      </c>
      <c r="G111" s="18" t="str">
        <f t="shared" si="20"/>
        <v>Володимирівна</v>
      </c>
      <c r="H111" s="20" t="s">
        <v>257</v>
      </c>
      <c r="I111" s="26" t="str">
        <f t="shared" si="27"/>
        <v>жіноча</v>
      </c>
      <c r="J111" s="26">
        <f t="shared" si="28"/>
        <v>52</v>
      </c>
      <c r="K111" s="26" t="str">
        <f t="shared" si="29"/>
        <v>ні</v>
      </c>
      <c r="L111" s="20" t="s">
        <v>357</v>
      </c>
      <c r="M111" s="20">
        <v>42641</v>
      </c>
      <c r="N111" s="39">
        <f t="shared" si="30"/>
        <v>57</v>
      </c>
      <c r="O111" s="20" t="str">
        <f t="shared" si="21"/>
        <v>1</v>
      </c>
      <c r="P111" s="29">
        <f t="shared" ca="1" si="22"/>
        <v>1976</v>
      </c>
      <c r="Q111" s="29">
        <f t="shared" ca="1" si="23"/>
        <v>5</v>
      </c>
      <c r="R111" s="29">
        <f t="shared" ca="1" si="31"/>
        <v>149.75</v>
      </c>
      <c r="S111" s="29">
        <f t="shared" ca="1" si="32"/>
        <v>4</v>
      </c>
      <c r="T111" s="29">
        <f t="shared" ca="1" si="24"/>
        <v>28</v>
      </c>
      <c r="U111" s="30" t="str">
        <f t="shared" ca="1" si="25"/>
        <v>5р.4м.28д.</v>
      </c>
      <c r="V111" s="30" t="str">
        <f>VLOOKUP($D$18:$D$117,Відділи!$C$2:$D$101,2,FALSE)</f>
        <v>Відділ збуту</v>
      </c>
      <c r="W111" s="21" t="s">
        <v>57</v>
      </c>
      <c r="X111" s="22"/>
      <c r="Y111" s="22"/>
    </row>
    <row r="112" spans="2:25">
      <c r="B112" s="17">
        <v>95</v>
      </c>
      <c r="C112" s="18" t="s">
        <v>159</v>
      </c>
      <c r="D112" s="18" t="str">
        <f t="shared" si="18"/>
        <v>СТЕПАНЕНКО ТАРАС МИКОЛАЙОВИЧ</v>
      </c>
      <c r="E112" s="18" t="str">
        <f t="shared" si="26"/>
        <v xml:space="preserve">Степаненко </v>
      </c>
      <c r="F112" s="18" t="str">
        <f t="shared" si="19"/>
        <v>Тарас</v>
      </c>
      <c r="G112" s="18" t="str">
        <f t="shared" si="20"/>
        <v>Миколайович</v>
      </c>
      <c r="H112" s="20" t="s">
        <v>258</v>
      </c>
      <c r="I112" s="26" t="str">
        <f t="shared" si="27"/>
        <v>чоловіча</v>
      </c>
      <c r="J112" s="26">
        <f t="shared" si="28"/>
        <v>27</v>
      </c>
      <c r="K112" s="26" t="str">
        <f t="shared" si="29"/>
        <v>ні</v>
      </c>
      <c r="L112" s="20" t="s">
        <v>358</v>
      </c>
      <c r="M112" s="20">
        <v>42842</v>
      </c>
      <c r="N112" s="39">
        <f t="shared" si="30"/>
        <v>36</v>
      </c>
      <c r="O112" s="20" t="str">
        <f t="shared" si="21"/>
        <v>1</v>
      </c>
      <c r="P112" s="29">
        <f t="shared" ca="1" si="22"/>
        <v>3072</v>
      </c>
      <c r="Q112" s="29">
        <f t="shared" ca="1" si="23"/>
        <v>8</v>
      </c>
      <c r="R112" s="29">
        <f t="shared" ca="1" si="31"/>
        <v>150</v>
      </c>
      <c r="S112" s="29">
        <f t="shared" ca="1" si="32"/>
        <v>4</v>
      </c>
      <c r="T112" s="29">
        <f t="shared" ca="1" si="24"/>
        <v>28</v>
      </c>
      <c r="U112" s="30" t="str">
        <f t="shared" ca="1" si="25"/>
        <v>8р.4м.28д.</v>
      </c>
      <c r="V112" s="30" t="str">
        <f>VLOOKUP($D$18:$D$117,Відділи!$C$2:$D$101,2,FALSE)</f>
        <v>Дирекція</v>
      </c>
      <c r="W112" s="21" t="s">
        <v>59</v>
      </c>
      <c r="X112" s="22"/>
      <c r="Y112" s="22"/>
    </row>
    <row r="113" spans="2:25" ht="26.4">
      <c r="B113" s="17">
        <v>96</v>
      </c>
      <c r="C113" s="18" t="s">
        <v>160</v>
      </c>
      <c r="D113" s="18" t="str">
        <f t="shared" si="18"/>
        <v>ПРОКОПЕНКО ДЕНИС ГЕННАДІЙОВИЧ</v>
      </c>
      <c r="E113" s="18" t="str">
        <f t="shared" si="26"/>
        <v xml:space="preserve">Прокопенко </v>
      </c>
      <c r="F113" s="18" t="str">
        <f t="shared" si="19"/>
        <v>Денис</v>
      </c>
      <c r="G113" s="18" t="str">
        <f t="shared" si="20"/>
        <v>Геннадійович</v>
      </c>
      <c r="H113" s="20" t="s">
        <v>259</v>
      </c>
      <c r="I113" s="26" t="str">
        <f t="shared" si="27"/>
        <v>чоловіча</v>
      </c>
      <c r="J113" s="26">
        <f t="shared" si="28"/>
        <v>33</v>
      </c>
      <c r="K113" s="26" t="str">
        <f t="shared" si="29"/>
        <v>ні</v>
      </c>
      <c r="L113" s="20" t="s">
        <v>359</v>
      </c>
      <c r="M113" s="20">
        <v>43414</v>
      </c>
      <c r="N113" s="39">
        <f t="shared" si="30"/>
        <v>41</v>
      </c>
      <c r="O113" s="20" t="str">
        <f t="shared" si="21"/>
        <v>1</v>
      </c>
      <c r="P113" s="29">
        <f t="shared" ca="1" si="22"/>
        <v>2973</v>
      </c>
      <c r="Q113" s="29">
        <f t="shared" ca="1" si="23"/>
        <v>8</v>
      </c>
      <c r="R113" s="29">
        <f t="shared" ca="1" si="31"/>
        <v>51</v>
      </c>
      <c r="S113" s="29">
        <f t="shared" ca="1" si="32"/>
        <v>1</v>
      </c>
      <c r="T113" s="29">
        <f t="shared" ca="1" si="24"/>
        <v>21</v>
      </c>
      <c r="U113" s="30" t="str">
        <f t="shared" ca="1" si="25"/>
        <v>8р.1м.21д.</v>
      </c>
      <c r="V113" s="30" t="str">
        <f>VLOOKUP($D$18:$D$117,Відділи!$C$2:$D$101,2,FALSE)</f>
        <v>Господарський відділ</v>
      </c>
      <c r="W113" s="21" t="s">
        <v>58</v>
      </c>
      <c r="X113" s="22"/>
      <c r="Y113" s="22"/>
    </row>
    <row r="114" spans="2:25">
      <c r="B114" s="17">
        <v>97</v>
      </c>
      <c r="C114" s="18" t="s">
        <v>161</v>
      </c>
      <c r="D114" s="18" t="str">
        <f t="shared" si="18"/>
        <v>ШУЛЬГА АНАСТАСІЯ ОЛЕКСАНДРІВНА</v>
      </c>
      <c r="E114" s="18" t="str">
        <f t="shared" si="26"/>
        <v xml:space="preserve">Шульга </v>
      </c>
      <c r="F114" s="18" t="str">
        <f t="shared" si="19"/>
        <v>Анастасія</v>
      </c>
      <c r="G114" s="18" t="str">
        <f t="shared" si="20"/>
        <v>Олександрівна</v>
      </c>
      <c r="H114" s="20" t="s">
        <v>260</v>
      </c>
      <c r="I114" s="26" t="str">
        <f t="shared" si="27"/>
        <v>жіноча</v>
      </c>
      <c r="J114" s="26">
        <f t="shared" si="28"/>
        <v>45</v>
      </c>
      <c r="K114" s="26" t="str">
        <f t="shared" si="29"/>
        <v>ні</v>
      </c>
      <c r="L114" s="20" t="s">
        <v>360</v>
      </c>
      <c r="M114" s="20"/>
      <c r="N114" s="39" t="str">
        <f t="shared" si="30"/>
        <v/>
      </c>
      <c r="O114" s="20" t="str">
        <f t="shared" si="21"/>
        <v>0</v>
      </c>
      <c r="P114" s="29">
        <f t="shared" ca="1" si="22"/>
        <v>4626</v>
      </c>
      <c r="Q114" s="29">
        <f t="shared" ca="1" si="23"/>
        <v>12</v>
      </c>
      <c r="R114" s="29">
        <f t="shared" ca="1" si="31"/>
        <v>243</v>
      </c>
      <c r="S114" s="29">
        <f t="shared" ca="1" si="32"/>
        <v>7</v>
      </c>
      <c r="T114" s="29">
        <f t="shared" ca="1" si="24"/>
        <v>30</v>
      </c>
      <c r="U114" s="30" t="str">
        <f t="shared" ca="1" si="25"/>
        <v>12р.7м.30д.</v>
      </c>
      <c r="V114" s="30" t="str">
        <f>VLOOKUP($D$18:$D$117,Відділи!$C$2:$D$101,2,FALSE)</f>
        <v>Бухгалтерія</v>
      </c>
      <c r="W114" s="21" t="s">
        <v>26</v>
      </c>
      <c r="X114" s="22"/>
      <c r="Y114" s="22"/>
    </row>
    <row r="115" spans="2:25">
      <c r="B115" s="17">
        <v>98</v>
      </c>
      <c r="C115" s="18" t="s">
        <v>162</v>
      </c>
      <c r="D115" s="18" t="str">
        <f t="shared" ref="D115:D117" si="33">TRIM(C115)</f>
        <v>ВОЛОШИН АВГУСТИН ІВАНОВИЧ</v>
      </c>
      <c r="E115" s="18" t="str">
        <f t="shared" si="26"/>
        <v xml:space="preserve">Волошин </v>
      </c>
      <c r="F115" s="18" t="str">
        <f t="shared" si="19"/>
        <v>Августин</v>
      </c>
      <c r="G115" s="18" t="str">
        <f t="shared" si="20"/>
        <v>Іванович</v>
      </c>
      <c r="H115" s="20" t="s">
        <v>261</v>
      </c>
      <c r="I115" s="26" t="str">
        <f t="shared" si="27"/>
        <v>чоловіча</v>
      </c>
      <c r="J115" s="26">
        <f t="shared" si="28"/>
        <v>51</v>
      </c>
      <c r="K115" s="26" t="str">
        <f t="shared" si="29"/>
        <v>ні</v>
      </c>
      <c r="L115" s="20" t="s">
        <v>361</v>
      </c>
      <c r="M115" s="20">
        <v>42384</v>
      </c>
      <c r="N115" s="39">
        <f t="shared" si="30"/>
        <v>52</v>
      </c>
      <c r="O115" s="20" t="str">
        <f t="shared" si="21"/>
        <v>1</v>
      </c>
      <c r="P115" s="29">
        <f t="shared" ca="1" si="22"/>
        <v>183</v>
      </c>
      <c r="Q115" s="29">
        <f t="shared" ca="1" si="23"/>
        <v>0</v>
      </c>
      <c r="R115" s="29">
        <f t="shared" ca="1" si="31"/>
        <v>183</v>
      </c>
      <c r="S115" s="29">
        <f t="shared" ca="1" si="32"/>
        <v>6</v>
      </c>
      <c r="T115" s="29">
        <f t="shared" ca="1" si="24"/>
        <v>0</v>
      </c>
      <c r="U115" s="30" t="str">
        <f t="shared" ca="1" si="25"/>
        <v>0р.6м.0д.</v>
      </c>
      <c r="V115" s="30" t="str">
        <f>VLOOKUP($D$18:$D$117,Відділи!$C$2:$D$101,2,FALSE)</f>
        <v>Юридичний відділ</v>
      </c>
      <c r="W115" s="21" t="s">
        <v>57</v>
      </c>
      <c r="X115" s="22"/>
      <c r="Y115" s="22"/>
    </row>
    <row r="116" spans="2:25">
      <c r="B116" s="17">
        <v>99</v>
      </c>
      <c r="C116" s="18" t="s">
        <v>163</v>
      </c>
      <c r="D116" s="18" t="str">
        <f t="shared" si="33"/>
        <v>ВЕЛИЧКО САМІЙЛО ВАСИЛЬОВИЧ</v>
      </c>
      <c r="E116" s="18" t="str">
        <f t="shared" si="26"/>
        <v xml:space="preserve">Величко </v>
      </c>
      <c r="F116" s="18" t="str">
        <f t="shared" si="19"/>
        <v>Самійло</v>
      </c>
      <c r="G116" s="18" t="str">
        <f t="shared" si="20"/>
        <v>Васильович</v>
      </c>
      <c r="H116" s="20" t="s">
        <v>262</v>
      </c>
      <c r="I116" s="26" t="str">
        <f t="shared" si="27"/>
        <v>чоловіча</v>
      </c>
      <c r="J116" s="26">
        <f t="shared" si="28"/>
        <v>43</v>
      </c>
      <c r="K116" s="26" t="str">
        <f t="shared" si="29"/>
        <v>ні</v>
      </c>
      <c r="L116" s="20" t="s">
        <v>362</v>
      </c>
      <c r="M116" s="20"/>
      <c r="N116" s="39" t="str">
        <f t="shared" si="30"/>
        <v/>
      </c>
      <c r="O116" s="20" t="str">
        <f t="shared" si="21"/>
        <v>0</v>
      </c>
      <c r="P116" s="29">
        <f t="shared" ca="1" si="22"/>
        <v>6226</v>
      </c>
      <c r="Q116" s="29">
        <f t="shared" ca="1" si="23"/>
        <v>17</v>
      </c>
      <c r="R116" s="29">
        <f t="shared" ca="1" si="31"/>
        <v>16.75</v>
      </c>
      <c r="S116" s="29">
        <f t="shared" ca="1" si="32"/>
        <v>0</v>
      </c>
      <c r="T116" s="29">
        <f t="shared" ca="1" si="24"/>
        <v>17</v>
      </c>
      <c r="U116" s="30" t="str">
        <f t="shared" ca="1" si="25"/>
        <v>17р.0м.17д.</v>
      </c>
      <c r="V116" s="30" t="str">
        <f>VLOOKUP($D$18:$D$117,Відділи!$C$2:$D$101,2,FALSE)</f>
        <v>Бухгалтерія</v>
      </c>
      <c r="W116" s="21" t="s">
        <v>26</v>
      </c>
      <c r="X116" s="22"/>
      <c r="Y116" s="22"/>
    </row>
    <row r="117" spans="2:25">
      <c r="B117" s="17">
        <v>100</v>
      </c>
      <c r="C117" s="18" t="s">
        <v>164</v>
      </c>
      <c r="D117" s="18" t="str">
        <f t="shared" si="33"/>
        <v>ДЕНИСЕНКО ЛАРИСА ВОЛОДИМИРІВНА</v>
      </c>
      <c r="E117" s="18" t="str">
        <f t="shared" si="26"/>
        <v xml:space="preserve">Денисенко </v>
      </c>
      <c r="F117" s="18" t="str">
        <f t="shared" si="19"/>
        <v>Лариса</v>
      </c>
      <c r="G117" s="18" t="str">
        <f t="shared" si="20"/>
        <v>Володимирівна</v>
      </c>
      <c r="H117" s="20" t="s">
        <v>263</v>
      </c>
      <c r="I117" s="26" t="str">
        <f t="shared" si="27"/>
        <v>жіноча</v>
      </c>
      <c r="J117" s="26">
        <f t="shared" si="28"/>
        <v>40</v>
      </c>
      <c r="K117" s="26" t="str">
        <f t="shared" si="29"/>
        <v>ні</v>
      </c>
      <c r="L117" s="20" t="s">
        <v>363</v>
      </c>
      <c r="M117" s="20" t="s">
        <v>409</v>
      </c>
      <c r="N117" s="39">
        <f t="shared" si="30"/>
        <v>45</v>
      </c>
      <c r="O117" s="20" t="str">
        <f t="shared" si="21"/>
        <v>1</v>
      </c>
      <c r="P117" s="29">
        <f t="shared" ca="1" si="22"/>
        <v>1774</v>
      </c>
      <c r="Q117" s="29">
        <f t="shared" ca="1" si="23"/>
        <v>4</v>
      </c>
      <c r="R117" s="29">
        <f t="shared" ca="1" si="31"/>
        <v>313</v>
      </c>
      <c r="S117" s="29">
        <f t="shared" ca="1" si="32"/>
        <v>10</v>
      </c>
      <c r="T117" s="29">
        <f t="shared" ca="1" si="24"/>
        <v>9</v>
      </c>
      <c r="U117" s="30" t="str">
        <f t="shared" ca="1" si="25"/>
        <v>4р.10м.9д.</v>
      </c>
      <c r="V117" s="30" t="str">
        <f>VLOOKUP($D$18:$D$117,Відділи!$C$2:$D$101,2,FALSE)</f>
        <v>Відділ збуту</v>
      </c>
      <c r="W117" s="21" t="s">
        <v>58</v>
      </c>
      <c r="X117" s="22"/>
      <c r="Y117" s="22"/>
    </row>
    <row r="118" spans="2:25">
      <c r="B118" s="16"/>
      <c r="C118" s="9"/>
      <c r="D118" s="9"/>
      <c r="E118" s="9"/>
      <c r="F118" s="9"/>
      <c r="G118" s="9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34"/>
      <c r="V118" s="34"/>
      <c r="W118" s="9"/>
      <c r="X118" s="9"/>
      <c r="Y118" s="9"/>
    </row>
  </sheetData>
  <autoFilter ref="C17:G117"/>
  <sortState ref="Z18:AA24">
    <sortCondition descending="1" ref="Z17"/>
  </sortState>
  <mergeCells count="21">
    <mergeCell ref="J16:J17"/>
    <mergeCell ref="I16:I17"/>
    <mergeCell ref="H16:H17"/>
    <mergeCell ref="C16:G16"/>
    <mergeCell ref="B16:B17"/>
    <mergeCell ref="X16:X17"/>
    <mergeCell ref="U16:U17"/>
    <mergeCell ref="M16:M17"/>
    <mergeCell ref="L16:L17"/>
    <mergeCell ref="K16:K17"/>
    <mergeCell ref="W16:W17"/>
    <mergeCell ref="M4:X4"/>
    <mergeCell ref="M5:X5"/>
    <mergeCell ref="B6:J7"/>
    <mergeCell ref="M6:X6"/>
    <mergeCell ref="M7:X7"/>
    <mergeCell ref="M8:X8"/>
    <mergeCell ref="M9:X9"/>
    <mergeCell ref="M10:X10"/>
    <mergeCell ref="M11:X11"/>
    <mergeCell ref="M12:X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1"/>
  <sheetViews>
    <sheetView topLeftCell="A54" workbookViewId="0">
      <selection activeCell="C93" sqref="C93"/>
    </sheetView>
  </sheetViews>
  <sheetFormatPr defaultRowHeight="13.8"/>
  <cols>
    <col min="2" max="2" width="39.296875" bestFit="1" customWidth="1"/>
    <col min="3" max="3" width="39.296875" customWidth="1"/>
    <col min="4" max="4" width="19.296875" bestFit="1" customWidth="1"/>
  </cols>
  <sheetData>
    <row r="1" spans="2:4">
      <c r="B1" s="25" t="s">
        <v>412</v>
      </c>
      <c r="C1" s="25"/>
      <c r="D1" s="25" t="s">
        <v>413</v>
      </c>
    </row>
    <row r="2" spans="2:4">
      <c r="B2" s="18" t="s">
        <v>142</v>
      </c>
      <c r="C2" s="18" t="str">
        <f>TRIM(B2)</f>
        <v>БАБЕНКО МИКОЛА АНДРІЙОВИЧ</v>
      </c>
      <c r="D2" s="24" t="s">
        <v>421</v>
      </c>
    </row>
    <row r="3" spans="2:4">
      <c r="B3" s="18" t="s">
        <v>127</v>
      </c>
      <c r="C3" s="18" t="str">
        <f t="shared" ref="C3:C66" si="0">TRIM(B3)</f>
        <v>БІЛОУС ДМИТРО ГРИГОРОВИЧ</v>
      </c>
      <c r="D3" s="24" t="s">
        <v>420</v>
      </c>
    </row>
    <row r="4" spans="2:4">
      <c r="B4" s="18" t="s">
        <v>69</v>
      </c>
      <c r="C4" s="18" t="str">
        <f t="shared" si="0"/>
        <v>БОЙКО ЮРІЙ АНАТОЛІЙОВИЧ</v>
      </c>
      <c r="D4" s="24" t="s">
        <v>417</v>
      </c>
    </row>
    <row r="5" spans="2:4">
      <c r="B5" s="18" t="s">
        <v>80</v>
      </c>
      <c r="C5" s="18" t="str">
        <f t="shared" si="0"/>
        <v>БОНДАР ВІКТОР ВАСИЛЬОВИЧ</v>
      </c>
      <c r="D5" s="24" t="s">
        <v>420</v>
      </c>
    </row>
    <row r="6" spans="2:4">
      <c r="B6" s="18" t="s">
        <v>68</v>
      </c>
      <c r="C6" s="18" t="str">
        <f t="shared" si="0"/>
        <v>БОНДАРЕНКО ОЛЕНА АНАТОЛІЇВНА</v>
      </c>
      <c r="D6" s="24" t="s">
        <v>421</v>
      </c>
    </row>
    <row r="7" spans="2:4">
      <c r="B7" s="18" t="s">
        <v>93</v>
      </c>
      <c r="C7" s="18" t="str">
        <f t="shared" si="0"/>
        <v>ВАСИЛЕНКО МИКОЛА ПРОКОПОВИЧ</v>
      </c>
      <c r="D7" s="24" t="s">
        <v>418</v>
      </c>
    </row>
    <row r="8" spans="2:4">
      <c r="B8" s="18" t="s">
        <v>163</v>
      </c>
      <c r="C8" s="18" t="str">
        <f t="shared" si="0"/>
        <v>ВЕЛИЧКО САМІЙЛО ВАСИЛЬОВИЧ</v>
      </c>
      <c r="D8" s="24" t="s">
        <v>414</v>
      </c>
    </row>
    <row r="9" spans="2:4">
      <c r="B9" s="18" t="s">
        <v>149</v>
      </c>
      <c r="C9" s="18" t="str">
        <f t="shared" si="0"/>
        <v>ВЛАСЕНКО СЕРГІЙ ВОЛОДИМИРОВИЧ</v>
      </c>
      <c r="D9" s="24" t="s">
        <v>421</v>
      </c>
    </row>
    <row r="10" spans="2:4">
      <c r="B10" s="18" t="s">
        <v>135</v>
      </c>
      <c r="C10" s="18" t="str">
        <f t="shared" si="0"/>
        <v>ВОВК ФЕДІР КІНДРАТОВИЧ</v>
      </c>
      <c r="D10" s="24" t="s">
        <v>417</v>
      </c>
    </row>
    <row r="11" spans="2:4">
      <c r="B11" s="18" t="s">
        <v>162</v>
      </c>
      <c r="C11" s="18" t="str">
        <f t="shared" si="0"/>
        <v>ВОЛОШИН АВГУСТИН ІВАНОВИЧ</v>
      </c>
      <c r="D11" s="24" t="s">
        <v>420</v>
      </c>
    </row>
    <row r="12" spans="2:4">
      <c r="B12" s="18" t="s">
        <v>98</v>
      </c>
      <c r="C12" s="18" t="str">
        <f t="shared" si="0"/>
        <v>ГАВРИЛЮК МИХАЙЛО ВІТАЛІЙОВИЧ</v>
      </c>
      <c r="D12" s="24" t="s">
        <v>419</v>
      </c>
    </row>
    <row r="13" spans="2:4">
      <c r="B13" s="18" t="s">
        <v>153</v>
      </c>
      <c r="C13" s="18" t="str">
        <f t="shared" si="0"/>
        <v>ГЕРАСИМЕНКО СВІТЛАНА ІВАНІВНА</v>
      </c>
      <c r="D13" s="24" t="s">
        <v>419</v>
      </c>
    </row>
    <row r="14" spans="2:4">
      <c r="B14" s="18" t="s">
        <v>156</v>
      </c>
      <c r="C14" s="18" t="str">
        <f t="shared" si="0"/>
        <v>ГОНЧАР ОЛЕСЬ ТЕРЕНТІЙОВИЧ</v>
      </c>
      <c r="D14" s="24" t="s">
        <v>419</v>
      </c>
    </row>
    <row r="15" spans="2:4">
      <c r="B15" s="18" t="s">
        <v>112</v>
      </c>
      <c r="C15" s="18" t="str">
        <f t="shared" si="0"/>
        <v>ГОНЧАРЕНКО НІНА ІВАНІВНА</v>
      </c>
      <c r="D15" s="24" t="s">
        <v>414</v>
      </c>
    </row>
    <row r="16" spans="2:4">
      <c r="B16" s="18" t="s">
        <v>158</v>
      </c>
      <c r="C16" s="18" t="str">
        <f t="shared" si="0"/>
        <v>ГОРДІЄНКО НАТАЛІЯ ВОЛОДИМИРІВНА</v>
      </c>
      <c r="D16" s="24" t="s">
        <v>417</v>
      </c>
    </row>
    <row r="17" spans="2:4">
      <c r="B17" s="18" t="s">
        <v>150</v>
      </c>
      <c r="C17" s="18" t="str">
        <f t="shared" si="0"/>
        <v>ГУМЕНЮК НАТАЛІЯ ПЕТРІВНА</v>
      </c>
      <c r="D17" s="24" t="s">
        <v>418</v>
      </c>
    </row>
    <row r="18" spans="2:4">
      <c r="B18" s="18" t="s">
        <v>136</v>
      </c>
      <c r="C18" s="18" t="str">
        <f t="shared" si="0"/>
        <v>ДЕМЧЕНКО ТЕТЯНА ВАСИЛІВНА</v>
      </c>
      <c r="D18" s="24" t="s">
        <v>416</v>
      </c>
    </row>
    <row r="19" spans="2:4">
      <c r="B19" s="18" t="s">
        <v>164</v>
      </c>
      <c r="C19" s="18" t="str">
        <f t="shared" si="0"/>
        <v>ДЕНИСЕНКО ЛАРИСА ВОЛОДИМИРІВНА</v>
      </c>
      <c r="D19" s="24" t="s">
        <v>417</v>
      </c>
    </row>
    <row r="20" spans="2:4">
      <c r="B20" s="18" t="s">
        <v>137</v>
      </c>
      <c r="C20" s="18" t="str">
        <f t="shared" si="0"/>
        <v>ДЯЧЕНКО АНАТОЛІЙ МИКОЛАЙОВИЧ</v>
      </c>
      <c r="D20" s="24" t="s">
        <v>421</v>
      </c>
    </row>
    <row r="21" spans="2:4">
      <c r="B21" s="18" t="s">
        <v>146</v>
      </c>
      <c r="C21" s="18" t="str">
        <f t="shared" si="0"/>
        <v>ЖУК СЕРГІЙ ЯКОВИЧ</v>
      </c>
      <c r="D21" s="24" t="s">
        <v>420</v>
      </c>
    </row>
    <row r="22" spans="2:4">
      <c r="B22" s="18" t="s">
        <v>132</v>
      </c>
      <c r="C22" s="18" t="str">
        <f t="shared" si="0"/>
        <v>ЗІНЧЕНКО ОЛЕКСАНДР ВОЛОДИМИРОВИЧ</v>
      </c>
      <c r="D22" s="24" t="s">
        <v>416</v>
      </c>
    </row>
    <row r="23" spans="2:4">
      <c r="B23" s="18" t="s">
        <v>89</v>
      </c>
      <c r="C23" s="18" t="str">
        <f t="shared" si="0"/>
        <v>ІВАНОВ МИКОЛА КУЗЬМИЧ</v>
      </c>
      <c r="D23" s="24" t="s">
        <v>417</v>
      </c>
    </row>
    <row r="24" spans="2:4">
      <c r="B24" s="18" t="s">
        <v>77</v>
      </c>
      <c r="C24" s="18" t="str">
        <f t="shared" si="0"/>
        <v>ІВАНОВА АНТОНІНА МИКОЛАЇВНА</v>
      </c>
      <c r="D24" s="24" t="s">
        <v>414</v>
      </c>
    </row>
    <row r="25" spans="2:4">
      <c r="B25" s="18" t="s">
        <v>140</v>
      </c>
      <c r="C25" s="18" t="str">
        <f t="shared" si="0"/>
        <v>ІЩЕНКО МИХАЙЛО ОЛЕКСІЙОВИЧ</v>
      </c>
      <c r="D25" s="24" t="s">
        <v>415</v>
      </c>
    </row>
    <row r="26" spans="2:4">
      <c r="B26" s="18" t="s">
        <v>97</v>
      </c>
      <c r="C26" s="18" t="str">
        <f t="shared" si="0"/>
        <v>КАРПЕНКО ВІТАЛІЙ ОПАНАСОВИЧ</v>
      </c>
      <c r="D26" s="24" t="s">
        <v>418</v>
      </c>
    </row>
    <row r="27" spans="2:4">
      <c r="B27" s="18" t="s">
        <v>143</v>
      </c>
      <c r="C27" s="18" t="str">
        <f t="shared" si="0"/>
        <v>КИРИЧЕНКО РАЇСА ОПАНАСІВНА</v>
      </c>
      <c r="D27" s="24" t="s">
        <v>420</v>
      </c>
    </row>
    <row r="28" spans="2:4">
      <c r="B28" s="18" t="s">
        <v>86</v>
      </c>
      <c r="C28" s="18" t="str">
        <f t="shared" si="0"/>
        <v>КЛИМЕНКО ОЛЕКСАНДР ВІКТОРОВИЧ</v>
      </c>
      <c r="D28" s="24" t="s">
        <v>421</v>
      </c>
    </row>
    <row r="29" spans="2:4">
      <c r="B29" s="18" t="s">
        <v>67</v>
      </c>
      <c r="C29" s="18" t="str">
        <f t="shared" si="0"/>
        <v>КОВАЛЕНКО АННА МИКОЛАЇВНА</v>
      </c>
      <c r="D29" s="24" t="s">
        <v>416</v>
      </c>
    </row>
    <row r="30" spans="2:4">
      <c r="B30" s="18" t="s">
        <v>73</v>
      </c>
      <c r="C30" s="18" t="str">
        <f t="shared" si="0"/>
        <v>КОВАЛЬ ОЛЕКСАНДР ІВАНОВИЧ</v>
      </c>
      <c r="D30" s="24" t="s">
        <v>414</v>
      </c>
    </row>
    <row r="31" spans="2:4">
      <c r="B31" s="18" t="s">
        <v>138</v>
      </c>
      <c r="C31" s="18" t="str">
        <f t="shared" si="0"/>
        <v>КОВАЛЬОВА ІРИНА ФЕДОРІВНА</v>
      </c>
      <c r="D31" s="24" t="s">
        <v>417</v>
      </c>
    </row>
    <row r="32" spans="2:4">
      <c r="B32" s="18" t="s">
        <v>72</v>
      </c>
      <c r="C32" s="18" t="str">
        <f t="shared" si="0"/>
        <v>КОВАЛЬЧУК КИРИЛО СЕРГІЙОВИЧ</v>
      </c>
      <c r="D32" s="24" t="s">
        <v>415</v>
      </c>
    </row>
    <row r="33" spans="2:4">
      <c r="B33" s="18" t="s">
        <v>126</v>
      </c>
      <c r="C33" s="18" t="str">
        <f t="shared" si="0"/>
        <v>КОВТУН ІЛЛЯ ЮРІЙОВИЧ</v>
      </c>
      <c r="D33" s="24" t="s">
        <v>414</v>
      </c>
    </row>
    <row r="34" spans="2:4">
      <c r="B34" s="18" t="s">
        <v>123</v>
      </c>
      <c r="C34" s="18" t="str">
        <f t="shared" si="0"/>
        <v>КОЗАК ТАРАС РОМАНОВИЧ</v>
      </c>
      <c r="D34" s="24" t="s">
        <v>421</v>
      </c>
    </row>
    <row r="35" spans="2:4">
      <c r="B35" s="18" t="s">
        <v>130</v>
      </c>
      <c r="C35" s="18" t="str">
        <f t="shared" si="0"/>
        <v>КОЛЕСНИК ЄВДОКІЯ ВАСИЛІВНА</v>
      </c>
      <c r="D35" s="24" t="s">
        <v>418</v>
      </c>
    </row>
    <row r="36" spans="2:4">
      <c r="B36" s="18" t="s">
        <v>122</v>
      </c>
      <c r="C36" s="18" t="str">
        <f t="shared" si="0"/>
        <v>КОЛОМІЄЦЬ ВОЛОДИМИР РОДІОНОВИЧ</v>
      </c>
      <c r="D36" s="24" t="s">
        <v>416</v>
      </c>
    </row>
    <row r="37" spans="2:4">
      <c r="B37" s="18" t="s">
        <v>155</v>
      </c>
      <c r="C37" s="18" t="str">
        <f t="shared" si="0"/>
        <v>КОРНІЄНКО ОЛЕКСАНДР СЕРГІЙОВИЧ</v>
      </c>
      <c r="D37" s="24" t="s">
        <v>416</v>
      </c>
    </row>
    <row r="38" spans="2:4">
      <c r="B38" s="18" t="s">
        <v>114</v>
      </c>
      <c r="C38" s="18" t="str">
        <f t="shared" si="0"/>
        <v>КОСТЕНКО ЛІНА ВАСИЛІВНА</v>
      </c>
      <c r="D38" s="24" t="s">
        <v>420</v>
      </c>
    </row>
    <row r="39" spans="2:4">
      <c r="B39" s="18" t="s">
        <v>117</v>
      </c>
      <c r="C39" s="18" t="str">
        <f t="shared" si="0"/>
        <v>КОСТЮК МАРТА ОЛЕГІВНА</v>
      </c>
      <c r="D39" s="24" t="s">
        <v>419</v>
      </c>
    </row>
    <row r="40" spans="2:4">
      <c r="B40" s="18" t="s">
        <v>121</v>
      </c>
      <c r="C40" s="18" t="str">
        <f t="shared" si="0"/>
        <v>КРАВЕЦЬ ІНЕСА МИКОЛАЇВНА</v>
      </c>
      <c r="D40" s="24" t="s">
        <v>418</v>
      </c>
    </row>
    <row r="41" spans="2:4">
      <c r="B41" s="18" t="s">
        <v>71</v>
      </c>
      <c r="C41" s="18" t="str">
        <f t="shared" si="0"/>
        <v>КРАВЧЕНКО ВІКТОР АНДРІЙОВИЧ</v>
      </c>
      <c r="D41" s="24" t="s">
        <v>418</v>
      </c>
    </row>
    <row r="42" spans="2:4">
      <c r="B42" s="18" t="s">
        <v>88</v>
      </c>
      <c r="C42" s="18" t="str">
        <f t="shared" si="0"/>
        <v>КРАВЧУК ЛЕОНІД МАКАРОВИЧ</v>
      </c>
      <c r="D42" s="24" t="s">
        <v>421</v>
      </c>
    </row>
    <row r="43" spans="2:4">
      <c r="B43" s="18" t="s">
        <v>90</v>
      </c>
      <c r="C43" s="18" t="str">
        <f t="shared" si="0"/>
        <v>КУЗЬМЕНКО ЮЛІЯ ЛЕОНІДІВНА</v>
      </c>
      <c r="D43" s="24" t="s">
        <v>419</v>
      </c>
    </row>
    <row r="44" spans="2:4">
      <c r="B44" s="18" t="s">
        <v>115</v>
      </c>
      <c r="C44" s="18" t="str">
        <f t="shared" si="0"/>
        <v>КУЛИК ГРИГОРІЙ ІВАНОВИЧ</v>
      </c>
      <c r="D44" s="24" t="s">
        <v>415</v>
      </c>
    </row>
    <row r="45" spans="2:4">
      <c r="B45" s="18" t="s">
        <v>109</v>
      </c>
      <c r="C45" s="18" t="str">
        <f t="shared" si="0"/>
        <v>КУШНІР ІГОР МИКОЛАЙОВИЧ</v>
      </c>
      <c r="D45" s="24" t="s">
        <v>417</v>
      </c>
    </row>
    <row r="46" spans="2:4">
      <c r="B46" s="18" t="s">
        <v>94</v>
      </c>
      <c r="C46" s="18" t="str">
        <f t="shared" si="0"/>
        <v>ЛЕВЧЕНКО ЮЛІЯ АНДРІЇВНА</v>
      </c>
      <c r="D46" s="24" t="s">
        <v>417</v>
      </c>
    </row>
    <row r="47" spans="2:4">
      <c r="B47" s="18" t="s">
        <v>84</v>
      </c>
      <c r="C47" s="18" t="str">
        <f t="shared" si="0"/>
        <v>ЛИСЕНКО МИКОЛА ВІТАЛІЙОВИЧ</v>
      </c>
      <c r="D47" s="24" t="s">
        <v>417</v>
      </c>
    </row>
    <row r="48" spans="2:4">
      <c r="B48" s="18" t="s">
        <v>110</v>
      </c>
      <c r="C48" s="18" t="str">
        <f t="shared" si="0"/>
        <v>ЛИТВИНЕНКО МАРІЯ ІВАНІВНА</v>
      </c>
      <c r="D48" s="24" t="s">
        <v>414</v>
      </c>
    </row>
    <row r="49" spans="2:4">
      <c r="B49" s="18" t="s">
        <v>105</v>
      </c>
      <c r="C49" s="18" t="str">
        <f t="shared" si="0"/>
        <v>МАЗУР АЛЛА ГРИГОРІВНА</v>
      </c>
      <c r="D49" s="24" t="s">
        <v>415</v>
      </c>
    </row>
    <row r="50" spans="2:4">
      <c r="B50" s="18" t="s">
        <v>141</v>
      </c>
      <c r="C50" s="18" t="str">
        <f t="shared" si="0"/>
        <v>МАКАРЕНКО АНТОН СЕМЕНОВИЧ</v>
      </c>
      <c r="D50" s="24" t="s">
        <v>414</v>
      </c>
    </row>
    <row r="51" spans="2:4">
      <c r="B51" s="18" t="s">
        <v>157</v>
      </c>
      <c r="C51" s="18" t="str">
        <f t="shared" si="0"/>
        <v>МАРТИНЕНКО МИКОЛА ВОЛОДИМИРОВИЧ</v>
      </c>
      <c r="D51" s="24" t="s">
        <v>416</v>
      </c>
    </row>
    <row r="52" spans="2:4">
      <c r="B52" s="18" t="s">
        <v>111</v>
      </c>
      <c r="C52" s="18" t="str">
        <f t="shared" si="0"/>
        <v>МАРТИНЮК АДАМ ІВАНОВИЧ</v>
      </c>
      <c r="D52" s="24" t="s">
        <v>417</v>
      </c>
    </row>
    <row r="53" spans="2:4">
      <c r="B53" s="18" t="s">
        <v>81</v>
      </c>
      <c r="C53" s="18" t="str">
        <f t="shared" si="0"/>
        <v>МАРЧЕНКО ОКСАНА МИХАЙЛІВНА</v>
      </c>
      <c r="D53" s="24" t="s">
        <v>416</v>
      </c>
    </row>
    <row r="54" spans="2:4">
      <c r="B54" s="18" t="s">
        <v>148</v>
      </c>
      <c r="C54" s="18" t="str">
        <f t="shared" si="0"/>
        <v>МАРЧУК ЄВГЕН КИРИЛОВИЧ</v>
      </c>
      <c r="D54" s="24" t="s">
        <v>414</v>
      </c>
    </row>
    <row r="55" spans="2:4">
      <c r="B55" s="18" t="s">
        <v>411</v>
      </c>
      <c r="C55" s="18" t="str">
        <f t="shared" si="0"/>
        <v>МЕЛЬНИК АНДРІЙ АНДРІЙОВИЧ</v>
      </c>
      <c r="D55" s="24" t="s">
        <v>414</v>
      </c>
    </row>
    <row r="56" spans="2:4">
      <c r="B56" s="18" t="s">
        <v>100</v>
      </c>
      <c r="C56" s="18" t="str">
        <f t="shared" si="0"/>
        <v>МЕЛЬНИЧУК ЛЮДМИЛА ОЛЕКСАНДРІВНА</v>
      </c>
      <c r="D56" s="24" t="s">
        <v>414</v>
      </c>
    </row>
    <row r="57" spans="2:4">
      <c r="B57" s="18" t="s">
        <v>134</v>
      </c>
      <c r="C57" s="18" t="str">
        <f t="shared" si="0"/>
        <v>МІЩЕНКО ЮЛІЯ ВАЛЕРІЇВНА</v>
      </c>
      <c r="D57" s="24" t="s">
        <v>416</v>
      </c>
    </row>
    <row r="58" spans="2:4">
      <c r="B58" s="18" t="s">
        <v>83</v>
      </c>
      <c r="C58" s="18" t="str">
        <f t="shared" si="0"/>
        <v>МОРОЗ ОЛЕКСАНДР ОЛЕКСАНДРОВИЧ</v>
      </c>
      <c r="D58" s="24" t="s">
        <v>414</v>
      </c>
    </row>
    <row r="59" spans="2:4">
      <c r="B59" s="18" t="s">
        <v>147</v>
      </c>
      <c r="C59" s="18" t="str">
        <f t="shared" si="0"/>
        <v>МОСКАЛЕНКО ЛАРИСА ВІТАЛІЇВНА</v>
      </c>
      <c r="D59" s="24" t="s">
        <v>415</v>
      </c>
    </row>
    <row r="60" spans="2:4">
      <c r="B60" s="18" t="s">
        <v>119</v>
      </c>
      <c r="C60" s="18" t="str">
        <f t="shared" si="0"/>
        <v>НАЗАРЕНКО СЕРГІЙ ЮРІЙОВИЧ</v>
      </c>
      <c r="D60" s="24" t="s">
        <v>414</v>
      </c>
    </row>
    <row r="61" spans="2:4">
      <c r="B61" s="18" t="s">
        <v>128</v>
      </c>
      <c r="C61" s="18" t="str">
        <f t="shared" si="0"/>
        <v>НЕСТЕРЕНКО ОЛЕКСАНДР ВОЛОДИМИРОВИЧ</v>
      </c>
      <c r="D61" s="24" t="s">
        <v>418</v>
      </c>
    </row>
    <row r="62" spans="2:4">
      <c r="B62" s="18" t="s">
        <v>74</v>
      </c>
      <c r="C62" s="18" t="str">
        <f t="shared" si="0"/>
        <v>ОЛІЙНИК БОРИС ІЛЛІЧ</v>
      </c>
      <c r="D62" s="24" t="s">
        <v>416</v>
      </c>
    </row>
    <row r="63" spans="2:4">
      <c r="B63" s="18" t="s">
        <v>87</v>
      </c>
      <c r="C63" s="18" t="str">
        <f t="shared" si="0"/>
        <v>ПАВЛЕНКО ВІКТОР ОЛЕКСІЙОВИЧ</v>
      </c>
      <c r="D63" s="24" t="s">
        <v>419</v>
      </c>
    </row>
    <row r="64" spans="2:4">
      <c r="B64" s="18" t="s">
        <v>108</v>
      </c>
      <c r="C64" s="18" t="str">
        <f t="shared" si="0"/>
        <v>ПАВЛЮК ПАВЛО МИХНОВИЧ (БУТ)</v>
      </c>
      <c r="D64" s="24" t="s">
        <v>414</v>
      </c>
    </row>
    <row r="65" spans="2:4">
      <c r="B65" s="18" t="s">
        <v>103</v>
      </c>
      <c r="C65" s="18" t="str">
        <f t="shared" si="0"/>
        <v>ПАНЧЕНКО ЛЮБОВ МИХАЙЛІВНА</v>
      </c>
      <c r="D65" s="24" t="s">
        <v>415</v>
      </c>
    </row>
    <row r="66" spans="2:4">
      <c r="B66" s="18" t="s">
        <v>85</v>
      </c>
      <c r="C66" s="18" t="str">
        <f t="shared" si="0"/>
        <v>ПЕТРЕНКО МИХАЙЛО МИКОЛАЙОВИЧ</v>
      </c>
      <c r="D66" s="24" t="s">
        <v>421</v>
      </c>
    </row>
    <row r="67" spans="2:4">
      <c r="B67" s="18" t="s">
        <v>139</v>
      </c>
      <c r="C67" s="18" t="str">
        <f t="shared" ref="C67:C101" si="1">TRIM(B67)</f>
        <v>ПИЛИПЕНКО ЮЛІЯ ВІКТОРІВНА</v>
      </c>
      <c r="D67" s="24" t="s">
        <v>416</v>
      </c>
    </row>
    <row r="68" spans="2:4">
      <c r="B68" s="18" t="s">
        <v>76</v>
      </c>
      <c r="C68" s="18" t="str">
        <f t="shared" si="1"/>
        <v>ПОЛІЩУК КАТЕРИНА ОЛЕКСАНДРІВНА</v>
      </c>
      <c r="D68" s="24" t="s">
        <v>420</v>
      </c>
    </row>
    <row r="69" spans="2:4">
      <c r="B69" s="18" t="s">
        <v>91</v>
      </c>
      <c r="C69" s="18" t="str">
        <f t="shared" si="1"/>
        <v>ПОНОМАРЕНКО ЄВГЕН ПОРФИРОВИЧ</v>
      </c>
      <c r="D69" s="24" t="s">
        <v>420</v>
      </c>
    </row>
    <row r="70" spans="2:4">
      <c r="B70" s="18" t="s">
        <v>131</v>
      </c>
      <c r="C70" s="18" t="str">
        <f t="shared" si="1"/>
        <v>ПОПОВ ЛЕОНІД ІВАНОВИЧ</v>
      </c>
      <c r="D70" s="24" t="s">
        <v>421</v>
      </c>
    </row>
    <row r="71" spans="2:4">
      <c r="B71" s="18" t="s">
        <v>101</v>
      </c>
      <c r="C71" s="18" t="str">
        <f t="shared" si="1"/>
        <v>ПОПОВА НАДІЯ МАРКІВНА</v>
      </c>
      <c r="D71" s="24" t="s">
        <v>418</v>
      </c>
    </row>
    <row r="72" spans="2:4">
      <c r="B72" s="18" t="s">
        <v>107</v>
      </c>
      <c r="C72" s="18" t="str">
        <f t="shared" si="1"/>
        <v>ПОПОВИЧ ПАВЛО РОМАНОВИЧ</v>
      </c>
      <c r="D72" s="24" t="s">
        <v>419</v>
      </c>
    </row>
    <row r="73" spans="2:4">
      <c r="B73" s="18" t="s">
        <v>113</v>
      </c>
      <c r="C73" s="18" t="str">
        <f t="shared" si="1"/>
        <v>ПРИХОДЬКО АНАСТАСІЯ КОСТЯНТИНІВНА</v>
      </c>
      <c r="D73" s="24" t="s">
        <v>416</v>
      </c>
    </row>
    <row r="74" spans="2:4">
      <c r="B74" s="18" t="s">
        <v>160</v>
      </c>
      <c r="C74" s="18" t="str">
        <f t="shared" si="1"/>
        <v>ПРОКОПЕНКО ДЕНИС ГЕННАДІЙОВИЧ</v>
      </c>
      <c r="D74" s="24" t="s">
        <v>419</v>
      </c>
    </row>
    <row r="75" spans="2:4">
      <c r="B75" s="18" t="s">
        <v>152</v>
      </c>
      <c r="C75" s="18" t="str">
        <f t="shared" si="1"/>
        <v>РАДЧЕНКО ВОЛОДИМИР ІВАНОВИЧ</v>
      </c>
      <c r="D75" s="24" t="s">
        <v>416</v>
      </c>
    </row>
    <row r="76" spans="2:4">
      <c r="B76" s="18" t="s">
        <v>116</v>
      </c>
      <c r="C76" s="18" t="str">
        <f t="shared" si="1"/>
        <v>РОМАНЕНКО ВІКТОР ДМИТРОВИЧ</v>
      </c>
      <c r="D76" s="24" t="s">
        <v>416</v>
      </c>
    </row>
    <row r="77" spans="2:4">
      <c r="B77" s="18" t="s">
        <v>102</v>
      </c>
      <c r="C77" s="18" t="str">
        <f t="shared" si="1"/>
        <v>РОМАНЮК ВОЛОДИМИР ОМЕЛЯНОВИЧ</v>
      </c>
      <c r="D77" s="24" t="s">
        <v>420</v>
      </c>
    </row>
    <row r="78" spans="2:4">
      <c r="B78" s="18" t="s">
        <v>82</v>
      </c>
      <c r="C78" s="18" t="str">
        <f t="shared" si="1"/>
        <v>РУДЕНКО БЕЛА АНДРІЇВНА</v>
      </c>
      <c r="D78" s="24" t="s">
        <v>414</v>
      </c>
    </row>
    <row r="79" spans="2:4">
      <c r="B79" s="18" t="s">
        <v>79</v>
      </c>
      <c r="C79" s="18" t="str">
        <f t="shared" si="1"/>
        <v>САВЧЕНКО НАДІЯ ВІКТОРІВНА</v>
      </c>
      <c r="D79" s="24" t="s">
        <v>418</v>
      </c>
    </row>
    <row r="80" spans="2:4">
      <c r="B80" s="18" t="s">
        <v>92</v>
      </c>
      <c r="C80" s="18" t="str">
        <f t="shared" si="1"/>
        <v>САВЧУК ОЛЬГА МИКОЛАЇВНА</v>
      </c>
      <c r="D80" s="24" t="s">
        <v>416</v>
      </c>
    </row>
    <row r="81" spans="2:4">
      <c r="B81" s="18" t="s">
        <v>118</v>
      </c>
      <c r="C81" s="18" t="str">
        <f t="shared" si="1"/>
        <v>СЕМЕНЮК ВАЛЕНТИНА ПЕТРІВНА</v>
      </c>
      <c r="D81" s="24" t="s">
        <v>415</v>
      </c>
    </row>
    <row r="82" spans="2:4">
      <c r="B82" s="18" t="s">
        <v>154</v>
      </c>
      <c r="C82" s="18" t="str">
        <f t="shared" si="1"/>
        <v>СЕРГІЄНКО РАЇСА МИХАЙЛІВНА</v>
      </c>
      <c r="D82" s="24" t="s">
        <v>421</v>
      </c>
    </row>
    <row r="83" spans="2:4">
      <c r="B83" s="18" t="s">
        <v>96</v>
      </c>
      <c r="C83" s="18" t="str">
        <f t="shared" si="1"/>
        <v>СИДОРЕНКО ВІКТОР ДМИТРОВИЧ</v>
      </c>
      <c r="D83" s="24" t="s">
        <v>421</v>
      </c>
    </row>
    <row r="84" spans="2:4">
      <c r="B84" s="18" t="s">
        <v>159</v>
      </c>
      <c r="C84" s="18" t="str">
        <f t="shared" si="1"/>
        <v>СТЕПАНЕНКО ТАРАС МИКОЛАЙОВИЧ</v>
      </c>
      <c r="D84" s="24" t="s">
        <v>418</v>
      </c>
    </row>
    <row r="85" spans="2:4">
      <c r="B85" s="18" t="s">
        <v>133</v>
      </c>
      <c r="C85" s="18" t="str">
        <f t="shared" si="1"/>
        <v>ТАРАСЕНКО КАТЕРИНА МИКОЛАЇВНА</v>
      </c>
      <c r="D85" s="24" t="s">
        <v>415</v>
      </c>
    </row>
    <row r="86" spans="2:4">
      <c r="B86" s="18" t="s">
        <v>129</v>
      </c>
      <c r="C86" s="18" t="str">
        <f t="shared" si="1"/>
        <v>ТЕРЕЩЕНКО МИХАЙЛО ІВАНОВИЧ</v>
      </c>
      <c r="D86" s="24" t="s">
        <v>417</v>
      </c>
    </row>
    <row r="87" spans="2:4">
      <c r="B87" s="18" t="s">
        <v>145</v>
      </c>
      <c r="C87" s="18" t="str">
        <f t="shared" si="1"/>
        <v>ТИМОШЕНКО ЮЛІЯ ВОЛОДИМИРІВНА</v>
      </c>
      <c r="D87" s="24" t="s">
        <v>420</v>
      </c>
    </row>
    <row r="88" spans="2:4">
      <c r="B88" s="18" t="s">
        <v>144</v>
      </c>
      <c r="C88" s="18" t="str">
        <f t="shared" si="1"/>
        <v>ТИЩЕНКО МИКОЛА МИКОЛАЙОВИЧ</v>
      </c>
      <c r="D88" s="24" t="s">
        <v>416</v>
      </c>
    </row>
    <row r="89" spans="2:4">
      <c r="B89" s="18" t="s">
        <v>120</v>
      </c>
      <c r="C89" s="18" t="str">
        <f t="shared" si="1"/>
        <v>ТКАЧ МИХАЙЛО МИКОЛАЙОВИЧ</v>
      </c>
      <c r="D89" s="24" t="s">
        <v>420</v>
      </c>
    </row>
    <row r="90" spans="2:4">
      <c r="B90" s="18" t="s">
        <v>70</v>
      </c>
      <c r="C90" s="18" t="str">
        <f t="shared" si="1"/>
        <v>ТКАЧЕНКО ОЛЕКСАНДР МИКОЛАЙОВИЧ</v>
      </c>
      <c r="D90" s="24" t="s">
        <v>419</v>
      </c>
    </row>
    <row r="91" spans="2:4">
      <c r="B91" s="18" t="s">
        <v>78</v>
      </c>
      <c r="C91" s="18" t="str">
        <f t="shared" si="1"/>
        <v>ТКАЧУК ГЕННАДІЙ ВІТАЛІЙОВИЧ</v>
      </c>
      <c r="D91" s="24" t="s">
        <v>417</v>
      </c>
    </row>
    <row r="92" spans="2:4">
      <c r="B92" s="18" t="s">
        <v>125</v>
      </c>
      <c r="C92" s="18" t="str">
        <f t="shared" si="1"/>
        <v>ФЕДОРЕНКО БОРИС МИХАЙЛОВИЧ</v>
      </c>
      <c r="D92" s="24" t="s">
        <v>421</v>
      </c>
    </row>
    <row r="93" spans="2:4">
      <c r="B93" s="18" t="s">
        <v>95</v>
      </c>
      <c r="C93" s="18" t="str">
        <f t="shared" si="1"/>
        <v>ХАРЧЕНКО МАРІЯ ФЕДОРІВНА</v>
      </c>
      <c r="D93" s="24" t="s">
        <v>421</v>
      </c>
    </row>
    <row r="94" spans="2:4">
      <c r="B94" s="18" t="s">
        <v>106</v>
      </c>
      <c r="C94" s="18" t="str">
        <f t="shared" si="1"/>
        <v>ХОМЕНКО МИКОЛА ГРИГОРОВИЧ</v>
      </c>
      <c r="D94" s="24" t="s">
        <v>415</v>
      </c>
    </row>
    <row r="95" spans="2:4">
      <c r="B95" s="18" t="s">
        <v>99</v>
      </c>
      <c r="C95" s="18" t="str">
        <f t="shared" si="1"/>
        <v>ШВЕЦЬ ОЛЬГА МИКОЛАЇВНА</v>
      </c>
      <c r="D95" s="24" t="s">
        <v>416</v>
      </c>
    </row>
    <row r="96" spans="2:4">
      <c r="B96" s="18" t="s">
        <v>66</v>
      </c>
      <c r="C96" s="18" t="str">
        <f t="shared" si="1"/>
        <v>ШЕВЧЕНКО ТАРАС ГРИГОРОВИЧ</v>
      </c>
      <c r="D96" s="24" t="s">
        <v>420</v>
      </c>
    </row>
    <row r="97" spans="2:4">
      <c r="B97" s="18" t="s">
        <v>75</v>
      </c>
      <c r="C97" s="18" t="str">
        <f t="shared" si="1"/>
        <v>ШЕВЧУК СВЯТОСЛАВ ЮРІЙОВИЧ</v>
      </c>
      <c r="D97" s="24" t="s">
        <v>419</v>
      </c>
    </row>
    <row r="98" spans="2:4">
      <c r="B98" s="18" t="s">
        <v>161</v>
      </c>
      <c r="C98" s="18" t="str">
        <f t="shared" si="1"/>
        <v>ШУЛЬГА АНАСТАСІЯ ОЛЕКСАНДРІВНА</v>
      </c>
      <c r="D98" s="24" t="s">
        <v>414</v>
      </c>
    </row>
    <row r="99" spans="2:4">
      <c r="B99" s="18" t="s">
        <v>104</v>
      </c>
      <c r="C99" s="18" t="str">
        <f t="shared" si="1"/>
        <v>ЮРЧЕНКО АНАТОЛІЙ ПЕТРОВИЧ</v>
      </c>
      <c r="D99" s="24" t="s">
        <v>414</v>
      </c>
    </row>
    <row r="100" spans="2:4">
      <c r="B100" s="18" t="s">
        <v>124</v>
      </c>
      <c r="C100" s="18" t="str">
        <f t="shared" si="1"/>
        <v>ЯКОВЕНКО ПАВЛО ОЛЕКСАНДРОВИЧ</v>
      </c>
      <c r="D100" s="24" t="s">
        <v>416</v>
      </c>
    </row>
    <row r="101" spans="2:4">
      <c r="B101" s="18" t="s">
        <v>151</v>
      </c>
      <c r="C101" s="18" t="str">
        <f t="shared" si="1"/>
        <v>ЯЦЕНКО ТАМАРА ОЛЕКСАНДРІВНА</v>
      </c>
      <c r="D101" s="24" t="s">
        <v>416</v>
      </c>
    </row>
  </sheetData>
  <sortState ref="B2:C10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Завдання 1</vt:lpstr>
      <vt:lpstr>Завдання 2</vt:lpstr>
      <vt:lpstr>Відділи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Chyzh</dc:creator>
  <cp:lastModifiedBy>Пользователь Windows</cp:lastModifiedBy>
  <dcterms:created xsi:type="dcterms:W3CDTF">2024-03-03T11:20:31Z</dcterms:created>
  <dcterms:modified xsi:type="dcterms:W3CDTF">2024-04-05T20:24:32Z</dcterms:modified>
</cp:coreProperties>
</file>