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384" activeTab="7"/>
  </bookViews>
  <sheets>
    <sheet name="text" sheetId="1" r:id="rId1"/>
    <sheet name="date" sheetId="2" r:id="rId2"/>
    <sheet name="if1" sheetId="3" r:id="rId3"/>
    <sheet name="if2" sheetId="4" r:id="rId4"/>
    <sheet name="math" sheetId="5" r:id="rId5"/>
    <sheet name="vlookup" sheetId="6" r:id="rId6"/>
    <sheet name="index" sheetId="7" r:id="rId7"/>
    <sheet name="match" sheetId="8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8" l="1"/>
  <c r="H12" i="7"/>
  <c r="E14" i="6"/>
  <c r="E4" i="6"/>
  <c r="E5" i="6"/>
  <c r="E6" i="6"/>
  <c r="E7" i="6"/>
  <c r="E8" i="6"/>
  <c r="E9" i="6"/>
  <c r="E10" i="6"/>
  <c r="E11" i="6"/>
  <c r="E12" i="6"/>
  <c r="E13" i="6"/>
  <c r="F16" i="6"/>
  <c r="G4" i="4"/>
  <c r="G5" i="4"/>
  <c r="G6" i="4"/>
  <c r="G7" i="4"/>
  <c r="G8" i="4"/>
  <c r="G9" i="4"/>
  <c r="G10" i="4"/>
  <c r="G11" i="4"/>
  <c r="G12" i="4"/>
  <c r="G13" i="4"/>
  <c r="G14" i="4"/>
  <c r="G3" i="4"/>
  <c r="F4" i="4"/>
  <c r="F5" i="4"/>
  <c r="F6" i="4"/>
  <c r="F7" i="4"/>
  <c r="F8" i="4"/>
  <c r="F9" i="4"/>
  <c r="F10" i="4"/>
  <c r="F11" i="4"/>
  <c r="F12" i="4"/>
  <c r="F13" i="4"/>
  <c r="F14" i="4"/>
  <c r="F3" i="4"/>
  <c r="G4" i="5"/>
  <c r="G5" i="5"/>
  <c r="G6" i="5"/>
  <c r="G7" i="5"/>
  <c r="G8" i="5"/>
  <c r="G9" i="5"/>
  <c r="G10" i="5"/>
  <c r="G11" i="5"/>
  <c r="G12" i="5"/>
  <c r="G13" i="5"/>
  <c r="G14" i="5"/>
  <c r="G3" i="5"/>
  <c r="F4" i="5"/>
  <c r="F5" i="5"/>
  <c r="F6" i="5"/>
  <c r="F7" i="5"/>
  <c r="F8" i="5"/>
  <c r="F9" i="5"/>
  <c r="F10" i="5"/>
  <c r="F11" i="5"/>
  <c r="F12" i="5"/>
  <c r="F13" i="5"/>
  <c r="F14" i="5"/>
  <c r="F3" i="5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" i="3"/>
  <c r="D24" i="2"/>
  <c r="D25" i="2" s="1"/>
  <c r="D26" i="2" s="1"/>
  <c r="D27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E4" i="2"/>
  <c r="F4" i="2" s="1"/>
  <c r="H4" i="2" s="1"/>
  <c r="E5" i="2"/>
  <c r="F5" i="2" s="1"/>
  <c r="H5" i="2" s="1"/>
  <c r="E6" i="2"/>
  <c r="F6" i="2" s="1"/>
  <c r="H6" i="2" s="1"/>
  <c r="E7" i="2"/>
  <c r="F7" i="2" s="1"/>
  <c r="H7" i="2" s="1"/>
  <c r="E8" i="2"/>
  <c r="F8" i="2" s="1"/>
  <c r="H8" i="2" s="1"/>
  <c r="E9" i="2"/>
  <c r="F9" i="2" s="1"/>
  <c r="H9" i="2" s="1"/>
  <c r="E10" i="2"/>
  <c r="F10" i="2" s="1"/>
  <c r="H10" i="2" s="1"/>
  <c r="E11" i="2"/>
  <c r="F11" i="2" s="1"/>
  <c r="H11" i="2" s="1"/>
  <c r="E12" i="2"/>
  <c r="F12" i="2" s="1"/>
  <c r="H12" i="2" s="1"/>
  <c r="E13" i="2"/>
  <c r="F13" i="2" s="1"/>
  <c r="H13" i="2" s="1"/>
  <c r="E14" i="2"/>
  <c r="F14" i="2" s="1"/>
  <c r="H14" i="2" s="1"/>
  <c r="E15" i="2"/>
  <c r="F15" i="2" s="1"/>
  <c r="H15" i="2" s="1"/>
  <c r="E16" i="2"/>
  <c r="F16" i="2" s="1"/>
  <c r="H16" i="2" s="1"/>
  <c r="E17" i="2"/>
  <c r="F17" i="2" s="1"/>
  <c r="H17" i="2" s="1"/>
  <c r="E3" i="2"/>
  <c r="F3" i="2" s="1"/>
  <c r="H3" i="2" s="1"/>
  <c r="E17" i="1"/>
  <c r="F4" i="1"/>
  <c r="F5" i="1"/>
  <c r="F6" i="1"/>
  <c r="F7" i="1"/>
  <c r="F8" i="1"/>
  <c r="F9" i="1"/>
  <c r="F10" i="1"/>
  <c r="F11" i="1"/>
  <c r="F3" i="1"/>
  <c r="R3" i="7" l="1"/>
  <c r="L3" i="7"/>
  <c r="F3" i="7"/>
</calcChain>
</file>

<file path=xl/sharedStrings.xml><?xml version="1.0" encoding="utf-8"?>
<sst xmlns="http://schemas.openxmlformats.org/spreadsheetml/2006/main" count="242" uniqueCount="174">
  <si>
    <t>Прізвище</t>
  </si>
  <si>
    <t>Ім’я</t>
  </si>
  <si>
    <t>По батькові</t>
  </si>
  <si>
    <t>ПІБ автора</t>
  </si>
  <si>
    <t>Твори</t>
  </si>
  <si>
    <t>Кобзар</t>
  </si>
  <si>
    <t>Бджола та Шершень</t>
  </si>
  <si>
    <t>Енеїда</t>
  </si>
  <si>
    <t>Маруся</t>
  </si>
  <si>
    <t>Захар Беркут</t>
  </si>
  <si>
    <t>Тіні забутих предків</t>
  </si>
  <si>
    <t>Запорожці</t>
  </si>
  <si>
    <t>Лісова пісня</t>
  </si>
  <si>
    <t>Три долі</t>
  </si>
  <si>
    <t>Еней  був   парубок моторний
І хлопець  хоть куди  козак,
Удавсь на всеє  зле  проворний,
Завзятіший од всіх бурлак.
Но       греки,      як   спаливши       Трою,
Зробили з неї   скирту гною,
Він,  взявши   торбу, тягу  дав;
Забравши   деяких троянців,
Осмалених,  як гиря, ланців,
П'ятами з   Трої накивав.</t>
  </si>
  <si>
    <r>
      <t xml:space="preserve">Використовуючи функцію </t>
    </r>
    <r>
      <rPr>
        <b/>
        <i/>
        <sz val="14"/>
        <color rgb="FF002060"/>
        <rFont val="Calibri"/>
        <family val="2"/>
        <charset val="204"/>
        <scheme val="minor"/>
      </rPr>
      <t xml:space="preserve">TRIM </t>
    </r>
    <r>
      <rPr>
        <i/>
        <sz val="14"/>
        <color rgb="FF002060"/>
        <rFont val="Calibri"/>
        <family val="2"/>
        <charset val="204"/>
        <scheme val="minor"/>
      </rPr>
      <t>видалити з тексту зайві пропуски і помістити його у сусідню клітинку</t>
    </r>
  </si>
  <si>
    <t>шевченко</t>
  </si>
  <si>
    <t>сковорода</t>
  </si>
  <si>
    <t>котляревський</t>
  </si>
  <si>
    <t>квітка-Основ'яненко</t>
  </si>
  <si>
    <t>франко</t>
  </si>
  <si>
    <t>коцюбинський</t>
  </si>
  <si>
    <t>нечуй-Левицький</t>
  </si>
  <si>
    <t>косач-Квітка</t>
  </si>
  <si>
    <t>вілінська</t>
  </si>
  <si>
    <t>тарас</t>
  </si>
  <si>
    <t>григорій</t>
  </si>
  <si>
    <t>іван</t>
  </si>
  <si>
    <t>михайло</t>
  </si>
  <si>
    <t>лариса</t>
  </si>
  <si>
    <t>марія</t>
  </si>
  <si>
    <t>григорович</t>
  </si>
  <si>
    <t>савич</t>
  </si>
  <si>
    <t>петрович</t>
  </si>
  <si>
    <t>федорович</t>
  </si>
  <si>
    <t>якович</t>
  </si>
  <si>
    <t>михайлович</t>
  </si>
  <si>
    <t>семенович</t>
  </si>
  <si>
    <t>петрівна</t>
  </si>
  <si>
    <t>олександрівна</t>
  </si>
  <si>
    <t>Microsoft Office Excel</t>
  </si>
  <si>
    <t>FIND</t>
  </si>
  <si>
    <t>SEARCH</t>
  </si>
  <si>
    <r>
      <t xml:space="preserve">Використовуючи функції FIND та </t>
    </r>
    <r>
      <rPr>
        <b/>
        <i/>
        <sz val="14"/>
        <color rgb="FF002060"/>
        <rFont val="Calibri"/>
        <family val="2"/>
        <charset val="204"/>
        <scheme val="minor"/>
      </rPr>
      <t>SEARCH</t>
    </r>
    <r>
      <rPr>
        <i/>
        <sz val="14"/>
        <color rgb="FF002060"/>
        <rFont val="Calibri"/>
        <family val="2"/>
        <charset val="204"/>
        <scheme val="minor"/>
      </rPr>
      <t xml:space="preserve"> визначити положення підрядка "Excel" у даному текстовому рядку.</t>
    </r>
  </si>
  <si>
    <r>
      <t xml:space="preserve">Використовуючи функцію </t>
    </r>
    <r>
      <rPr>
        <b/>
        <i/>
        <sz val="14"/>
        <color rgb="FF002060"/>
        <rFont val="Calibri"/>
        <family val="2"/>
        <charset val="204"/>
        <scheme val="minor"/>
      </rPr>
      <t xml:space="preserve">CONCAT </t>
    </r>
    <r>
      <rPr>
        <i/>
        <sz val="14"/>
        <color rgb="FF002060"/>
        <rFont val="Calibri"/>
        <family val="2"/>
        <charset val="204"/>
        <scheme val="minor"/>
      </rPr>
      <t xml:space="preserve">помістити навпроти творів  повні прізвища їх авторів, таким чином щоб вони знаходилися </t>
    </r>
    <r>
      <rPr>
        <b/>
        <i/>
        <sz val="14"/>
        <color rgb="FF002060"/>
        <rFont val="Calibri"/>
        <family val="2"/>
        <charset val="204"/>
        <scheme val="minor"/>
      </rPr>
      <t>у одній клітинці</t>
    </r>
    <r>
      <rPr>
        <i/>
        <sz val="14"/>
        <color rgb="FF002060"/>
        <rFont val="Calibri"/>
        <family val="2"/>
        <charset val="204"/>
        <scheme val="minor"/>
      </rPr>
      <t xml:space="preserve">. Використовуючи функцію </t>
    </r>
    <r>
      <rPr>
        <b/>
        <i/>
        <sz val="14"/>
        <color rgb="FF002060"/>
        <rFont val="Calibri"/>
        <family val="2"/>
        <charset val="204"/>
        <scheme val="minor"/>
      </rPr>
      <t>PROPER</t>
    </r>
    <r>
      <rPr>
        <i/>
        <sz val="14"/>
        <color rgb="FF002060"/>
        <rFont val="Calibri"/>
        <family val="2"/>
        <charset val="204"/>
        <scheme val="minor"/>
      </rPr>
      <t xml:space="preserve"> реалізуйте написання з великих букв ПІБ.</t>
    </r>
  </si>
  <si>
    <t>№</t>
  </si>
  <si>
    <t>ПІБ</t>
  </si>
  <si>
    <t>Дата народження</t>
  </si>
  <si>
    <t>Архипов Эдуард Адольфович</t>
  </si>
  <si>
    <t>Белоусова Санда Александровна</t>
  </si>
  <si>
    <t>Ефремов Вольдемар Аристархович</t>
  </si>
  <si>
    <t>Игнатьева Анжиолетта Владиславовна</t>
  </si>
  <si>
    <t>Игнатьева Эльвира Дмитриевна</t>
  </si>
  <si>
    <t>Коновалова Сабина Валентиновна</t>
  </si>
  <si>
    <t>Кошелев Гаянэ Протасьевич</t>
  </si>
  <si>
    <t>Молчанова Арьяна Серапионовна</t>
  </si>
  <si>
    <t>Молчанова Сусанна Лаврентьевна</t>
  </si>
  <si>
    <t>Мясников Корней Ярославович</t>
  </si>
  <si>
    <t>Мясников Модест Сергеевич</t>
  </si>
  <si>
    <t>Назаров Аверьян Федосеевич</t>
  </si>
  <si>
    <t>Нестеров Роман Олегович</t>
  </si>
  <si>
    <t>Пахомов Савелий Федотович</t>
  </si>
  <si>
    <t>Поляков Геннадий Альбертович</t>
  </si>
  <si>
    <t>Сьогодні</t>
  </si>
  <si>
    <t>Рік сьогодні</t>
  </si>
  <si>
    <t>Рік народження</t>
  </si>
  <si>
    <t>Вік (1 вар.)</t>
  </si>
  <si>
    <t>Вік (2 вар.)</t>
  </si>
  <si>
    <r>
      <t xml:space="preserve">Використовуючи функцію </t>
    </r>
    <r>
      <rPr>
        <b/>
        <i/>
        <sz val="14"/>
        <color rgb="FF002060"/>
        <rFont val="Calibri"/>
        <family val="2"/>
        <charset val="204"/>
        <scheme val="minor"/>
      </rPr>
      <t xml:space="preserve">TODAY </t>
    </r>
    <r>
      <rPr>
        <i/>
        <sz val="14"/>
        <color rgb="FF002060"/>
        <rFont val="Calibri"/>
        <family val="2"/>
        <charset val="204"/>
        <scheme val="minor"/>
      </rPr>
      <t>відобразити поточну дату.</t>
    </r>
  </si>
  <si>
    <r>
      <t xml:space="preserve">Використовуючи функцію </t>
    </r>
    <r>
      <rPr>
        <b/>
        <i/>
        <sz val="14"/>
        <color rgb="FF002060"/>
        <rFont val="Calibri"/>
        <family val="2"/>
        <charset val="204"/>
        <scheme val="minor"/>
      </rPr>
      <t xml:space="preserve">YEAR </t>
    </r>
    <r>
      <rPr>
        <i/>
        <sz val="14"/>
        <color rgb="FF002060"/>
        <rFont val="Calibri"/>
        <family val="2"/>
        <charset val="204"/>
        <scheme val="minor"/>
      </rPr>
      <t>у відповідних клітинках визначити поточний рік та рік народження.</t>
    </r>
  </si>
  <si>
    <r>
      <t xml:space="preserve">Визначити вік людини на даний момент двома способами: математично, з використанням функції різниці дат </t>
    </r>
    <r>
      <rPr>
        <b/>
        <i/>
        <sz val="14"/>
        <color rgb="FF002060"/>
        <rFont val="Calibri"/>
        <family val="2"/>
        <charset val="204"/>
        <scheme val="minor"/>
      </rPr>
      <t>DATEDIF/</t>
    </r>
  </si>
  <si>
    <t>Поточна дата</t>
  </si>
  <si>
    <t>Дата відпустки</t>
  </si>
  <si>
    <r>
      <t xml:space="preserve">Використовуючи функцію </t>
    </r>
    <r>
      <rPr>
        <b/>
        <i/>
        <sz val="14"/>
        <color rgb="FF002060"/>
        <rFont val="Calibri"/>
        <family val="2"/>
        <charset val="204"/>
        <scheme val="minor"/>
      </rPr>
      <t xml:space="preserve">WORKDAY </t>
    </r>
    <r>
      <rPr>
        <i/>
        <sz val="14"/>
        <color rgb="FF002060"/>
        <rFont val="Calibri"/>
        <family val="2"/>
        <charset val="204"/>
        <scheme val="minor"/>
      </rPr>
      <t xml:space="preserve">визначити дату, коли співробітник піде у відпустку (через два тижні від поточної дати). </t>
    </r>
  </si>
  <si>
    <r>
      <t xml:space="preserve">Використовуючи функцію </t>
    </r>
    <r>
      <rPr>
        <b/>
        <i/>
        <sz val="14"/>
        <color rgb="FF002060"/>
        <rFont val="Calibri"/>
        <family val="2"/>
        <charset val="204"/>
        <scheme val="minor"/>
      </rPr>
      <t>WEEKDAY</t>
    </r>
    <r>
      <rPr>
        <i/>
        <sz val="14"/>
        <color rgb="FF002060"/>
        <rFont val="Calibri"/>
        <family val="2"/>
        <charset val="204"/>
        <scheme val="minor"/>
      </rPr>
      <t>, визначте номер дня тижня початку відпустки.</t>
    </r>
  </si>
  <si>
    <r>
      <t xml:space="preserve">Використовуючи функцію </t>
    </r>
    <r>
      <rPr>
        <b/>
        <i/>
        <sz val="14"/>
        <color rgb="FF002060"/>
        <rFont val="Calibri"/>
        <family val="2"/>
        <charset val="204"/>
        <scheme val="minor"/>
      </rPr>
      <t>TEXT</t>
    </r>
    <r>
      <rPr>
        <i/>
        <sz val="14"/>
        <color rgb="FF002060"/>
        <rFont val="Calibri"/>
        <family val="2"/>
        <charset val="204"/>
        <scheme val="minor"/>
      </rPr>
      <t>, визначте назву дня тижня початку відпустки.</t>
    </r>
  </si>
  <si>
    <t>Номер дня тижня початку відпустки</t>
  </si>
  <si>
    <t>Назва дня тижня початку відпустки</t>
  </si>
  <si>
    <t>Найменування
товару</t>
  </si>
  <si>
    <t>На полиці магазину, діб</t>
  </si>
  <si>
    <t>Ціна</t>
  </si>
  <si>
    <t>Ціна зі знижкою</t>
  </si>
  <si>
    <t>кекс "Перлина"</t>
  </si>
  <si>
    <t>пиріг "Несподіванка"</t>
  </si>
  <si>
    <t>торт "Казка наяву"</t>
  </si>
  <si>
    <t>торт "Мелодія весни"</t>
  </si>
  <si>
    <t>торт "Геніальність"</t>
  </si>
  <si>
    <t>торт "Радості життя"</t>
  </si>
  <si>
    <t>пиріг "Всесвіт"</t>
  </si>
  <si>
    <t>кекс "Він і Вона"</t>
  </si>
  <si>
    <t>Відобразити ціну зі знижкою тыльки по тих товарах, де вона має бути.</t>
  </si>
  <si>
    <t>Призвіще І.Б.</t>
  </si>
  <si>
    <t>І Екзамен</t>
  </si>
  <si>
    <t>ІІ Екзамен</t>
  </si>
  <si>
    <t>ІІІ Екзамен</t>
  </si>
  <si>
    <t>Стипендія</t>
  </si>
  <si>
    <t>Розмір, грн.</t>
  </si>
  <si>
    <t>Сміливий С.С.</t>
  </si>
  <si>
    <t>Перевірити чи отримає стипендію студент,  якщо для її отримання, середня кількість балів набрана на трьох іспитах повинна бути не менше ніж 70 балів. І в якому розмірі студент отримає стипендію.</t>
  </si>
  <si>
    <t>Хоробрий Х.Х.</t>
  </si>
  <si>
    <t>Розумний Р.Р.</t>
  </si>
  <si>
    <t>Кмітливий К.К.</t>
  </si>
  <si>
    <t>Тямущий Т.Т.</t>
  </si>
  <si>
    <t>Пильний П.П</t>
  </si>
  <si>
    <t>не набрано дост. балів</t>
  </si>
  <si>
    <t>Вродливий В.В.</t>
  </si>
  <si>
    <t>стипендия</t>
  </si>
  <si>
    <t>Відважний В.В.</t>
  </si>
  <si>
    <t>Зухвалий З.З.</t>
  </si>
  <si>
    <t>Корисний К.К.</t>
  </si>
  <si>
    <t>Надійний Н.Н.</t>
  </si>
  <si>
    <t>Культурний К.К.</t>
  </si>
  <si>
    <t>Знижка</t>
  </si>
  <si>
    <t>Найменування</t>
  </si>
  <si>
    <t>Вартість, 
грн.</t>
  </si>
  <si>
    <t>Кількість,
шт.</t>
  </si>
  <si>
    <t>Загальна сума, грн.</t>
  </si>
  <si>
    <t>Сума з урахуванням знижки, грн.</t>
  </si>
  <si>
    <t>скейт</t>
  </si>
  <si>
    <t>ролики</t>
  </si>
  <si>
    <t>м'ячі тенісні</t>
  </si>
  <si>
    <t>велосипед</t>
  </si>
  <si>
    <t>ковзани</t>
  </si>
  <si>
    <t>ракетка</t>
  </si>
  <si>
    <t>костюм спортивний</t>
  </si>
  <si>
    <t>кімоно</t>
  </si>
  <si>
    <t>лижі гірські</t>
  </si>
  <si>
    <t>кросівки</t>
  </si>
  <si>
    <t>футболка</t>
  </si>
  <si>
    <t>велошлем</t>
  </si>
  <si>
    <r>
      <t xml:space="preserve">Розрахувати загальну суму </t>
    </r>
    <r>
      <rPr>
        <i/>
        <sz val="14"/>
        <color rgb="FF002060"/>
        <rFont val="Calibri"/>
        <family val="2"/>
        <charset val="204"/>
        <scheme val="minor"/>
      </rPr>
      <t>по кожній позіції списка окремо.</t>
    </r>
  </si>
  <si>
    <r>
      <t xml:space="preserve">Розрахувати суму з урахувунням знижки, </t>
    </r>
    <r>
      <rPr>
        <i/>
        <sz val="14"/>
        <color rgb="FF002060"/>
        <rFont val="Calibri"/>
        <family val="2"/>
        <charset val="204"/>
        <scheme val="minor"/>
      </rPr>
      <t xml:space="preserve">використовуючи значення знижки з клітинки </t>
    </r>
    <r>
      <rPr>
        <b/>
        <i/>
        <sz val="14"/>
        <color rgb="FFC00000"/>
        <rFont val="Calibri"/>
        <family val="2"/>
        <charset val="204"/>
        <scheme val="minor"/>
      </rPr>
      <t>I3.</t>
    </r>
  </si>
  <si>
    <t>Перевірка</t>
  </si>
  <si>
    <t>Список
покупок</t>
  </si>
  <si>
    <t>Кількість</t>
  </si>
  <si>
    <t>Вартість</t>
  </si>
  <si>
    <t>Ціна,
за кг.</t>
  </si>
  <si>
    <t>Хліб</t>
  </si>
  <si>
    <t>Банан</t>
  </si>
  <si>
    <t>Сир</t>
  </si>
  <si>
    <t>Зелений лук</t>
  </si>
  <si>
    <t>Масло</t>
  </si>
  <si>
    <t>Йогурт</t>
  </si>
  <si>
    <t>Кава</t>
  </si>
  <si>
    <t>Яблуко</t>
  </si>
  <si>
    <t>Шоколад</t>
  </si>
  <si>
    <t>Цукор</t>
  </si>
  <si>
    <t>Загальна вартість</t>
  </si>
  <si>
    <r>
      <t xml:space="preserve">Використовуючи функцію </t>
    </r>
    <r>
      <rPr>
        <b/>
        <i/>
        <sz val="14"/>
        <color theme="8" tint="-0.499984740745262"/>
        <rFont val="Calibri"/>
        <family val="2"/>
        <charset val="204"/>
        <scheme val="minor"/>
      </rPr>
      <t>VLOOKUP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 визначити </t>
    </r>
    <r>
      <rPr>
        <b/>
        <i/>
        <sz val="14"/>
        <color theme="8" tint="-0.499984740745262"/>
        <rFont val="Calibri"/>
        <family val="2"/>
        <charset val="204"/>
        <scheme val="minor"/>
      </rPr>
      <t>загальну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 вартість покупок (к-сть*ціна), вартість товарів зазначена в додатковій таблиці.</t>
    </r>
  </si>
  <si>
    <t xml:space="preserve">Регіональні продажі за - </t>
  </si>
  <si>
    <t>Регіон/Квартал</t>
  </si>
  <si>
    <t>I</t>
  </si>
  <si>
    <t>II</t>
  </si>
  <si>
    <t>III</t>
  </si>
  <si>
    <t>IV</t>
  </si>
  <si>
    <t>Західний</t>
  </si>
  <si>
    <t>Центральний</t>
  </si>
  <si>
    <t>Південний</t>
  </si>
  <si>
    <t>Північний</t>
  </si>
  <si>
    <t>Східний</t>
  </si>
  <si>
    <r>
      <rPr>
        <i/>
        <sz val="14"/>
        <color rgb="FF002060"/>
        <rFont val="Calibri"/>
        <family val="2"/>
        <charset val="204"/>
        <scheme val="minor"/>
      </rPr>
      <t>Використовуючи функцію</t>
    </r>
    <r>
      <rPr>
        <b/>
        <i/>
        <sz val="14"/>
        <color rgb="FF002060"/>
        <rFont val="Calibri"/>
        <family val="2"/>
        <charset val="204"/>
        <scheme val="minor"/>
      </rPr>
      <t xml:space="preserve"> INDEX </t>
    </r>
    <r>
      <rPr>
        <i/>
        <sz val="14"/>
        <color rgb="FF002060"/>
        <rFont val="Calibri"/>
        <family val="2"/>
        <charset val="204"/>
        <scheme val="minor"/>
      </rPr>
      <t>відобразіть продажі у 2022р. за III квартал у Центральному регіоні.</t>
    </r>
  </si>
  <si>
    <t>Модель
генератора</t>
  </si>
  <si>
    <t>Потужність
генератора, кВт</t>
  </si>
  <si>
    <t>Базовий</t>
  </si>
  <si>
    <t>Блискавка</t>
  </si>
  <si>
    <t>Динамо</t>
  </si>
  <si>
    <t>Дніпрогес</t>
  </si>
  <si>
    <t>Енергомаш</t>
  </si>
  <si>
    <t>Кентавр</t>
  </si>
  <si>
    <t>Потрібна потужність, кВт/год</t>
  </si>
  <si>
    <t>Сігма</t>
  </si>
  <si>
    <r>
      <rPr>
        <i/>
        <sz val="14"/>
        <color rgb="FF002060"/>
        <rFont val="Calibri"/>
        <family val="2"/>
        <charset val="204"/>
        <scheme val="minor"/>
      </rPr>
      <t xml:space="preserve">Використовуючи функцію </t>
    </r>
    <r>
      <rPr>
        <b/>
        <i/>
        <sz val="14"/>
        <color rgb="FF002060"/>
        <rFont val="Calibri"/>
        <family val="2"/>
        <charset val="204"/>
        <scheme val="minor"/>
      </rPr>
      <t xml:space="preserve">MATCH </t>
    </r>
    <r>
      <rPr>
        <i/>
        <sz val="14"/>
        <color rgb="FF002060"/>
        <rFont val="Calibri"/>
        <family val="2"/>
        <charset val="204"/>
        <scheme val="minor"/>
      </rPr>
      <t>визначити, який генератор з прайс-листа треба придбати. За розрахунками, його необхідна потужність повинна становити приблизно</t>
    </r>
    <r>
      <rPr>
        <b/>
        <i/>
        <sz val="14"/>
        <color rgb="FF002060"/>
        <rFont val="Calibri"/>
        <family val="2"/>
        <charset val="204"/>
        <scheme val="minor"/>
      </rPr>
      <t xml:space="preserve"> 47 кВт/год.</t>
    </r>
  </si>
  <si>
    <r>
      <t xml:space="preserve">Встановити нову </t>
    </r>
    <r>
      <rPr>
        <b/>
        <i/>
        <sz val="14"/>
        <color rgb="FF002060"/>
        <rFont val="Calibri"/>
        <family val="2"/>
        <charset val="204"/>
        <scheme val="minor"/>
      </rPr>
      <t>ціну зі знижкою 30%,</t>
    </r>
    <r>
      <rPr>
        <i/>
        <sz val="14"/>
        <color rgb="FF002060"/>
        <rFont val="Calibri"/>
        <family val="2"/>
        <charset val="204"/>
        <scheme val="minor"/>
      </rPr>
      <t xml:space="preserve"> якщо товар на полиці магазину зберігається протягом п’яти діб.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</si>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</sst>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#,##0\ [$₴-422]"/>
  </numFmts>
  <fonts count="3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i/>
      <sz val="12"/>
      <color rgb="FFFFFFFF"/>
      <name val="Trebuchet MS"/>
      <family val="2"/>
      <charset val="204"/>
    </font>
    <font>
      <sz val="12"/>
      <color rgb="FF000000"/>
      <name val="Century Gothic"/>
      <family val="2"/>
      <charset val="204"/>
    </font>
    <font>
      <b/>
      <i/>
      <sz val="14"/>
      <color rgb="FFFF5050"/>
      <name val="Calibri"/>
      <family val="2"/>
      <charset val="204"/>
      <scheme val="minor"/>
    </font>
    <font>
      <i/>
      <sz val="14"/>
      <color rgb="FF008000"/>
      <name val="Calibri"/>
      <family val="2"/>
      <charset val="204"/>
      <scheme val="minor"/>
    </font>
    <font>
      <b/>
      <sz val="12"/>
      <color theme="0"/>
      <name val="Century Gothic"/>
      <family val="2"/>
      <charset val="204"/>
    </font>
    <font>
      <b/>
      <sz val="12"/>
      <color theme="1"/>
      <name val="Century Gothic"/>
      <family val="2"/>
      <charset val="204"/>
    </font>
    <font>
      <i/>
      <sz val="14"/>
      <color rgb="FF002060"/>
      <name val="Calibri"/>
      <family val="2"/>
      <charset val="204"/>
      <scheme val="minor"/>
    </font>
    <font>
      <b/>
      <i/>
      <sz val="14"/>
      <color rgb="FF002060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name val="Century Gothic"/>
      <family val="2"/>
      <charset val="204"/>
    </font>
    <font>
      <b/>
      <i/>
      <sz val="12"/>
      <color theme="0"/>
      <name val="Trebuchet MS"/>
      <family val="2"/>
      <charset val="204"/>
    </font>
    <font>
      <sz val="12"/>
      <name val="Century Gothic"/>
      <family val="2"/>
      <charset val="204"/>
    </font>
    <font>
      <sz val="10"/>
      <name val="MS Sans Serif"/>
      <family val="2"/>
      <charset val="204"/>
    </font>
    <font>
      <b/>
      <i/>
      <sz val="14"/>
      <color theme="0"/>
      <name val="Trebuchet MS"/>
      <family val="2"/>
      <charset val="204"/>
    </font>
    <font>
      <sz val="12"/>
      <color theme="3" tint="-0.499984740745262"/>
      <name val="Century Gothic"/>
      <family val="2"/>
      <charset val="204"/>
    </font>
    <font>
      <sz val="12"/>
      <color theme="1"/>
      <name val="Century Gothic"/>
      <family val="2"/>
      <charset val="204"/>
    </font>
    <font>
      <sz val="11"/>
      <color rgb="FF008000"/>
      <name val="Calibri"/>
      <family val="2"/>
      <charset val="204"/>
      <scheme val="minor"/>
    </font>
    <font>
      <b/>
      <i/>
      <sz val="14"/>
      <color rgb="FFC00000"/>
      <name val="Calibri"/>
      <family val="2"/>
      <charset val="204"/>
      <scheme val="minor"/>
    </font>
    <font>
      <sz val="20"/>
      <color theme="1"/>
      <name val="Century Gothic"/>
      <family val="2"/>
      <charset val="204"/>
    </font>
    <font>
      <b/>
      <sz val="12"/>
      <color theme="8" tint="-0.499984740745262"/>
      <name val="Arial"/>
      <family val="2"/>
      <charset val="204"/>
    </font>
    <font>
      <b/>
      <sz val="14"/>
      <name val="Calibri"/>
      <family val="2"/>
      <charset val="204"/>
      <scheme val="minor"/>
    </font>
    <font>
      <i/>
      <sz val="14"/>
      <color theme="8" tint="-0.499984740745262"/>
      <name val="Calibri"/>
      <family val="2"/>
      <charset val="204"/>
      <scheme val="minor"/>
    </font>
    <font>
      <b/>
      <i/>
      <sz val="14"/>
      <color theme="8" tint="-0.499984740745262"/>
      <name val="Calibri"/>
      <family val="2"/>
      <charset val="204"/>
      <scheme val="minor"/>
    </font>
    <font>
      <b/>
      <i/>
      <sz val="16"/>
      <name val="Century Gothic"/>
      <family val="2"/>
      <charset val="204"/>
    </font>
    <font>
      <b/>
      <i/>
      <sz val="16"/>
      <color rgb="FFFF5050"/>
      <name val="Arial"/>
      <family val="2"/>
      <charset val="204"/>
    </font>
    <font>
      <sz val="16"/>
      <color theme="1"/>
      <name val="Arial"/>
      <family val="2"/>
      <charset val="204"/>
    </font>
    <font>
      <b/>
      <i/>
      <sz val="16"/>
      <color theme="1" tint="0.249977111117893"/>
      <name val="Arial"/>
      <family val="2"/>
      <charset val="204"/>
    </font>
    <font>
      <b/>
      <sz val="16"/>
      <color theme="1"/>
      <name val="Century Gothic"/>
      <family val="2"/>
      <charset val="204"/>
    </font>
    <font>
      <b/>
      <sz val="16"/>
      <color rgb="FF002060"/>
      <name val="Century Gothic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21"/>
      </patternFill>
    </fill>
  </fills>
  <borders count="29">
    <border>
      <left/>
      <right/>
      <top/>
      <bottom/>
      <diagonal/>
    </border>
    <border>
      <left style="medium">
        <color rgb="FF008000"/>
      </left>
      <right style="medium">
        <color rgb="FFFFFFFF"/>
      </right>
      <top style="medium">
        <color rgb="FF008000"/>
      </top>
      <bottom/>
      <diagonal/>
    </border>
    <border>
      <left/>
      <right style="medium">
        <color rgb="FFFFFFFF"/>
      </right>
      <top style="medium">
        <color rgb="FF008000"/>
      </top>
      <bottom/>
      <diagonal/>
    </border>
    <border>
      <left/>
      <right style="medium">
        <color rgb="FF008000"/>
      </right>
      <top style="medium">
        <color rgb="FF008000"/>
      </top>
      <bottom/>
      <diagonal/>
    </border>
    <border>
      <left style="medium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008000"/>
      </left>
      <right style="medium">
        <color rgb="FF008000"/>
      </right>
      <top style="thin">
        <color rgb="FF008000"/>
      </top>
      <bottom style="thin">
        <color rgb="FF008000"/>
      </bottom>
      <diagonal/>
    </border>
    <border>
      <left style="medium">
        <color rgb="FF008000"/>
      </left>
      <right style="thin">
        <color rgb="FF008000"/>
      </right>
      <top style="thin">
        <color rgb="FF008000"/>
      </top>
      <bottom style="medium">
        <color rgb="FF008000"/>
      </bottom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medium">
        <color rgb="FF008000"/>
      </bottom>
      <diagonal/>
    </border>
    <border>
      <left style="thin">
        <color rgb="FF008000"/>
      </left>
      <right style="medium">
        <color rgb="FF008000"/>
      </right>
      <top style="thin">
        <color rgb="FF008000"/>
      </top>
      <bottom style="medium">
        <color rgb="FF008000"/>
      </bottom>
      <diagonal/>
    </border>
    <border>
      <left style="thin">
        <color rgb="FF008000"/>
      </left>
      <right/>
      <top/>
      <bottom/>
      <diagonal/>
    </border>
    <border>
      <left style="medium">
        <color rgb="FF008000"/>
      </left>
      <right/>
      <top/>
      <bottom/>
      <diagonal/>
    </border>
    <border>
      <left/>
      <right style="thin">
        <color rgb="FF008000"/>
      </right>
      <top/>
      <bottom/>
      <diagonal/>
    </border>
    <border>
      <left style="medium">
        <color rgb="FF008000"/>
      </left>
      <right style="medium">
        <color rgb="FF008000"/>
      </right>
      <top style="medium">
        <color rgb="FF0080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008000"/>
      </left>
      <right style="thin">
        <color theme="0"/>
      </right>
      <top style="medium">
        <color rgb="FF008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rgb="FF008000"/>
      </top>
      <bottom style="thin">
        <color theme="0"/>
      </bottom>
      <diagonal/>
    </border>
    <border>
      <left style="thin">
        <color theme="0"/>
      </left>
      <right style="medium">
        <color rgb="FF008000"/>
      </right>
      <top style="medium">
        <color rgb="FF008000"/>
      </top>
      <bottom style="thin">
        <color theme="0"/>
      </bottom>
      <diagonal/>
    </border>
    <border>
      <left style="thin">
        <color theme="0"/>
      </left>
      <right/>
      <top style="medium">
        <color rgb="FF008000"/>
      </top>
      <bottom style="thin">
        <color theme="0"/>
      </bottom>
      <diagonal/>
    </border>
    <border>
      <left style="thin">
        <color rgb="FF008000"/>
      </left>
      <right/>
      <top style="thin">
        <color rgb="FF008000"/>
      </top>
      <bottom style="thin">
        <color rgb="FF008000"/>
      </bottom>
      <diagonal/>
    </border>
    <border>
      <left style="medium">
        <color rgb="FF008000"/>
      </left>
      <right style="thin">
        <color theme="0"/>
      </right>
      <top style="medium">
        <color rgb="FF008000"/>
      </top>
      <bottom/>
      <diagonal/>
    </border>
    <border>
      <left style="thin">
        <color theme="0"/>
      </left>
      <right style="thin">
        <color theme="0"/>
      </right>
      <top style="medium">
        <color rgb="FF008000"/>
      </top>
      <bottom/>
      <diagonal/>
    </border>
    <border>
      <left style="thin">
        <color theme="0"/>
      </left>
      <right style="medium">
        <color rgb="FF008000"/>
      </right>
      <top style="medium">
        <color rgb="FF008000"/>
      </top>
      <bottom/>
      <diagonal/>
    </border>
    <border>
      <left style="thin">
        <color theme="0"/>
      </left>
      <right/>
      <top style="medium">
        <color rgb="FF008000"/>
      </top>
      <bottom/>
      <diagonal/>
    </border>
    <border>
      <left style="medium">
        <color rgb="FF008000"/>
      </left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/>
      <right/>
      <top/>
      <bottom style="medium">
        <color rgb="FF008000"/>
      </bottom>
      <diagonal/>
    </border>
    <border>
      <left style="medium">
        <color rgb="FF008000"/>
      </left>
      <right/>
      <top style="thin">
        <color theme="0"/>
      </top>
      <bottom style="medium">
        <color rgb="FF008000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1" fillId="0" borderId="0"/>
    <xf numFmtId="0" fontId="15" fillId="0" borderId="0"/>
    <xf numFmtId="0" fontId="11" fillId="0" borderId="0"/>
  </cellStyleXfs>
  <cellXfs count="99">
    <xf numFmtId="0" fontId="0" fillId="0" borderId="0" xfId="0"/>
    <xf numFmtId="0" fontId="0" fillId="3" borderId="0" xfId="0" applyFill="1"/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5" fillId="3" borderId="0" xfId="0" applyFont="1" applyFill="1"/>
    <xf numFmtId="0" fontId="6" fillId="3" borderId="0" xfId="0" applyFont="1" applyFill="1" applyAlignment="1">
      <alignment horizontal="left" indent="3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4" fillId="3" borderId="4" xfId="0" quotePrefix="1" applyFont="1" applyFill="1" applyBorder="1" applyAlignment="1">
      <alignment horizontal="center"/>
    </xf>
    <xf numFmtId="14" fontId="14" fillId="3" borderId="5" xfId="0" quotePrefix="1" applyNumberFormat="1" applyFont="1" applyFill="1" applyBorder="1"/>
    <xf numFmtId="14" fontId="14" fillId="3" borderId="5" xfId="0" quotePrefix="1" applyNumberFormat="1" applyFont="1" applyFill="1" applyBorder="1" applyAlignment="1">
      <alignment horizontal="center"/>
    </xf>
    <xf numFmtId="1" fontId="14" fillId="3" borderId="6" xfId="0" quotePrefix="1" applyNumberFormat="1" applyFont="1" applyFill="1" applyBorder="1" applyAlignment="1">
      <alignment horizontal="center"/>
    </xf>
    <xf numFmtId="0" fontId="14" fillId="3" borderId="7" xfId="0" quotePrefix="1" applyFont="1" applyFill="1" applyBorder="1" applyAlignment="1">
      <alignment horizontal="center"/>
    </xf>
    <xf numFmtId="14" fontId="14" fillId="3" borderId="8" xfId="0" quotePrefix="1" applyNumberFormat="1" applyFont="1" applyFill="1" applyBorder="1"/>
    <xf numFmtId="14" fontId="14" fillId="3" borderId="8" xfId="0" quotePrefix="1" applyNumberFormat="1" applyFont="1" applyFill="1" applyBorder="1" applyAlignment="1">
      <alignment horizontal="center"/>
    </xf>
    <xf numFmtId="14" fontId="14" fillId="3" borderId="19" xfId="0" quotePrefix="1" applyNumberFormat="1" applyFont="1" applyFill="1" applyBorder="1" applyAlignment="1">
      <alignment horizontal="center"/>
    </xf>
    <xf numFmtId="0" fontId="9" fillId="3" borderId="0" xfId="0" applyFont="1" applyFill="1" applyAlignment="1">
      <alignment horizontal="left" indent="2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4" xfId="0" applyFont="1" applyFill="1" applyBorder="1" applyAlignment="1">
      <alignment horizontal="left" vertical="center" wrapText="1"/>
    </xf>
    <xf numFmtId="0" fontId="0" fillId="5" borderId="14" xfId="0" applyFill="1" applyBorder="1"/>
    <xf numFmtId="0" fontId="6" fillId="3" borderId="0" xfId="0" applyFont="1" applyFill="1" applyAlignment="1">
      <alignment horizontal="left" indent="4"/>
    </xf>
    <xf numFmtId="0" fontId="14" fillId="0" borderId="4" xfId="4" applyFont="1" applyBorder="1"/>
    <xf numFmtId="0" fontId="14" fillId="0" borderId="7" xfId="4" applyFont="1" applyBorder="1"/>
    <xf numFmtId="0" fontId="13" fillId="4" borderId="15" xfId="5" applyFont="1" applyFill="1" applyBorder="1" applyAlignment="1">
      <alignment horizontal="center" vertical="center" wrapText="1"/>
    </xf>
    <xf numFmtId="0" fontId="13" fillId="4" borderId="21" xfId="5" applyFont="1" applyFill="1" applyBorder="1" applyAlignment="1">
      <alignment horizontal="center" vertical="center" wrapText="1"/>
    </xf>
    <xf numFmtId="0" fontId="13" fillId="4" borderId="23" xfId="5" applyFont="1" applyFill="1" applyBorder="1" applyAlignment="1">
      <alignment horizontal="center" vertical="center" wrapText="1"/>
    </xf>
    <xf numFmtId="0" fontId="13" fillId="4" borderId="22" xfId="5" applyFont="1" applyFill="1" applyBorder="1" applyAlignment="1">
      <alignment horizontal="center" vertical="center" wrapText="1"/>
    </xf>
    <xf numFmtId="0" fontId="13" fillId="4" borderId="24" xfId="5" applyFont="1" applyFill="1" applyBorder="1"/>
    <xf numFmtId="1" fontId="14" fillId="3" borderId="25" xfId="2" applyNumberFormat="1" applyFont="1" applyFill="1" applyBorder="1" applyAlignment="1">
      <alignment horizontal="center" vertical="center"/>
    </xf>
    <xf numFmtId="1" fontId="14" fillId="3" borderId="25" xfId="5" applyNumberFormat="1" applyFont="1" applyFill="1" applyBorder="1" applyAlignment="1">
      <alignment horizontal="center" vertical="center"/>
    </xf>
    <xf numFmtId="0" fontId="14" fillId="5" borderId="14" xfId="5" applyFont="1" applyFill="1" applyBorder="1" applyAlignment="1">
      <alignment horizontal="left" vertical="center" indent="1"/>
    </xf>
    <xf numFmtId="0" fontId="19" fillId="3" borderId="0" xfId="0" applyFont="1" applyFill="1"/>
    <xf numFmtId="0" fontId="10" fillId="3" borderId="0" xfId="0" applyFont="1" applyFill="1"/>
    <xf numFmtId="0" fontId="13" fillId="4" borderId="25" xfId="3" applyFont="1" applyFill="1" applyBorder="1" applyAlignment="1">
      <alignment horizontal="center" vertical="center" wrapText="1"/>
    </xf>
    <xf numFmtId="0" fontId="17" fillId="3" borderId="25" xfId="5" applyFont="1" applyFill="1" applyBorder="1"/>
    <xf numFmtId="0" fontId="14" fillId="0" borderId="25" xfId="5" applyFont="1" applyBorder="1"/>
    <xf numFmtId="1" fontId="17" fillId="3" borderId="25" xfId="5" applyNumberFormat="1" applyFont="1" applyFill="1" applyBorder="1" applyAlignment="1">
      <alignment horizontal="right"/>
    </xf>
    <xf numFmtId="0" fontId="14" fillId="3" borderId="25" xfId="5" applyFont="1" applyFill="1" applyBorder="1"/>
    <xf numFmtId="1" fontId="18" fillId="3" borderId="25" xfId="0" applyNumberFormat="1" applyFont="1" applyFill="1" applyBorder="1" applyAlignment="1">
      <alignment horizontal="right"/>
    </xf>
    <xf numFmtId="164" fontId="22" fillId="3" borderId="25" xfId="1" applyFont="1" applyFill="1" applyBorder="1"/>
    <xf numFmtId="166" fontId="14" fillId="0" borderId="6" xfId="4" applyNumberFormat="1" applyFont="1" applyBorder="1"/>
    <xf numFmtId="166" fontId="14" fillId="0" borderId="9" xfId="4" applyNumberFormat="1" applyFont="1" applyBorder="1"/>
    <xf numFmtId="0" fontId="13" fillId="6" borderId="20" xfId="4" applyFont="1" applyFill="1" applyBorder="1" applyAlignment="1">
      <alignment horizontal="center" vertical="center" wrapText="1"/>
    </xf>
    <xf numFmtId="0" fontId="13" fillId="6" borderId="22" xfId="4" applyFont="1" applyFill="1" applyBorder="1" applyAlignment="1">
      <alignment horizontal="center" vertical="center" wrapText="1"/>
    </xf>
    <xf numFmtId="0" fontId="13" fillId="6" borderId="25" xfId="4" applyFont="1" applyFill="1" applyBorder="1" applyAlignment="1">
      <alignment horizontal="center" vertical="center" wrapText="1"/>
    </xf>
    <xf numFmtId="0" fontId="14" fillId="0" borderId="25" xfId="4" applyFont="1" applyBorder="1"/>
    <xf numFmtId="166" fontId="14" fillId="0" borderId="25" xfId="4" applyNumberFormat="1" applyFont="1" applyBorder="1"/>
    <xf numFmtId="166" fontId="23" fillId="5" borderId="25" xfId="0" applyNumberFormat="1" applyFont="1" applyFill="1" applyBorder="1"/>
    <xf numFmtId="0" fontId="18" fillId="0" borderId="5" xfId="0" applyFont="1" applyBorder="1"/>
    <xf numFmtId="0" fontId="18" fillId="0" borderId="6" xfId="0" applyFont="1" applyBorder="1"/>
    <xf numFmtId="0" fontId="18" fillId="0" borderId="8" xfId="0" applyFont="1" applyBorder="1"/>
    <xf numFmtId="0" fontId="18" fillId="0" borderId="9" xfId="0" applyFont="1" applyBorder="1"/>
    <xf numFmtId="0" fontId="27" fillId="3" borderId="0" xfId="0" applyFont="1" applyFill="1" applyAlignment="1">
      <alignment vertical="center"/>
    </xf>
    <xf numFmtId="0" fontId="28" fillId="3" borderId="0" xfId="0" applyFont="1" applyFill="1"/>
    <xf numFmtId="0" fontId="27" fillId="3" borderId="27" xfId="0" applyFont="1" applyFill="1" applyBorder="1" applyAlignment="1">
      <alignment vertical="center"/>
    </xf>
    <xf numFmtId="0" fontId="13" fillId="4" borderId="15" xfId="6" applyFont="1" applyFill="1" applyBorder="1" applyAlignment="1">
      <alignment horizontal="center" vertical="center"/>
    </xf>
    <xf numFmtId="0" fontId="13" fillId="4" borderId="24" xfId="0" applyFont="1" applyFill="1" applyBorder="1" applyAlignment="1">
      <alignment vertical="center"/>
    </xf>
    <xf numFmtId="0" fontId="13" fillId="4" borderId="28" xfId="0" applyFont="1" applyFill="1" applyBorder="1" applyAlignment="1">
      <alignment vertical="center"/>
    </xf>
    <xf numFmtId="0" fontId="13" fillId="4" borderId="21" xfId="6" applyFont="1" applyFill="1" applyBorder="1" applyAlignment="1">
      <alignment horizontal="center" vertical="center"/>
    </xf>
    <xf numFmtId="0" fontId="13" fillId="4" borderId="22" xfId="6" applyFont="1" applyFill="1" applyBorder="1" applyAlignment="1">
      <alignment horizontal="center" vertical="center"/>
    </xf>
    <xf numFmtId="0" fontId="14" fillId="3" borderId="25" xfId="4" applyFont="1" applyFill="1" applyBorder="1"/>
    <xf numFmtId="165" fontId="14" fillId="0" borderId="25" xfId="1" applyNumberFormat="1" applyFont="1" applyBorder="1"/>
    <xf numFmtId="0" fontId="9" fillId="3" borderId="0" xfId="0" applyFont="1" applyFill="1" applyAlignment="1">
      <alignment horizontal="left" vertical="top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7" fillId="4" borderId="12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center" vertical="center"/>
    </xf>
    <xf numFmtId="0" fontId="12" fillId="5" borderId="14" xfId="4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/>
    </xf>
    <xf numFmtId="0" fontId="13" fillId="6" borderId="25" xfId="4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left" wrapText="1"/>
    </xf>
    <xf numFmtId="0" fontId="29" fillId="3" borderId="0" xfId="0" applyFont="1" applyFill="1" applyAlignment="1">
      <alignment horizontal="right" vertical="center"/>
    </xf>
    <xf numFmtId="0" fontId="29" fillId="3" borderId="27" xfId="0" applyFont="1" applyFill="1" applyBorder="1" applyAlignment="1">
      <alignment horizontal="right" vertical="center"/>
    </xf>
    <xf numFmtId="0" fontId="10" fillId="3" borderId="0" xfId="0" applyFont="1" applyFill="1" applyAlignment="1">
      <alignment horizontal="left" vertical="top" wrapText="1"/>
    </xf>
    <xf numFmtId="0" fontId="26" fillId="5" borderId="25" xfId="0" applyFont="1" applyFill="1" applyBorder="1" applyAlignment="1">
      <alignment horizontal="center" vertical="center"/>
    </xf>
    <xf numFmtId="0" fontId="31" fillId="3" borderId="25" xfId="0" applyFont="1" applyFill="1" applyBorder="1" applyAlignment="1">
      <alignment horizontal="center" vertical="center"/>
    </xf>
    <xf numFmtId="0" fontId="30" fillId="3" borderId="25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wrapText="1"/>
    </xf>
    <xf numFmtId="0" fontId="14" fillId="3" borderId="19" xfId="0" quotePrefix="1" applyNumberFormat="1" applyFont="1" applyFill="1" applyBorder="1" applyAlignment="1">
      <alignment horizontal="center"/>
    </xf>
    <xf numFmtId="14" fontId="0" fillId="5" borderId="14" xfId="0" applyNumberFormat="1" applyFill="1" applyBorder="1"/>
    <xf numFmtId="0" fontId="0" fillId="5" borderId="14" xfId="0" applyNumberFormat="1" applyFill="1" applyBorder="1"/>
    <xf numFmtId="0" fontId="0" fillId="5" borderId="14" xfId="0" applyFill="1" applyBorder="1" applyAlignment="1">
      <alignment horizontal="right"/>
    </xf>
    <xf numFmtId="2" fontId="14" fillId="3" borderId="25" xfId="5" applyNumberFormat="1" applyFont="1" applyFill="1" applyBorder="1" applyAlignment="1">
      <alignment wrapText="1"/>
    </xf>
    <xf numFmtId="2" fontId="13" fillId="4" borderId="25" xfId="3" applyNumberFormat="1" applyFont="1" applyFill="1" applyBorder="1" applyAlignment="1">
      <alignment horizontal="center" vertical="center" wrapText="1"/>
    </xf>
    <xf numFmtId="10" fontId="16" fillId="4" borderId="13" xfId="3" applyNumberFormat="1" applyFont="1" applyFill="1" applyBorder="1" applyAlignment="1">
      <alignment horizontal="center" vertical="center" wrapText="1"/>
    </xf>
    <xf numFmtId="10" fontId="21" fillId="3" borderId="26" xfId="0" applyNumberFormat="1" applyFont="1" applyFill="1" applyBorder="1" applyAlignment="1">
      <alignment horizontal="center" vertical="center"/>
    </xf>
    <xf numFmtId="10" fontId="0" fillId="0" borderId="0" xfId="0" applyNumberFormat="1"/>
  </cellXfs>
  <cellStyles count="7">
    <cellStyle name="Normal 4" xfId="6"/>
    <cellStyle name="Акцент6" xfId="3" builtinId="49"/>
    <cellStyle name="Обычный" xfId="0" builtinId="0"/>
    <cellStyle name="Обычный_DHL" xfId="5"/>
    <cellStyle name="Обычный_Функции ЕСЛИ и ВПР" xfId="4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10" workbookViewId="0">
      <selection activeCell="E18" sqref="E18"/>
    </sheetView>
  </sheetViews>
  <sheetFormatPr defaultRowHeight="14.4" x14ac:dyDescent="0.3"/>
  <cols>
    <col min="2" max="2" width="24.21875" customWidth="1"/>
    <col min="3" max="3" width="14.5546875" customWidth="1"/>
    <col min="4" max="4" width="18.33203125" bestFit="1" customWidth="1"/>
    <col min="6" max="6" width="46.44140625" customWidth="1"/>
    <col min="7" max="7" width="24.6640625" bestFit="1" customWidth="1"/>
  </cols>
  <sheetData>
    <row r="1" spans="1:7" ht="15" thickBot="1" x14ac:dyDescent="0.35"/>
    <row r="2" spans="1:7" ht="16.2" x14ac:dyDescent="0.3">
      <c r="B2" s="12" t="s">
        <v>0</v>
      </c>
      <c r="C2" s="13" t="s">
        <v>1</v>
      </c>
      <c r="D2" s="14" t="s">
        <v>2</v>
      </c>
      <c r="E2" s="1"/>
      <c r="F2" s="12" t="s">
        <v>3</v>
      </c>
      <c r="G2" s="14" t="s">
        <v>4</v>
      </c>
    </row>
    <row r="3" spans="1:7" ht="15" x14ac:dyDescent="0.3">
      <c r="B3" s="2" t="s">
        <v>16</v>
      </c>
      <c r="C3" s="3" t="s">
        <v>25</v>
      </c>
      <c r="D3" s="4" t="s">
        <v>31</v>
      </c>
      <c r="E3" s="1"/>
      <c r="F3" s="2" t="str">
        <f>PROPER(B3&amp;" "&amp;C3&amp;" "&amp;D3)</f>
        <v>Шевченко Тарас Григорович</v>
      </c>
      <c r="G3" s="4" t="s">
        <v>5</v>
      </c>
    </row>
    <row r="4" spans="1:7" ht="15" x14ac:dyDescent="0.3">
      <c r="B4" s="2" t="s">
        <v>17</v>
      </c>
      <c r="C4" s="3" t="s">
        <v>26</v>
      </c>
      <c r="D4" s="4" t="s">
        <v>32</v>
      </c>
      <c r="E4" s="1"/>
      <c r="F4" s="2" t="str">
        <f t="shared" ref="F4:F11" si="0">PROPER(B4&amp;" "&amp;C4&amp;" "&amp;D4)</f>
        <v>Сковорода Григорій Савич</v>
      </c>
      <c r="G4" s="4" t="s">
        <v>6</v>
      </c>
    </row>
    <row r="5" spans="1:7" ht="15" x14ac:dyDescent="0.3">
      <c r="B5" s="2" t="s">
        <v>18</v>
      </c>
      <c r="C5" s="3" t="s">
        <v>27</v>
      </c>
      <c r="D5" s="4" t="s">
        <v>33</v>
      </c>
      <c r="E5" s="1"/>
      <c r="F5" s="2" t="str">
        <f t="shared" si="0"/>
        <v>Котляревський Іван Петрович</v>
      </c>
      <c r="G5" s="4" t="s">
        <v>7</v>
      </c>
    </row>
    <row r="6" spans="1:7" ht="15" x14ac:dyDescent="0.3">
      <c r="B6" s="2" t="s">
        <v>19</v>
      </c>
      <c r="C6" s="3" t="s">
        <v>26</v>
      </c>
      <c r="D6" s="4" t="s">
        <v>34</v>
      </c>
      <c r="E6" s="1"/>
      <c r="F6" s="2" t="str">
        <f t="shared" si="0"/>
        <v>Квітка-Основ'Яненко Григорій Федорович</v>
      </c>
      <c r="G6" s="4" t="s">
        <v>8</v>
      </c>
    </row>
    <row r="7" spans="1:7" ht="15" x14ac:dyDescent="0.3">
      <c r="B7" s="2" t="s">
        <v>20</v>
      </c>
      <c r="C7" s="3" t="s">
        <v>27</v>
      </c>
      <c r="D7" s="4" t="s">
        <v>35</v>
      </c>
      <c r="E7" s="1"/>
      <c r="F7" s="2" t="str">
        <f t="shared" si="0"/>
        <v>Франко Іван Якович</v>
      </c>
      <c r="G7" s="4" t="s">
        <v>9</v>
      </c>
    </row>
    <row r="8" spans="1:7" ht="15" x14ac:dyDescent="0.3">
      <c r="B8" s="2" t="s">
        <v>21</v>
      </c>
      <c r="C8" s="3" t="s">
        <v>28</v>
      </c>
      <c r="D8" s="4" t="s">
        <v>36</v>
      </c>
      <c r="E8" s="1"/>
      <c r="F8" s="2" t="str">
        <f t="shared" si="0"/>
        <v>Коцюбинський Михайло Михайлович</v>
      </c>
      <c r="G8" s="4" t="s">
        <v>10</v>
      </c>
    </row>
    <row r="9" spans="1:7" ht="15" x14ac:dyDescent="0.3">
      <c r="B9" s="2" t="s">
        <v>22</v>
      </c>
      <c r="C9" s="3" t="s">
        <v>27</v>
      </c>
      <c r="D9" s="4" t="s">
        <v>37</v>
      </c>
      <c r="E9" s="1"/>
      <c r="F9" s="2" t="str">
        <f t="shared" si="0"/>
        <v>Нечуй-Левицький Іван Семенович</v>
      </c>
      <c r="G9" s="4" t="s">
        <v>11</v>
      </c>
    </row>
    <row r="10" spans="1:7" ht="15" x14ac:dyDescent="0.3">
      <c r="B10" s="2" t="s">
        <v>23</v>
      </c>
      <c r="C10" s="3" t="s">
        <v>29</v>
      </c>
      <c r="D10" s="4" t="s">
        <v>38</v>
      </c>
      <c r="E10" s="1"/>
      <c r="F10" s="2" t="str">
        <f t="shared" si="0"/>
        <v>Косач-Квітка Лариса Петрівна</v>
      </c>
      <c r="G10" s="4" t="s">
        <v>12</v>
      </c>
    </row>
    <row r="11" spans="1:7" ht="15.6" thickBot="1" x14ac:dyDescent="0.35">
      <c r="B11" s="5" t="s">
        <v>24</v>
      </c>
      <c r="C11" s="6" t="s">
        <v>30</v>
      </c>
      <c r="D11" s="7" t="s">
        <v>39</v>
      </c>
      <c r="E11" s="1"/>
      <c r="F11" s="2" t="str">
        <f t="shared" si="0"/>
        <v>Вілінська Марія Олександрівна</v>
      </c>
      <c r="G11" s="7" t="s">
        <v>13</v>
      </c>
    </row>
    <row r="12" spans="1:7" x14ac:dyDescent="0.3">
      <c r="B12" s="1"/>
      <c r="C12" s="1"/>
      <c r="D12" s="1"/>
      <c r="E12" s="1"/>
      <c r="F12" s="1"/>
      <c r="G12" s="1"/>
    </row>
    <row r="13" spans="1:7" ht="18" customHeight="1" x14ac:dyDescent="0.3">
      <c r="B13" s="72" t="s">
        <v>44</v>
      </c>
      <c r="C13" s="72"/>
      <c r="D13" s="72"/>
      <c r="E13" s="72"/>
      <c r="F13" s="72"/>
      <c r="G13" s="72"/>
    </row>
    <row r="14" spans="1:7" x14ac:dyDescent="0.3">
      <c r="B14" s="72"/>
      <c r="C14" s="72"/>
      <c r="D14" s="72"/>
      <c r="E14" s="72"/>
      <c r="F14" s="72"/>
      <c r="G14" s="72"/>
    </row>
    <row r="15" spans="1:7" ht="5.4" customHeight="1" x14ac:dyDescent="0.3">
      <c r="B15" s="72"/>
      <c r="C15" s="72"/>
      <c r="D15" s="72"/>
      <c r="E15" s="72"/>
      <c r="F15" s="72"/>
      <c r="G15" s="72"/>
    </row>
    <row r="16" spans="1:7" x14ac:dyDescent="0.3">
      <c r="A16" s="1"/>
      <c r="B16" s="1"/>
      <c r="C16" s="1"/>
      <c r="D16" s="1"/>
      <c r="E16" s="1"/>
    </row>
    <row r="17" spans="1:6" ht="159.6" customHeight="1" x14ac:dyDescent="0.3">
      <c r="A17" s="1"/>
      <c r="B17" s="75" t="s">
        <v>14</v>
      </c>
      <c r="C17" s="76"/>
      <c r="D17" s="77"/>
      <c r="E17" s="73" t="str">
        <f>TRIM(B17)</f>
        <v>Еней був парубок моторний
І хлопець хоть куди козак,
Удавсь на всеє зле проворний,
Завзятіший од всіх бурлак.
Но греки, як спаливши Трою,
Зробили з неї скирту гною,
Він, взявши торбу, тягу дав;
Забравши деяких троянців,
Осмалених, як гиря, ланців,
П'ятами з Трої накивав.</v>
      </c>
      <c r="F17" s="74"/>
    </row>
    <row r="18" spans="1:6" x14ac:dyDescent="0.3">
      <c r="A18" s="1"/>
      <c r="B18" s="1"/>
      <c r="C18" s="11"/>
      <c r="D18" s="1"/>
      <c r="E18" s="1"/>
    </row>
    <row r="19" spans="1:6" ht="18" x14ac:dyDescent="0.35">
      <c r="A19" s="1"/>
      <c r="B19" s="8"/>
      <c r="C19" s="1"/>
      <c r="D19" s="1"/>
      <c r="E19" s="1"/>
    </row>
    <row r="20" spans="1:6" ht="18" customHeight="1" x14ac:dyDescent="0.3">
      <c r="A20" s="1"/>
      <c r="B20" s="72" t="s">
        <v>15</v>
      </c>
      <c r="C20" s="72"/>
      <c r="D20" s="72"/>
      <c r="E20" s="72"/>
      <c r="F20" s="72"/>
    </row>
    <row r="21" spans="1:6" ht="18" customHeight="1" x14ac:dyDescent="0.3">
      <c r="A21" s="1"/>
      <c r="B21" s="72"/>
      <c r="C21" s="72"/>
      <c r="D21" s="72"/>
      <c r="E21" s="72"/>
      <c r="F21" s="72"/>
    </row>
    <row r="22" spans="1:6" ht="18" x14ac:dyDescent="0.35">
      <c r="A22" s="1"/>
      <c r="B22" s="9"/>
      <c r="C22" s="1"/>
      <c r="D22" s="1"/>
      <c r="E22" s="1"/>
    </row>
    <row r="23" spans="1:6" x14ac:dyDescent="0.3">
      <c r="A23" s="1"/>
      <c r="B23" s="1"/>
      <c r="C23" s="10" t="s">
        <v>41</v>
      </c>
      <c r="D23" s="10" t="s">
        <v>42</v>
      </c>
      <c r="E23" s="1"/>
    </row>
    <row r="24" spans="1:6" x14ac:dyDescent="0.3">
      <c r="B24" s="78" t="s">
        <v>40</v>
      </c>
      <c r="C24" s="79"/>
      <c r="D24" s="80"/>
    </row>
    <row r="25" spans="1:6" x14ac:dyDescent="0.3">
      <c r="B25" s="78"/>
      <c r="C25" s="79"/>
      <c r="D25" s="80"/>
    </row>
    <row r="26" spans="1:6" x14ac:dyDescent="0.3">
      <c r="B26" s="78"/>
      <c r="C26" s="79"/>
      <c r="D26" s="80"/>
    </row>
    <row r="28" spans="1:6" ht="18" customHeight="1" x14ac:dyDescent="0.3">
      <c r="B28" s="72" t="s">
        <v>43</v>
      </c>
      <c r="C28" s="72"/>
      <c r="D28" s="72"/>
      <c r="E28" s="72"/>
      <c r="F28" s="72"/>
    </row>
    <row r="29" spans="1:6" ht="19.8" customHeight="1" x14ac:dyDescent="0.3">
      <c r="B29" s="72"/>
      <c r="C29" s="72"/>
      <c r="D29" s="72"/>
      <c r="E29" s="72"/>
      <c r="F29" s="72"/>
    </row>
  </sheetData>
  <mergeCells count="8">
    <mergeCell ref="B28:F29"/>
    <mergeCell ref="B13:G15"/>
    <mergeCell ref="E17:F17"/>
    <mergeCell ref="B17:D17"/>
    <mergeCell ref="B20:F21"/>
    <mergeCell ref="B24:B26"/>
    <mergeCell ref="C24:C26"/>
    <mergeCell ref="D24:D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showGridLines="0" topLeftCell="A16" workbookViewId="0">
      <selection activeCell="E31" sqref="E31"/>
    </sheetView>
  </sheetViews>
  <sheetFormatPr defaultRowHeight="14.4" x14ac:dyDescent="0.3"/>
  <cols>
    <col min="3" max="3" width="45.109375" bestFit="1" customWidth="1"/>
    <col min="4" max="4" width="14.77734375" bestFit="1" customWidth="1"/>
    <col min="5" max="5" width="11.88671875" bestFit="1" customWidth="1"/>
    <col min="6" max="6" width="15.109375" bestFit="1" customWidth="1"/>
    <col min="7" max="7" width="19.33203125" bestFit="1" customWidth="1"/>
    <col min="8" max="9" width="14" bestFit="1" customWidth="1"/>
  </cols>
  <sheetData>
    <row r="1" spans="2:9" ht="15" thickBot="1" x14ac:dyDescent="0.35"/>
    <row r="2" spans="2:9" ht="16.2" customHeight="1" x14ac:dyDescent="0.3">
      <c r="B2" s="26" t="s">
        <v>45</v>
      </c>
      <c r="C2" s="27" t="s">
        <v>46</v>
      </c>
      <c r="D2" s="27" t="s">
        <v>47</v>
      </c>
      <c r="E2" s="24" t="s">
        <v>63</v>
      </c>
      <c r="F2" s="24" t="s">
        <v>64</v>
      </c>
      <c r="G2" s="24" t="s">
        <v>65</v>
      </c>
      <c r="H2" s="25" t="s">
        <v>66</v>
      </c>
      <c r="I2" s="25" t="s">
        <v>67</v>
      </c>
    </row>
    <row r="3" spans="2:9" ht="15.6" x14ac:dyDescent="0.3">
      <c r="B3" s="15">
        <v>1</v>
      </c>
      <c r="C3" s="16" t="s">
        <v>48</v>
      </c>
      <c r="D3" s="17">
        <v>32376</v>
      </c>
      <c r="E3" s="22">
        <f ca="1">TODAY()</f>
        <v>45350</v>
      </c>
      <c r="F3" s="90">
        <f ca="1">YEAR(E3 )</f>
        <v>2024</v>
      </c>
      <c r="G3" s="90">
        <f>YEAR(D3)</f>
        <v>1988</v>
      </c>
      <c r="H3" s="18">
        <f ca="1">F3-G3</f>
        <v>36</v>
      </c>
      <c r="I3" s="18">
        <f ca="1">ROUNDDOWN((TODAY()-D3)/365.25, 0)</f>
        <v>35</v>
      </c>
    </row>
    <row r="4" spans="2:9" ht="15.6" x14ac:dyDescent="0.3">
      <c r="B4" s="15">
        <v>2</v>
      </c>
      <c r="C4" s="16" t="s">
        <v>49</v>
      </c>
      <c r="D4" s="17">
        <v>36504</v>
      </c>
      <c r="E4" s="22">
        <f t="shared" ref="E4:E17" ca="1" si="0">TODAY()</f>
        <v>45350</v>
      </c>
      <c r="F4" s="90">
        <f t="shared" ref="F4:F17" ca="1" si="1">YEAR(E4 )</f>
        <v>2024</v>
      </c>
      <c r="G4" s="90">
        <f t="shared" ref="G4:G17" si="2">YEAR(D4)</f>
        <v>1999</v>
      </c>
      <c r="H4" s="18">
        <f t="shared" ref="H4:H17" ca="1" si="3">F4-G4</f>
        <v>25</v>
      </c>
      <c r="I4" s="18">
        <f t="shared" ref="I4:I17" ca="1" si="4">ROUNDDOWN((TODAY()-D4)/365.25, 0)</f>
        <v>24</v>
      </c>
    </row>
    <row r="5" spans="2:9" ht="15.6" x14ac:dyDescent="0.3">
      <c r="B5" s="15">
        <v>3</v>
      </c>
      <c r="C5" s="16" t="s">
        <v>50</v>
      </c>
      <c r="D5" s="17">
        <v>35538</v>
      </c>
      <c r="E5" s="22">
        <f t="shared" ca="1" si="0"/>
        <v>45350</v>
      </c>
      <c r="F5" s="90">
        <f t="shared" ca="1" si="1"/>
        <v>2024</v>
      </c>
      <c r="G5" s="90">
        <f t="shared" si="2"/>
        <v>1997</v>
      </c>
      <c r="H5" s="18">
        <f t="shared" ca="1" si="3"/>
        <v>27</v>
      </c>
      <c r="I5" s="18">
        <f t="shared" ca="1" si="4"/>
        <v>26</v>
      </c>
    </row>
    <row r="6" spans="2:9" ht="15.6" x14ac:dyDescent="0.3">
      <c r="B6" s="15">
        <v>4</v>
      </c>
      <c r="C6" s="16" t="s">
        <v>51</v>
      </c>
      <c r="D6" s="17">
        <v>33430</v>
      </c>
      <c r="E6" s="22">
        <f t="shared" ca="1" si="0"/>
        <v>45350</v>
      </c>
      <c r="F6" s="90">
        <f t="shared" ca="1" si="1"/>
        <v>2024</v>
      </c>
      <c r="G6" s="90">
        <f t="shared" si="2"/>
        <v>1991</v>
      </c>
      <c r="H6" s="18">
        <f t="shared" ca="1" si="3"/>
        <v>33</v>
      </c>
      <c r="I6" s="18">
        <f t="shared" ca="1" si="4"/>
        <v>32</v>
      </c>
    </row>
    <row r="7" spans="2:9" ht="15.6" x14ac:dyDescent="0.3">
      <c r="B7" s="15">
        <v>5</v>
      </c>
      <c r="C7" s="16" t="s">
        <v>52</v>
      </c>
      <c r="D7" s="17">
        <v>32274</v>
      </c>
      <c r="E7" s="22">
        <f t="shared" ca="1" si="0"/>
        <v>45350</v>
      </c>
      <c r="F7" s="90">
        <f t="shared" ca="1" si="1"/>
        <v>2024</v>
      </c>
      <c r="G7" s="90">
        <f t="shared" si="2"/>
        <v>1988</v>
      </c>
      <c r="H7" s="18">
        <f t="shared" ca="1" si="3"/>
        <v>36</v>
      </c>
      <c r="I7" s="18">
        <f t="shared" ca="1" si="4"/>
        <v>35</v>
      </c>
    </row>
    <row r="8" spans="2:9" ht="15.6" x14ac:dyDescent="0.3">
      <c r="B8" s="15">
        <v>6</v>
      </c>
      <c r="C8" s="16" t="s">
        <v>53</v>
      </c>
      <c r="D8" s="17">
        <v>37608</v>
      </c>
      <c r="E8" s="22">
        <f t="shared" ca="1" si="0"/>
        <v>45350</v>
      </c>
      <c r="F8" s="90">
        <f t="shared" ca="1" si="1"/>
        <v>2024</v>
      </c>
      <c r="G8" s="90">
        <f t="shared" si="2"/>
        <v>2002</v>
      </c>
      <c r="H8" s="18">
        <f t="shared" ca="1" si="3"/>
        <v>22</v>
      </c>
      <c r="I8" s="18">
        <f t="shared" ca="1" si="4"/>
        <v>21</v>
      </c>
    </row>
    <row r="9" spans="2:9" ht="15.6" x14ac:dyDescent="0.3">
      <c r="B9" s="15">
        <v>7</v>
      </c>
      <c r="C9" s="16" t="s">
        <v>54</v>
      </c>
      <c r="D9" s="17">
        <v>31026</v>
      </c>
      <c r="E9" s="22">
        <f t="shared" ca="1" si="0"/>
        <v>45350</v>
      </c>
      <c r="F9" s="90">
        <f t="shared" ca="1" si="1"/>
        <v>2024</v>
      </c>
      <c r="G9" s="90">
        <f t="shared" si="2"/>
        <v>1984</v>
      </c>
      <c r="H9" s="18">
        <f t="shared" ca="1" si="3"/>
        <v>40</v>
      </c>
      <c r="I9" s="18">
        <f t="shared" ca="1" si="4"/>
        <v>39</v>
      </c>
    </row>
    <row r="10" spans="2:9" ht="15.6" x14ac:dyDescent="0.3">
      <c r="B10" s="15">
        <v>8</v>
      </c>
      <c r="C10" s="16" t="s">
        <v>55</v>
      </c>
      <c r="D10" s="17">
        <v>31745</v>
      </c>
      <c r="E10" s="22">
        <f t="shared" ca="1" si="0"/>
        <v>45350</v>
      </c>
      <c r="F10" s="90">
        <f t="shared" ca="1" si="1"/>
        <v>2024</v>
      </c>
      <c r="G10" s="90">
        <f t="shared" si="2"/>
        <v>1986</v>
      </c>
      <c r="H10" s="18">
        <f t="shared" ca="1" si="3"/>
        <v>38</v>
      </c>
      <c r="I10" s="18">
        <f t="shared" ca="1" si="4"/>
        <v>37</v>
      </c>
    </row>
    <row r="11" spans="2:9" ht="15.6" x14ac:dyDescent="0.3">
      <c r="B11" s="15">
        <v>9</v>
      </c>
      <c r="C11" s="16" t="s">
        <v>56</v>
      </c>
      <c r="D11" s="17">
        <v>36010</v>
      </c>
      <c r="E11" s="22">
        <f t="shared" ca="1" si="0"/>
        <v>45350</v>
      </c>
      <c r="F11" s="90">
        <f t="shared" ca="1" si="1"/>
        <v>2024</v>
      </c>
      <c r="G11" s="90">
        <f t="shared" si="2"/>
        <v>1998</v>
      </c>
      <c r="H11" s="18">
        <f t="shared" ca="1" si="3"/>
        <v>26</v>
      </c>
      <c r="I11" s="18">
        <f t="shared" ca="1" si="4"/>
        <v>25</v>
      </c>
    </row>
    <row r="12" spans="2:9" ht="15.6" x14ac:dyDescent="0.3">
      <c r="B12" s="15">
        <v>10</v>
      </c>
      <c r="C12" s="16" t="s">
        <v>57</v>
      </c>
      <c r="D12" s="17">
        <v>32458</v>
      </c>
      <c r="E12" s="22">
        <f t="shared" ca="1" si="0"/>
        <v>45350</v>
      </c>
      <c r="F12" s="90">
        <f t="shared" ca="1" si="1"/>
        <v>2024</v>
      </c>
      <c r="G12" s="90">
        <f t="shared" si="2"/>
        <v>1988</v>
      </c>
      <c r="H12" s="18">
        <f t="shared" ca="1" si="3"/>
        <v>36</v>
      </c>
      <c r="I12" s="18">
        <f t="shared" ca="1" si="4"/>
        <v>35</v>
      </c>
    </row>
    <row r="13" spans="2:9" ht="15.6" x14ac:dyDescent="0.3">
      <c r="B13" s="15">
        <v>11</v>
      </c>
      <c r="C13" s="16" t="s">
        <v>58</v>
      </c>
      <c r="D13" s="17">
        <v>35936</v>
      </c>
      <c r="E13" s="22">
        <f t="shared" ca="1" si="0"/>
        <v>45350</v>
      </c>
      <c r="F13" s="90">
        <f t="shared" ca="1" si="1"/>
        <v>2024</v>
      </c>
      <c r="G13" s="90">
        <f t="shared" si="2"/>
        <v>1998</v>
      </c>
      <c r="H13" s="18">
        <f t="shared" ca="1" si="3"/>
        <v>26</v>
      </c>
      <c r="I13" s="18">
        <f t="shared" ca="1" si="4"/>
        <v>25</v>
      </c>
    </row>
    <row r="14" spans="2:9" ht="15.6" x14ac:dyDescent="0.3">
      <c r="B14" s="15">
        <v>12</v>
      </c>
      <c r="C14" s="16" t="s">
        <v>59</v>
      </c>
      <c r="D14" s="17">
        <v>37065</v>
      </c>
      <c r="E14" s="22">
        <f t="shared" ca="1" si="0"/>
        <v>45350</v>
      </c>
      <c r="F14" s="90">
        <f t="shared" ca="1" si="1"/>
        <v>2024</v>
      </c>
      <c r="G14" s="90">
        <f t="shared" si="2"/>
        <v>2001</v>
      </c>
      <c r="H14" s="18">
        <f t="shared" ca="1" si="3"/>
        <v>23</v>
      </c>
      <c r="I14" s="18">
        <f t="shared" ca="1" si="4"/>
        <v>22</v>
      </c>
    </row>
    <row r="15" spans="2:9" ht="15.6" x14ac:dyDescent="0.3">
      <c r="B15" s="15">
        <v>13</v>
      </c>
      <c r="C15" s="16" t="s">
        <v>60</v>
      </c>
      <c r="D15" s="17">
        <v>38994</v>
      </c>
      <c r="E15" s="22">
        <f t="shared" ca="1" si="0"/>
        <v>45350</v>
      </c>
      <c r="F15" s="90">
        <f t="shared" ca="1" si="1"/>
        <v>2024</v>
      </c>
      <c r="G15" s="90">
        <f t="shared" si="2"/>
        <v>2006</v>
      </c>
      <c r="H15" s="18">
        <f t="shared" ca="1" si="3"/>
        <v>18</v>
      </c>
      <c r="I15" s="18">
        <f t="shared" ca="1" si="4"/>
        <v>17</v>
      </c>
    </row>
    <row r="16" spans="2:9" ht="15.6" x14ac:dyDescent="0.3">
      <c r="B16" s="15">
        <v>14</v>
      </c>
      <c r="C16" s="16" t="s">
        <v>61</v>
      </c>
      <c r="D16" s="17">
        <v>32606</v>
      </c>
      <c r="E16" s="22">
        <f t="shared" ca="1" si="0"/>
        <v>45350</v>
      </c>
      <c r="F16" s="90">
        <f t="shared" ca="1" si="1"/>
        <v>2024</v>
      </c>
      <c r="G16" s="90">
        <f t="shared" si="2"/>
        <v>1989</v>
      </c>
      <c r="H16" s="18">
        <f t="shared" ca="1" si="3"/>
        <v>35</v>
      </c>
      <c r="I16" s="18">
        <f t="shared" ca="1" si="4"/>
        <v>34</v>
      </c>
    </row>
    <row r="17" spans="2:9" ht="16.2" thickBot="1" x14ac:dyDescent="0.35">
      <c r="B17" s="19">
        <v>15</v>
      </c>
      <c r="C17" s="20" t="s">
        <v>62</v>
      </c>
      <c r="D17" s="21">
        <v>35613</v>
      </c>
      <c r="E17" s="22">
        <f t="shared" ca="1" si="0"/>
        <v>45350</v>
      </c>
      <c r="F17" s="90">
        <f t="shared" ca="1" si="1"/>
        <v>2024</v>
      </c>
      <c r="G17" s="90">
        <f t="shared" si="2"/>
        <v>1997</v>
      </c>
      <c r="H17" s="18">
        <f t="shared" ca="1" si="3"/>
        <v>27</v>
      </c>
      <c r="I17" s="18">
        <f t="shared" ca="1" si="4"/>
        <v>26</v>
      </c>
    </row>
    <row r="19" spans="2:9" ht="18" x14ac:dyDescent="0.35">
      <c r="C19" s="23" t="s">
        <v>68</v>
      </c>
    </row>
    <row r="20" spans="2:9" ht="18" x14ac:dyDescent="0.35">
      <c r="C20" s="23" t="s">
        <v>69</v>
      </c>
    </row>
    <row r="21" spans="2:9" ht="18" x14ac:dyDescent="0.35">
      <c r="C21" s="23" t="s">
        <v>70</v>
      </c>
    </row>
    <row r="24" spans="2:9" ht="16.2" x14ac:dyDescent="0.3">
      <c r="C24" s="28" t="s">
        <v>71</v>
      </c>
      <c r="D24" s="91">
        <f ca="1">TODAY()</f>
        <v>45350</v>
      </c>
    </row>
    <row r="25" spans="2:9" ht="18" x14ac:dyDescent="0.35">
      <c r="C25" s="28" t="s">
        <v>72</v>
      </c>
      <c r="D25" s="91">
        <f ca="1">WORKDAY(D24,14)</f>
        <v>45370</v>
      </c>
      <c r="F25" s="23" t="s">
        <v>73</v>
      </c>
      <c r="G25" s="1"/>
    </row>
    <row r="26" spans="2:9" ht="18" x14ac:dyDescent="0.35">
      <c r="C26" s="28" t="s">
        <v>76</v>
      </c>
      <c r="D26" s="92">
        <f ca="1">WEEKDAY(D25)</f>
        <v>3</v>
      </c>
      <c r="F26" s="23" t="s">
        <v>74</v>
      </c>
      <c r="G26" s="1"/>
    </row>
    <row r="27" spans="2:9" ht="18" x14ac:dyDescent="0.35">
      <c r="C27" s="28" t="s">
        <v>77</v>
      </c>
      <c r="D27" s="93" t="str">
        <f ca="1">TEXT(D26,"ддд")</f>
        <v>Вт</v>
      </c>
      <c r="F27" s="23" t="s">
        <v>75</v>
      </c>
      <c r="G27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8"/>
  <sheetViews>
    <sheetView showGridLines="0" topLeftCell="A4" workbookViewId="0">
      <selection activeCell="E3" sqref="E3:E38"/>
    </sheetView>
  </sheetViews>
  <sheetFormatPr defaultRowHeight="14.4" x14ac:dyDescent="0.3"/>
  <cols>
    <col min="2" max="2" width="24.109375" bestFit="1" customWidth="1"/>
    <col min="3" max="3" width="18.33203125" customWidth="1"/>
    <col min="5" max="5" width="14.21875" customWidth="1"/>
    <col min="6" max="6" width="4.109375" customWidth="1"/>
  </cols>
  <sheetData>
    <row r="2" spans="2:9" ht="32.4" x14ac:dyDescent="0.35">
      <c r="B2" s="54" t="s">
        <v>78</v>
      </c>
      <c r="C2" s="54" t="s">
        <v>79</v>
      </c>
      <c r="D2" s="54" t="s">
        <v>80</v>
      </c>
      <c r="E2" s="54" t="s">
        <v>81</v>
      </c>
      <c r="F2" s="1"/>
      <c r="G2" s="8"/>
      <c r="H2" s="1"/>
      <c r="I2" s="1"/>
    </row>
    <row r="3" spans="2:9" ht="18" x14ac:dyDescent="0.35">
      <c r="B3" s="55" t="s">
        <v>82</v>
      </c>
      <c r="C3" s="55">
        <v>4</v>
      </c>
      <c r="D3" s="71">
        <v>542.29999999999995</v>
      </c>
      <c r="E3" s="71">
        <f>IF(C3&lt;5,D3,(D3*0.7))</f>
        <v>542.29999999999995</v>
      </c>
      <c r="F3" s="1"/>
      <c r="G3" s="23" t="s">
        <v>172</v>
      </c>
      <c r="H3" s="1"/>
      <c r="I3" s="1"/>
    </row>
    <row r="4" spans="2:9" ht="18" x14ac:dyDescent="0.35">
      <c r="B4" s="55" t="s">
        <v>82</v>
      </c>
      <c r="C4" s="55">
        <v>5</v>
      </c>
      <c r="D4" s="71">
        <v>654.5</v>
      </c>
      <c r="E4" s="71">
        <f t="shared" ref="E4:E38" si="0">IF(C4&lt;5,D4,(D4*0.7))</f>
        <v>458.15</v>
      </c>
      <c r="F4" s="1"/>
      <c r="G4" s="23" t="s">
        <v>90</v>
      </c>
      <c r="H4" s="1"/>
      <c r="I4" s="1"/>
    </row>
    <row r="5" spans="2:9" ht="15.6" x14ac:dyDescent="0.3">
      <c r="B5" s="55" t="s">
        <v>83</v>
      </c>
      <c r="C5" s="55">
        <v>8</v>
      </c>
      <c r="D5" s="71">
        <v>654.5</v>
      </c>
      <c r="E5" s="71">
        <f t="shared" si="0"/>
        <v>458.15</v>
      </c>
      <c r="F5" s="1"/>
      <c r="H5" s="1"/>
      <c r="I5" s="1"/>
    </row>
    <row r="6" spans="2:9" ht="15.6" x14ac:dyDescent="0.3">
      <c r="B6" s="55" t="s">
        <v>84</v>
      </c>
      <c r="C6" s="55">
        <v>6</v>
      </c>
      <c r="D6" s="71">
        <v>561</v>
      </c>
      <c r="E6" s="71">
        <f t="shared" si="0"/>
        <v>392.7</v>
      </c>
      <c r="F6" s="1"/>
      <c r="H6" s="1"/>
      <c r="I6" s="1"/>
    </row>
    <row r="7" spans="2:9" ht="18" x14ac:dyDescent="0.35">
      <c r="B7" s="55" t="s">
        <v>85</v>
      </c>
      <c r="C7" s="55">
        <v>7</v>
      </c>
      <c r="D7" s="71">
        <v>561</v>
      </c>
      <c r="E7" s="71">
        <f t="shared" si="0"/>
        <v>392.7</v>
      </c>
      <c r="F7" s="1"/>
      <c r="G7" s="30"/>
      <c r="H7" s="1"/>
      <c r="I7" s="1"/>
    </row>
    <row r="8" spans="2:9" ht="18" x14ac:dyDescent="0.35">
      <c r="B8" s="55" t="s">
        <v>86</v>
      </c>
      <c r="C8" s="55">
        <v>9</v>
      </c>
      <c r="D8" s="71">
        <v>561</v>
      </c>
      <c r="E8" s="71">
        <f t="shared" si="0"/>
        <v>392.7</v>
      </c>
      <c r="F8" s="1"/>
      <c r="G8" s="30"/>
      <c r="H8" s="1"/>
      <c r="I8" s="1"/>
    </row>
    <row r="9" spans="2:9" ht="15.6" x14ac:dyDescent="0.3">
      <c r="B9" s="55" t="s">
        <v>87</v>
      </c>
      <c r="C9" s="55">
        <v>5</v>
      </c>
      <c r="D9" s="71">
        <v>729.3</v>
      </c>
      <c r="E9" s="71">
        <f t="shared" si="0"/>
        <v>510.50999999999993</v>
      </c>
      <c r="F9" s="1"/>
      <c r="G9" s="1"/>
      <c r="H9" s="1"/>
      <c r="I9" s="1"/>
    </row>
    <row r="10" spans="2:9" ht="15.6" x14ac:dyDescent="0.3">
      <c r="B10" s="55" t="s">
        <v>87</v>
      </c>
      <c r="C10" s="55">
        <v>5</v>
      </c>
      <c r="D10" s="71">
        <v>673.2</v>
      </c>
      <c r="E10" s="71">
        <f t="shared" si="0"/>
        <v>471.24</v>
      </c>
      <c r="F10" s="1"/>
      <c r="G10" s="1"/>
      <c r="H10" s="1"/>
      <c r="I10" s="1"/>
    </row>
    <row r="11" spans="2:9" ht="15.6" x14ac:dyDescent="0.3">
      <c r="B11" s="55" t="s">
        <v>88</v>
      </c>
      <c r="C11" s="55">
        <v>6</v>
      </c>
      <c r="D11" s="71">
        <v>935</v>
      </c>
      <c r="E11" s="71">
        <f t="shared" si="0"/>
        <v>654.5</v>
      </c>
      <c r="F11" s="1"/>
      <c r="G11" s="1"/>
      <c r="H11" s="1"/>
      <c r="I11" s="1"/>
    </row>
    <row r="12" spans="2:9" ht="15.6" x14ac:dyDescent="0.3">
      <c r="B12" s="55" t="s">
        <v>88</v>
      </c>
      <c r="C12" s="55">
        <v>7</v>
      </c>
      <c r="D12" s="71">
        <v>635.79999999999995</v>
      </c>
      <c r="E12" s="71">
        <f t="shared" si="0"/>
        <v>445.05999999999995</v>
      </c>
      <c r="F12" s="1"/>
      <c r="G12" s="1"/>
      <c r="H12" s="1"/>
      <c r="I12" s="1"/>
    </row>
    <row r="13" spans="2:9" ht="15.6" x14ac:dyDescent="0.3">
      <c r="B13" s="55" t="s">
        <v>89</v>
      </c>
      <c r="C13" s="55">
        <v>3</v>
      </c>
      <c r="D13" s="71">
        <v>598.4</v>
      </c>
      <c r="E13" s="71">
        <f t="shared" si="0"/>
        <v>598.4</v>
      </c>
      <c r="F13" s="1"/>
      <c r="G13" s="1"/>
      <c r="H13" s="1"/>
      <c r="I13" s="1"/>
    </row>
    <row r="14" spans="2:9" ht="15.6" x14ac:dyDescent="0.3">
      <c r="B14" s="55" t="s">
        <v>84</v>
      </c>
      <c r="C14" s="55">
        <v>3</v>
      </c>
      <c r="D14" s="71">
        <v>729.30000000000007</v>
      </c>
      <c r="E14" s="71">
        <f t="shared" si="0"/>
        <v>729.30000000000007</v>
      </c>
      <c r="F14" s="1"/>
      <c r="G14" s="1"/>
      <c r="H14" s="1"/>
      <c r="I14" s="1"/>
    </row>
    <row r="15" spans="2:9" ht="15.6" x14ac:dyDescent="0.3">
      <c r="B15" s="55" t="s">
        <v>85</v>
      </c>
      <c r="C15" s="55">
        <v>6</v>
      </c>
      <c r="D15" s="71">
        <v>729.3</v>
      </c>
      <c r="E15" s="71">
        <f t="shared" si="0"/>
        <v>510.50999999999993</v>
      </c>
      <c r="F15" s="1"/>
      <c r="G15" s="1"/>
      <c r="H15" s="1"/>
      <c r="I15" s="1"/>
    </row>
    <row r="16" spans="2:9" ht="15.6" x14ac:dyDescent="0.3">
      <c r="B16" s="55" t="s">
        <v>87</v>
      </c>
      <c r="C16" s="55">
        <v>4</v>
      </c>
      <c r="D16" s="71">
        <v>841.5</v>
      </c>
      <c r="E16" s="71">
        <f t="shared" si="0"/>
        <v>841.5</v>
      </c>
      <c r="F16" s="1"/>
      <c r="G16" s="1"/>
      <c r="H16" s="1"/>
      <c r="I16" s="1"/>
    </row>
    <row r="17" spans="2:9" ht="15.6" x14ac:dyDescent="0.3">
      <c r="B17" s="55" t="s">
        <v>83</v>
      </c>
      <c r="C17" s="55">
        <v>5</v>
      </c>
      <c r="D17" s="71">
        <v>785.4</v>
      </c>
      <c r="E17" s="71">
        <f t="shared" si="0"/>
        <v>549.78</v>
      </c>
      <c r="F17" s="1"/>
      <c r="G17" s="1"/>
      <c r="H17" s="1"/>
      <c r="I17" s="1"/>
    </row>
    <row r="18" spans="2:9" ht="15.6" x14ac:dyDescent="0.3">
      <c r="B18" s="55" t="s">
        <v>86</v>
      </c>
      <c r="C18" s="55">
        <v>7</v>
      </c>
      <c r="D18" s="71">
        <v>897.6</v>
      </c>
      <c r="E18" s="71">
        <f t="shared" si="0"/>
        <v>628.31999999999994</v>
      </c>
      <c r="F18" s="1"/>
      <c r="G18" s="1"/>
      <c r="H18" s="1"/>
      <c r="I18" s="1"/>
    </row>
    <row r="19" spans="2:9" ht="15.6" x14ac:dyDescent="0.3">
      <c r="B19" s="55" t="s">
        <v>86</v>
      </c>
      <c r="C19" s="55">
        <v>6</v>
      </c>
      <c r="D19" s="71">
        <v>748</v>
      </c>
      <c r="E19" s="71">
        <f t="shared" si="0"/>
        <v>523.6</v>
      </c>
      <c r="F19" s="1"/>
      <c r="G19" s="1"/>
      <c r="H19" s="1"/>
      <c r="I19" s="1"/>
    </row>
    <row r="20" spans="2:9" ht="15.6" x14ac:dyDescent="0.3">
      <c r="B20" s="55" t="s">
        <v>89</v>
      </c>
      <c r="C20" s="55">
        <v>5</v>
      </c>
      <c r="D20" s="71">
        <v>504.90000000000003</v>
      </c>
      <c r="E20" s="71">
        <f t="shared" si="0"/>
        <v>353.43</v>
      </c>
      <c r="F20" s="1"/>
      <c r="G20" s="1"/>
      <c r="H20" s="1"/>
      <c r="I20" s="1"/>
    </row>
    <row r="21" spans="2:9" ht="15.6" x14ac:dyDescent="0.3">
      <c r="B21" s="55" t="s">
        <v>89</v>
      </c>
      <c r="C21" s="55">
        <v>7</v>
      </c>
      <c r="D21" s="71">
        <v>579.69999999999993</v>
      </c>
      <c r="E21" s="71">
        <f t="shared" si="0"/>
        <v>405.78999999999991</v>
      </c>
      <c r="F21" s="1"/>
      <c r="G21" s="1"/>
      <c r="H21" s="1"/>
      <c r="I21" s="1"/>
    </row>
    <row r="22" spans="2:9" ht="15.6" x14ac:dyDescent="0.3">
      <c r="B22" s="55" t="s">
        <v>88</v>
      </c>
      <c r="C22" s="55">
        <v>7</v>
      </c>
      <c r="D22" s="71">
        <v>748</v>
      </c>
      <c r="E22" s="71">
        <f t="shared" si="0"/>
        <v>523.6</v>
      </c>
      <c r="F22" s="1"/>
      <c r="G22" s="1"/>
      <c r="H22" s="1"/>
      <c r="I22" s="1"/>
    </row>
    <row r="23" spans="2:9" ht="15.6" x14ac:dyDescent="0.3">
      <c r="B23" s="55" t="s">
        <v>87</v>
      </c>
      <c r="C23" s="55">
        <v>7</v>
      </c>
      <c r="D23" s="71">
        <v>691.9</v>
      </c>
      <c r="E23" s="71">
        <f t="shared" si="0"/>
        <v>484.32999999999993</v>
      </c>
      <c r="F23" s="1"/>
      <c r="G23" s="1"/>
      <c r="H23" s="1"/>
      <c r="I23" s="1"/>
    </row>
    <row r="24" spans="2:9" ht="15.6" x14ac:dyDescent="0.3">
      <c r="B24" s="55" t="s">
        <v>85</v>
      </c>
      <c r="C24" s="55">
        <v>4</v>
      </c>
      <c r="D24" s="71">
        <v>523.6</v>
      </c>
      <c r="E24" s="71">
        <f t="shared" si="0"/>
        <v>523.6</v>
      </c>
      <c r="F24" s="1"/>
      <c r="G24" s="1"/>
      <c r="H24" s="1"/>
      <c r="I24" s="1"/>
    </row>
    <row r="25" spans="2:9" ht="15.6" x14ac:dyDescent="0.3">
      <c r="B25" s="55" t="s">
        <v>88</v>
      </c>
      <c r="C25" s="55">
        <v>4</v>
      </c>
      <c r="D25" s="71">
        <v>523.6</v>
      </c>
      <c r="E25" s="71">
        <f t="shared" si="0"/>
        <v>523.6</v>
      </c>
      <c r="F25" s="1"/>
      <c r="G25" s="1"/>
      <c r="H25" s="1"/>
      <c r="I25" s="1"/>
    </row>
    <row r="26" spans="2:9" ht="15.6" x14ac:dyDescent="0.3">
      <c r="B26" s="55" t="s">
        <v>86</v>
      </c>
      <c r="C26" s="55">
        <v>4</v>
      </c>
      <c r="D26" s="71">
        <v>935</v>
      </c>
      <c r="E26" s="71">
        <f t="shared" si="0"/>
        <v>935</v>
      </c>
      <c r="F26" s="1"/>
      <c r="G26" s="1"/>
      <c r="H26" s="1"/>
      <c r="I26" s="1"/>
    </row>
    <row r="27" spans="2:9" ht="15.6" x14ac:dyDescent="0.3">
      <c r="B27" s="55" t="s">
        <v>89</v>
      </c>
      <c r="C27" s="55">
        <v>5</v>
      </c>
      <c r="D27" s="71">
        <v>654.5</v>
      </c>
      <c r="E27" s="71">
        <f t="shared" si="0"/>
        <v>458.15</v>
      </c>
      <c r="F27" s="1"/>
      <c r="G27" s="1"/>
      <c r="H27" s="1"/>
      <c r="I27" s="1"/>
    </row>
    <row r="28" spans="2:9" ht="15.6" x14ac:dyDescent="0.3">
      <c r="B28" s="55" t="s">
        <v>89</v>
      </c>
      <c r="C28" s="55">
        <v>9</v>
      </c>
      <c r="D28" s="71">
        <v>860.2</v>
      </c>
      <c r="E28" s="71">
        <f t="shared" si="0"/>
        <v>602.14</v>
      </c>
      <c r="F28" s="1"/>
      <c r="G28" s="1"/>
      <c r="H28" s="1"/>
      <c r="I28" s="1"/>
    </row>
    <row r="29" spans="2:9" ht="15.6" x14ac:dyDescent="0.3">
      <c r="B29" s="55" t="s">
        <v>85</v>
      </c>
      <c r="C29" s="55">
        <v>3</v>
      </c>
      <c r="D29" s="71">
        <v>561</v>
      </c>
      <c r="E29" s="71">
        <f t="shared" si="0"/>
        <v>561</v>
      </c>
      <c r="F29" s="1"/>
      <c r="G29" s="1"/>
      <c r="H29" s="1"/>
      <c r="I29" s="1"/>
    </row>
    <row r="30" spans="2:9" ht="15.6" x14ac:dyDescent="0.3">
      <c r="B30" s="55" t="s">
        <v>83</v>
      </c>
      <c r="C30" s="55">
        <v>3</v>
      </c>
      <c r="D30" s="71">
        <v>935</v>
      </c>
      <c r="E30" s="71">
        <f t="shared" si="0"/>
        <v>935</v>
      </c>
      <c r="F30" s="1"/>
      <c r="G30" s="1"/>
      <c r="H30" s="1"/>
      <c r="I30" s="1"/>
    </row>
    <row r="31" spans="2:9" ht="15.6" x14ac:dyDescent="0.3">
      <c r="B31" s="55" t="s">
        <v>85</v>
      </c>
      <c r="C31" s="55">
        <v>9</v>
      </c>
      <c r="D31" s="71">
        <v>878.9</v>
      </c>
      <c r="E31" s="71">
        <f t="shared" si="0"/>
        <v>615.2299999999999</v>
      </c>
      <c r="F31" s="1"/>
      <c r="G31" s="1"/>
      <c r="H31" s="1"/>
      <c r="I31" s="1"/>
    </row>
    <row r="32" spans="2:9" ht="15.6" x14ac:dyDescent="0.3">
      <c r="B32" s="55" t="s">
        <v>84</v>
      </c>
      <c r="C32" s="55">
        <v>8</v>
      </c>
      <c r="D32" s="71">
        <v>710.6</v>
      </c>
      <c r="E32" s="71">
        <f t="shared" si="0"/>
        <v>497.41999999999996</v>
      </c>
      <c r="F32" s="1"/>
      <c r="G32" s="1"/>
      <c r="H32" s="1"/>
      <c r="I32" s="1"/>
    </row>
    <row r="33" spans="2:9" ht="15.6" x14ac:dyDescent="0.3">
      <c r="B33" s="55" t="s">
        <v>87</v>
      </c>
      <c r="C33" s="55">
        <v>9</v>
      </c>
      <c r="D33" s="71">
        <v>878.9</v>
      </c>
      <c r="E33" s="71">
        <f t="shared" si="0"/>
        <v>615.2299999999999</v>
      </c>
      <c r="F33" s="1"/>
      <c r="G33" s="1"/>
      <c r="H33" s="1"/>
      <c r="I33" s="1"/>
    </row>
    <row r="34" spans="2:9" ht="15.6" x14ac:dyDescent="0.3">
      <c r="B34" s="55" t="s">
        <v>84</v>
      </c>
      <c r="C34" s="55">
        <v>6</v>
      </c>
      <c r="D34" s="71">
        <v>673.2</v>
      </c>
      <c r="E34" s="71">
        <f t="shared" si="0"/>
        <v>471.24</v>
      </c>
      <c r="F34" s="1"/>
      <c r="G34" s="1"/>
      <c r="H34" s="1"/>
      <c r="I34" s="1"/>
    </row>
    <row r="35" spans="2:9" ht="15.6" x14ac:dyDescent="0.3">
      <c r="B35" s="55" t="s">
        <v>88</v>
      </c>
      <c r="C35" s="55">
        <v>3</v>
      </c>
      <c r="D35" s="71">
        <v>897.6</v>
      </c>
      <c r="E35" s="71">
        <f t="shared" si="0"/>
        <v>897.6</v>
      </c>
      <c r="F35" s="1"/>
      <c r="G35" s="1"/>
      <c r="H35" s="1"/>
      <c r="I35" s="1"/>
    </row>
    <row r="36" spans="2:9" ht="15.6" x14ac:dyDescent="0.3">
      <c r="B36" s="55" t="s">
        <v>83</v>
      </c>
      <c r="C36" s="55">
        <v>5</v>
      </c>
      <c r="D36" s="71">
        <v>804.09999999999991</v>
      </c>
      <c r="E36" s="71">
        <f t="shared" si="0"/>
        <v>562.86999999999989</v>
      </c>
      <c r="F36" s="1"/>
      <c r="G36" s="1"/>
      <c r="H36" s="1"/>
      <c r="I36" s="1"/>
    </row>
    <row r="37" spans="2:9" ht="15.6" x14ac:dyDescent="0.3">
      <c r="B37" s="55" t="s">
        <v>82</v>
      </c>
      <c r="C37" s="55">
        <v>6</v>
      </c>
      <c r="D37" s="71">
        <v>860.2</v>
      </c>
      <c r="E37" s="71">
        <f t="shared" si="0"/>
        <v>602.14</v>
      </c>
      <c r="F37" s="1"/>
      <c r="G37" s="1"/>
      <c r="H37" s="1"/>
      <c r="I37" s="1"/>
    </row>
    <row r="38" spans="2:9" ht="15.6" x14ac:dyDescent="0.3">
      <c r="B38" s="55" t="s">
        <v>82</v>
      </c>
      <c r="C38" s="55">
        <v>8</v>
      </c>
      <c r="D38" s="71">
        <v>897.59999999999991</v>
      </c>
      <c r="E38" s="71">
        <f t="shared" si="0"/>
        <v>628.31999999999994</v>
      </c>
      <c r="F38" s="1"/>
      <c r="G38" s="1"/>
      <c r="H38" s="1"/>
      <c r="I3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showGridLines="0" workbookViewId="0">
      <selection activeCell="G22" sqref="G22"/>
    </sheetView>
  </sheetViews>
  <sheetFormatPr defaultRowHeight="14.4" x14ac:dyDescent="0.3"/>
  <cols>
    <col min="2" max="2" width="20.88671875" bestFit="1" customWidth="1"/>
    <col min="3" max="5" width="11.21875" customWidth="1"/>
    <col min="6" max="6" width="27.6640625" bestFit="1" customWidth="1"/>
    <col min="7" max="7" width="11.6640625" customWidth="1"/>
    <col min="8" max="8" width="5.5546875" customWidth="1"/>
    <col min="10" max="11" width="10.6640625" customWidth="1"/>
    <col min="12" max="12" width="32.77734375" customWidth="1"/>
  </cols>
  <sheetData>
    <row r="1" spans="2:15" ht="15" thickBot="1" x14ac:dyDescent="0.35"/>
    <row r="2" spans="2:15" ht="32.4" x14ac:dyDescent="0.35">
      <c r="B2" s="33" t="s">
        <v>91</v>
      </c>
      <c r="C2" s="34" t="s">
        <v>92</v>
      </c>
      <c r="D2" s="34" t="s">
        <v>93</v>
      </c>
      <c r="E2" s="34" t="s">
        <v>94</v>
      </c>
      <c r="F2" s="35" t="s">
        <v>95</v>
      </c>
      <c r="G2" s="36" t="s">
        <v>96</v>
      </c>
      <c r="H2" s="1"/>
      <c r="I2" s="8"/>
      <c r="J2" s="1"/>
      <c r="K2" s="1"/>
      <c r="L2" s="1"/>
      <c r="M2" s="1"/>
      <c r="N2" s="1"/>
      <c r="O2" s="1"/>
    </row>
    <row r="3" spans="2:15" ht="16.2" x14ac:dyDescent="0.35">
      <c r="B3" s="37" t="s">
        <v>97</v>
      </c>
      <c r="C3" s="38">
        <v>58</v>
      </c>
      <c r="D3" s="38">
        <v>86</v>
      </c>
      <c r="E3" s="38">
        <v>100</v>
      </c>
      <c r="F3" s="38" t="str">
        <f>IF(AVERAGE(E3,D3,C3)&gt;$J$11,$L$11,IF(AVERAGE(E3,D3,C3)&gt;$J$10,$L$10,IF(AVERAGE(E3,D3,C3)&gt;$J$9,$L$9,IF(AVERAGE(E3,D3,C3)&lt;$K$8,$L$8))))</f>
        <v>стипендия</v>
      </c>
      <c r="G3" s="39">
        <f>IF(AVERAGE(E3,D3,C3) &gt; $J$11,$M$11, IF(AVERAGE(E3,D3,C3) &gt;$J$10,$M$10, IF(AVERAGE(E3,D3,C3) &gt;$J$9,$M$9, IF(AVERAGE(E3,D3,C3) &lt;$K$8, $M$8))))</f>
        <v>2000</v>
      </c>
      <c r="H3" s="1"/>
      <c r="I3" s="72" t="s">
        <v>98</v>
      </c>
      <c r="J3" s="72"/>
      <c r="K3" s="72"/>
      <c r="L3" s="72"/>
      <c r="M3" s="72"/>
      <c r="N3" s="72"/>
      <c r="O3" s="72"/>
    </row>
    <row r="4" spans="2:15" ht="16.2" x14ac:dyDescent="0.35">
      <c r="B4" s="37" t="s">
        <v>99</v>
      </c>
      <c r="C4" s="38">
        <v>84</v>
      </c>
      <c r="D4" s="38">
        <v>76</v>
      </c>
      <c r="E4" s="38">
        <v>45</v>
      </c>
      <c r="F4" s="38" t="str">
        <f t="shared" ref="F4:F14" si="0">IF(AVERAGE(E4,D4,C4)&gt;$J$11,$L$11,IF(AVERAGE(E4,D4,C4)&gt;$J$10,$L$10,IF(AVERAGE(E4,D4,C4)&gt;$J$9,$L$9,IF(AVERAGE(E4,D4,C4)&lt;$K$8,$L$8))))</f>
        <v>не набрано дост. балів</v>
      </c>
      <c r="G4" s="39">
        <f t="shared" ref="G4:G14" si="1">IF(AVERAGE(E4,D4,C4) &gt; $J$11,$M$11, IF(AVERAGE(E4,D4,C4) &gt;$J$10,$M$10, IF(AVERAGE(E4,D4,C4) &gt;$J$9,$M$9, IF(AVERAGE(E4,D4,C4) &lt;$K$8, $M$8))))</f>
        <v>0</v>
      </c>
      <c r="H4" s="1"/>
      <c r="I4" s="72"/>
      <c r="J4" s="72"/>
      <c r="K4" s="72"/>
      <c r="L4" s="72"/>
      <c r="M4" s="72"/>
      <c r="N4" s="72"/>
      <c r="O4" s="72"/>
    </row>
    <row r="5" spans="2:15" ht="21" customHeight="1" x14ac:dyDescent="0.35">
      <c r="B5" s="37" t="s">
        <v>100</v>
      </c>
      <c r="C5" s="38">
        <v>87</v>
      </c>
      <c r="D5" s="38">
        <v>99</v>
      </c>
      <c r="E5" s="38">
        <v>59</v>
      </c>
      <c r="F5" s="38" t="str">
        <f t="shared" si="0"/>
        <v>стипендия</v>
      </c>
      <c r="G5" s="39">
        <f t="shared" si="1"/>
        <v>2000</v>
      </c>
      <c r="H5" s="1"/>
      <c r="I5" s="72"/>
      <c r="J5" s="72"/>
      <c r="K5" s="72"/>
      <c r="L5" s="72"/>
      <c r="M5" s="72"/>
      <c r="N5" s="72"/>
      <c r="O5" s="72"/>
    </row>
    <row r="6" spans="2:15" ht="16.2" x14ac:dyDescent="0.35">
      <c r="B6" s="37" t="s">
        <v>101</v>
      </c>
      <c r="C6" s="38">
        <v>60</v>
      </c>
      <c r="D6" s="38">
        <v>74</v>
      </c>
      <c r="E6" s="38">
        <v>95</v>
      </c>
      <c r="F6" s="38" t="str">
        <f t="shared" si="0"/>
        <v>стипендия</v>
      </c>
      <c r="G6" s="39">
        <f t="shared" si="1"/>
        <v>1000</v>
      </c>
      <c r="H6" s="1"/>
      <c r="I6" s="1"/>
      <c r="J6" s="1"/>
      <c r="K6" s="1"/>
      <c r="L6" s="1"/>
      <c r="M6" s="1"/>
      <c r="N6" s="1"/>
      <c r="O6" s="1"/>
    </row>
    <row r="7" spans="2:15" ht="16.2" x14ac:dyDescent="0.35">
      <c r="B7" s="37" t="s">
        <v>102</v>
      </c>
      <c r="C7" s="38">
        <v>82</v>
      </c>
      <c r="D7" s="38">
        <v>95</v>
      </c>
      <c r="E7" s="38">
        <v>100</v>
      </c>
      <c r="F7" s="38" t="str">
        <f t="shared" si="0"/>
        <v>стипендия</v>
      </c>
      <c r="G7" s="39">
        <f t="shared" si="1"/>
        <v>4000</v>
      </c>
      <c r="H7" s="1"/>
      <c r="I7" s="1"/>
      <c r="J7" s="1"/>
      <c r="K7" s="1"/>
      <c r="L7" s="1"/>
      <c r="M7" s="1"/>
      <c r="N7" s="1"/>
      <c r="O7" s="1"/>
    </row>
    <row r="8" spans="2:15" ht="16.2" x14ac:dyDescent="0.35">
      <c r="B8" s="37" t="s">
        <v>103</v>
      </c>
      <c r="C8" s="39">
        <v>54</v>
      </c>
      <c r="D8" s="39">
        <v>73</v>
      </c>
      <c r="E8" s="39">
        <v>56</v>
      </c>
      <c r="F8" s="38" t="str">
        <f t="shared" si="0"/>
        <v>не набрано дост. балів</v>
      </c>
      <c r="G8" s="39">
        <f t="shared" si="1"/>
        <v>0</v>
      </c>
      <c r="H8" s="1"/>
      <c r="I8" s="1"/>
      <c r="J8" s="29">
        <v>0</v>
      </c>
      <c r="K8" s="29">
        <v>69</v>
      </c>
      <c r="L8" s="40" t="s">
        <v>104</v>
      </c>
      <c r="M8" s="29"/>
      <c r="N8" s="1"/>
      <c r="O8" s="1"/>
    </row>
    <row r="9" spans="2:15" ht="16.2" x14ac:dyDescent="0.35">
      <c r="B9" s="37" t="s">
        <v>105</v>
      </c>
      <c r="C9" s="39">
        <v>75</v>
      </c>
      <c r="D9" s="39">
        <v>85</v>
      </c>
      <c r="E9" s="39">
        <v>61</v>
      </c>
      <c r="F9" s="38" t="str">
        <f t="shared" si="0"/>
        <v>стипендия</v>
      </c>
      <c r="G9" s="39">
        <f t="shared" si="1"/>
        <v>1000</v>
      </c>
      <c r="H9" s="1"/>
      <c r="I9" s="1"/>
      <c r="J9" s="29">
        <v>70</v>
      </c>
      <c r="K9" s="29">
        <v>79</v>
      </c>
      <c r="L9" s="40" t="s">
        <v>106</v>
      </c>
      <c r="M9" s="29">
        <v>1000</v>
      </c>
      <c r="N9" s="1"/>
      <c r="O9" s="1"/>
    </row>
    <row r="10" spans="2:15" ht="16.2" x14ac:dyDescent="0.35">
      <c r="B10" s="37" t="s">
        <v>107</v>
      </c>
      <c r="C10" s="39">
        <v>45</v>
      </c>
      <c r="D10" s="39">
        <v>71</v>
      </c>
      <c r="E10" s="39">
        <v>98</v>
      </c>
      <c r="F10" s="38" t="str">
        <f t="shared" si="0"/>
        <v>стипендия</v>
      </c>
      <c r="G10" s="39">
        <f t="shared" si="1"/>
        <v>1000</v>
      </c>
      <c r="H10" s="1"/>
      <c r="I10" s="1"/>
      <c r="J10" s="29">
        <v>80</v>
      </c>
      <c r="K10" s="29">
        <v>89</v>
      </c>
      <c r="L10" s="40" t="s">
        <v>106</v>
      </c>
      <c r="M10" s="29">
        <v>2000</v>
      </c>
      <c r="N10" s="1"/>
      <c r="O10" s="1"/>
    </row>
    <row r="11" spans="2:15" ht="16.2" x14ac:dyDescent="0.35">
      <c r="B11" s="37" t="s">
        <v>108</v>
      </c>
      <c r="C11" s="39">
        <v>97</v>
      </c>
      <c r="D11" s="39">
        <v>87</v>
      </c>
      <c r="E11" s="39">
        <v>86</v>
      </c>
      <c r="F11" s="38" t="str">
        <f t="shared" si="0"/>
        <v>стипендия</v>
      </c>
      <c r="G11" s="39">
        <f t="shared" si="1"/>
        <v>2000</v>
      </c>
      <c r="H11" s="1"/>
      <c r="I11" s="1"/>
      <c r="J11" s="29">
        <v>90</v>
      </c>
      <c r="K11" s="29">
        <v>100</v>
      </c>
      <c r="L11" s="40" t="s">
        <v>106</v>
      </c>
      <c r="M11" s="29">
        <v>4000</v>
      </c>
      <c r="N11" s="1"/>
      <c r="O11" s="1"/>
    </row>
    <row r="12" spans="2:15" ht="16.2" x14ac:dyDescent="0.35">
      <c r="B12" s="37" t="s">
        <v>109</v>
      </c>
      <c r="C12" s="39">
        <v>65</v>
      </c>
      <c r="D12" s="39">
        <v>68</v>
      </c>
      <c r="E12" s="39">
        <v>49</v>
      </c>
      <c r="F12" s="38" t="str">
        <f t="shared" si="0"/>
        <v>не набрано дост. балів</v>
      </c>
      <c r="G12" s="39">
        <f t="shared" si="1"/>
        <v>0</v>
      </c>
      <c r="H12" s="1"/>
      <c r="I12" s="1"/>
      <c r="J12" s="1"/>
      <c r="K12" s="1"/>
      <c r="L12" s="1"/>
      <c r="M12" s="1"/>
      <c r="N12" s="1"/>
      <c r="O12" s="1"/>
    </row>
    <row r="13" spans="2:15" ht="16.2" x14ac:dyDescent="0.35">
      <c r="B13" s="37" t="s">
        <v>110</v>
      </c>
      <c r="C13" s="39">
        <v>59</v>
      </c>
      <c r="D13" s="39">
        <v>74</v>
      </c>
      <c r="E13" s="39">
        <v>68</v>
      </c>
      <c r="F13" s="38" t="str">
        <f t="shared" si="0"/>
        <v>не набрано дост. балів</v>
      </c>
      <c r="G13" s="39">
        <f t="shared" si="1"/>
        <v>0</v>
      </c>
      <c r="H13" s="1"/>
      <c r="I13" s="1"/>
      <c r="J13" s="1"/>
      <c r="K13" s="1"/>
      <c r="L13" s="1"/>
      <c r="M13" s="1"/>
      <c r="N13" s="1"/>
      <c r="O13" s="1"/>
    </row>
    <row r="14" spans="2:15" ht="16.2" x14ac:dyDescent="0.35">
      <c r="B14" s="37" t="s">
        <v>111</v>
      </c>
      <c r="C14" s="39">
        <v>87</v>
      </c>
      <c r="D14" s="39">
        <v>92</v>
      </c>
      <c r="E14" s="39">
        <v>97</v>
      </c>
      <c r="F14" s="38" t="str">
        <f t="shared" si="0"/>
        <v>стипендия</v>
      </c>
      <c r="G14" s="39">
        <f t="shared" si="1"/>
        <v>4000</v>
      </c>
      <c r="H14" s="1"/>
      <c r="I14" s="1"/>
      <c r="J14" s="1"/>
      <c r="K14" s="1"/>
      <c r="L14" s="1"/>
      <c r="M14" s="1"/>
      <c r="N14" s="1"/>
      <c r="O14" s="1"/>
    </row>
    <row r="15" spans="2:1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</sheetData>
  <mergeCells count="1">
    <mergeCell ref="I3:O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showGridLines="0" workbookViewId="0">
      <selection activeCell="H21" sqref="H21"/>
    </sheetView>
  </sheetViews>
  <sheetFormatPr defaultRowHeight="14.4" x14ac:dyDescent="0.3"/>
  <cols>
    <col min="3" max="3" width="25.21875" customWidth="1"/>
    <col min="4" max="7" width="16" customWidth="1"/>
    <col min="8" max="8" width="12.33203125" customWidth="1"/>
    <col min="9" max="9" width="10.109375" customWidth="1"/>
    <col min="10" max="10" width="15.33203125" customWidth="1"/>
  </cols>
  <sheetData>
    <row r="1" spans="2:10" ht="15" thickBot="1" x14ac:dyDescent="0.35"/>
    <row r="2" spans="2:10" ht="49.2" thickBot="1" x14ac:dyDescent="0.35">
      <c r="B2" s="43" t="s">
        <v>45</v>
      </c>
      <c r="C2" s="43" t="s">
        <v>113</v>
      </c>
      <c r="D2" s="43" t="s">
        <v>114</v>
      </c>
      <c r="E2" s="43" t="s">
        <v>115</v>
      </c>
      <c r="F2" s="43" t="s">
        <v>116</v>
      </c>
      <c r="G2" s="95" t="s">
        <v>117</v>
      </c>
      <c r="H2" s="43" t="s">
        <v>132</v>
      </c>
      <c r="J2" s="96" t="s">
        <v>112</v>
      </c>
    </row>
    <row r="3" spans="2:10" ht="16.2" customHeight="1" thickBot="1" x14ac:dyDescent="0.35">
      <c r="B3" s="44">
        <v>1</v>
      </c>
      <c r="C3" s="45" t="s">
        <v>118</v>
      </c>
      <c r="D3" s="45">
        <v>1320</v>
      </c>
      <c r="E3" s="46">
        <v>10</v>
      </c>
      <c r="F3" s="47">
        <f>D3*E3</f>
        <v>13200</v>
      </c>
      <c r="G3" s="94">
        <f>F3-(F3*$J$3)</f>
        <v>10560</v>
      </c>
      <c r="H3" s="49">
        <v>10560</v>
      </c>
      <c r="J3" s="97">
        <v>0.2</v>
      </c>
    </row>
    <row r="4" spans="2:10" ht="15.6" x14ac:dyDescent="0.3">
      <c r="B4" s="44">
        <v>2</v>
      </c>
      <c r="C4" s="45" t="s">
        <v>119</v>
      </c>
      <c r="D4" s="45">
        <v>3220</v>
      </c>
      <c r="E4" s="46">
        <v>10</v>
      </c>
      <c r="F4" s="47">
        <f t="shared" ref="F4:F14" si="0">D4*E4</f>
        <v>32200</v>
      </c>
      <c r="G4" s="94">
        <f t="shared" ref="G4:G14" si="1">F4-(F4*$J$3)</f>
        <v>25760</v>
      </c>
      <c r="H4" s="49">
        <v>25760</v>
      </c>
      <c r="I4" s="1"/>
    </row>
    <row r="5" spans="2:10" ht="15.6" x14ac:dyDescent="0.3">
      <c r="B5" s="44">
        <v>3</v>
      </c>
      <c r="C5" s="45" t="s">
        <v>120</v>
      </c>
      <c r="D5" s="45">
        <v>30</v>
      </c>
      <c r="E5" s="46">
        <v>100</v>
      </c>
      <c r="F5" s="47">
        <f t="shared" si="0"/>
        <v>3000</v>
      </c>
      <c r="G5" s="94">
        <f t="shared" si="1"/>
        <v>2400</v>
      </c>
      <c r="H5" s="49">
        <v>2400</v>
      </c>
      <c r="I5" s="1"/>
    </row>
    <row r="6" spans="2:10" ht="15.6" x14ac:dyDescent="0.3">
      <c r="B6" s="44">
        <v>4</v>
      </c>
      <c r="C6" s="45" t="s">
        <v>121</v>
      </c>
      <c r="D6" s="45">
        <v>14500</v>
      </c>
      <c r="E6" s="46">
        <v>3</v>
      </c>
      <c r="F6" s="47">
        <f t="shared" si="0"/>
        <v>43500</v>
      </c>
      <c r="G6" s="94">
        <f t="shared" si="1"/>
        <v>34800</v>
      </c>
      <c r="H6" s="49">
        <v>34800</v>
      </c>
      <c r="I6" s="1"/>
      <c r="J6" s="98"/>
    </row>
    <row r="7" spans="2:10" ht="15.6" x14ac:dyDescent="0.3">
      <c r="B7" s="44">
        <v>5</v>
      </c>
      <c r="C7" s="45" t="s">
        <v>122</v>
      </c>
      <c r="D7" s="45">
        <v>1580</v>
      </c>
      <c r="E7" s="46">
        <v>10</v>
      </c>
      <c r="F7" s="47">
        <f t="shared" si="0"/>
        <v>15800</v>
      </c>
      <c r="G7" s="94">
        <f t="shared" si="1"/>
        <v>12640</v>
      </c>
      <c r="H7" s="49">
        <v>12640</v>
      </c>
      <c r="I7" s="1"/>
    </row>
    <row r="8" spans="2:10" ht="15.6" x14ac:dyDescent="0.3">
      <c r="B8" s="44">
        <v>6</v>
      </c>
      <c r="C8" s="45" t="s">
        <v>123</v>
      </c>
      <c r="D8" s="45">
        <v>450</v>
      </c>
      <c r="E8" s="46">
        <v>30</v>
      </c>
      <c r="F8" s="47">
        <f t="shared" si="0"/>
        <v>13500</v>
      </c>
      <c r="G8" s="94">
        <f t="shared" si="1"/>
        <v>10800</v>
      </c>
      <c r="H8" s="49">
        <v>10800</v>
      </c>
      <c r="I8" s="1"/>
    </row>
    <row r="9" spans="2:10" ht="15.6" x14ac:dyDescent="0.3">
      <c r="B9" s="44">
        <v>7</v>
      </c>
      <c r="C9" s="45" t="s">
        <v>124</v>
      </c>
      <c r="D9" s="45">
        <v>2610</v>
      </c>
      <c r="E9" s="46">
        <v>20</v>
      </c>
      <c r="F9" s="47">
        <f t="shared" si="0"/>
        <v>52200</v>
      </c>
      <c r="G9" s="94">
        <f t="shared" si="1"/>
        <v>41760</v>
      </c>
      <c r="H9" s="49">
        <v>41760</v>
      </c>
      <c r="I9" s="1"/>
    </row>
    <row r="10" spans="2:10" ht="15.6" x14ac:dyDescent="0.3">
      <c r="B10" s="44">
        <v>8</v>
      </c>
      <c r="C10" s="45" t="s">
        <v>125</v>
      </c>
      <c r="D10" s="45">
        <v>1980</v>
      </c>
      <c r="E10" s="46">
        <v>10</v>
      </c>
      <c r="F10" s="47">
        <f t="shared" si="0"/>
        <v>19800</v>
      </c>
      <c r="G10" s="94">
        <f t="shared" si="1"/>
        <v>15840</v>
      </c>
      <c r="H10" s="49">
        <v>15840</v>
      </c>
      <c r="I10" s="1"/>
    </row>
    <row r="11" spans="2:10" ht="15.6" x14ac:dyDescent="0.3">
      <c r="B11" s="44">
        <v>9</v>
      </c>
      <c r="C11" s="45" t="s">
        <v>126</v>
      </c>
      <c r="D11" s="45">
        <v>9940</v>
      </c>
      <c r="E11" s="48">
        <v>10</v>
      </c>
      <c r="F11" s="47">
        <f t="shared" si="0"/>
        <v>99400</v>
      </c>
      <c r="G11" s="94">
        <f t="shared" si="1"/>
        <v>79520</v>
      </c>
      <c r="H11" s="49">
        <v>79520</v>
      </c>
      <c r="I11" s="1"/>
    </row>
    <row r="12" spans="2:10" ht="15.6" x14ac:dyDescent="0.3">
      <c r="B12" s="44">
        <v>10</v>
      </c>
      <c r="C12" s="45" t="s">
        <v>127</v>
      </c>
      <c r="D12" s="45">
        <v>1305</v>
      </c>
      <c r="E12" s="48">
        <v>30</v>
      </c>
      <c r="F12" s="47">
        <f t="shared" si="0"/>
        <v>39150</v>
      </c>
      <c r="G12" s="94">
        <f t="shared" si="1"/>
        <v>31320</v>
      </c>
      <c r="H12" s="49">
        <v>31320</v>
      </c>
      <c r="I12" s="1"/>
    </row>
    <row r="13" spans="2:10" ht="15.6" x14ac:dyDescent="0.3">
      <c r="B13" s="44">
        <v>11</v>
      </c>
      <c r="C13" s="45" t="s">
        <v>128</v>
      </c>
      <c r="D13" s="45">
        <v>309</v>
      </c>
      <c r="E13" s="48">
        <v>30</v>
      </c>
      <c r="F13" s="47">
        <f t="shared" si="0"/>
        <v>9270</v>
      </c>
      <c r="G13" s="94">
        <f t="shared" si="1"/>
        <v>7416</v>
      </c>
      <c r="H13" s="49">
        <v>7416</v>
      </c>
      <c r="I13" s="1"/>
    </row>
    <row r="14" spans="2:10" ht="15.6" x14ac:dyDescent="0.3">
      <c r="B14" s="44">
        <v>12</v>
      </c>
      <c r="C14" s="45" t="s">
        <v>129</v>
      </c>
      <c r="D14" s="45">
        <v>490</v>
      </c>
      <c r="E14" s="48">
        <v>3</v>
      </c>
      <c r="F14" s="47">
        <f t="shared" si="0"/>
        <v>1470</v>
      </c>
      <c r="G14" s="94">
        <f t="shared" si="1"/>
        <v>1176</v>
      </c>
      <c r="H14" s="49">
        <v>1176</v>
      </c>
      <c r="I14" s="1"/>
    </row>
    <row r="15" spans="2:10" x14ac:dyDescent="0.3">
      <c r="B15" s="1"/>
      <c r="C15" s="1"/>
      <c r="D15" s="1"/>
      <c r="E15" s="1"/>
      <c r="F15" s="1"/>
      <c r="G15" s="1"/>
      <c r="H15" s="1"/>
      <c r="I15" s="1"/>
    </row>
    <row r="16" spans="2:10" ht="18" x14ac:dyDescent="0.35">
      <c r="B16" s="8"/>
      <c r="C16" s="1"/>
      <c r="D16" s="1"/>
      <c r="E16" s="1"/>
      <c r="F16" s="1"/>
      <c r="G16" s="1"/>
      <c r="H16" s="1"/>
      <c r="I16" s="1"/>
    </row>
    <row r="17" spans="2:9" ht="18" x14ac:dyDescent="0.35">
      <c r="B17" s="41"/>
      <c r="C17" s="42" t="s">
        <v>130</v>
      </c>
      <c r="D17" s="41"/>
      <c r="E17" s="41"/>
      <c r="F17" s="1"/>
      <c r="G17" s="1"/>
      <c r="H17" s="1"/>
      <c r="I17" s="1"/>
    </row>
    <row r="18" spans="2:9" ht="18" x14ac:dyDescent="0.35">
      <c r="B18" s="41"/>
      <c r="C18" s="42" t="s">
        <v>131</v>
      </c>
      <c r="D18" s="41"/>
      <c r="E18" s="41"/>
      <c r="F18" s="1"/>
      <c r="G18" s="1"/>
      <c r="H18" s="1"/>
      <c r="I18" s="1"/>
    </row>
    <row r="19" spans="2:9" x14ac:dyDescent="0.3">
      <c r="B19" s="1"/>
      <c r="C19" s="1"/>
      <c r="D19" s="1"/>
      <c r="E19" s="1"/>
      <c r="F19" s="1"/>
      <c r="G19" s="1"/>
      <c r="H19" s="1"/>
      <c r="I19" s="1"/>
    </row>
    <row r="20" spans="2:9" x14ac:dyDescent="0.3">
      <c r="I2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showGridLines="0" workbookViewId="0">
      <selection activeCell="F14" sqref="F14"/>
    </sheetView>
  </sheetViews>
  <sheetFormatPr defaultRowHeight="14.4" x14ac:dyDescent="0.3"/>
  <cols>
    <col min="3" max="3" width="18.33203125" customWidth="1"/>
    <col min="4" max="5" width="16.44140625" customWidth="1"/>
    <col min="8" max="8" width="27.88671875" customWidth="1"/>
    <col min="9" max="9" width="16.44140625" customWidth="1"/>
  </cols>
  <sheetData>
    <row r="2" spans="2:10" ht="15" thickBot="1" x14ac:dyDescent="0.35">
      <c r="B2" s="1"/>
      <c r="C2" s="1"/>
      <c r="D2" s="1"/>
      <c r="E2" s="1"/>
      <c r="F2" s="1"/>
      <c r="G2" s="1"/>
      <c r="H2" s="1"/>
      <c r="I2" s="1"/>
      <c r="J2" s="1"/>
    </row>
    <row r="3" spans="2:10" ht="32.4" x14ac:dyDescent="0.3">
      <c r="B3" s="1"/>
      <c r="C3" s="54" t="s">
        <v>133</v>
      </c>
      <c r="D3" s="54" t="s">
        <v>134</v>
      </c>
      <c r="E3" s="54" t="s">
        <v>135</v>
      </c>
      <c r="F3" s="1"/>
      <c r="G3" s="1"/>
      <c r="H3" s="52" t="s">
        <v>133</v>
      </c>
      <c r="I3" s="53" t="s">
        <v>136</v>
      </c>
      <c r="J3" s="1"/>
    </row>
    <row r="4" spans="2:10" ht="15.6" x14ac:dyDescent="0.3">
      <c r="B4" s="1"/>
      <c r="C4" s="55" t="s">
        <v>137</v>
      </c>
      <c r="D4" s="55">
        <v>1</v>
      </c>
      <c r="E4" s="56">
        <f>VLOOKUP(C4,$H$4:$I$13,2,FALSE)*D4</f>
        <v>11</v>
      </c>
      <c r="F4" s="1"/>
      <c r="G4" s="1"/>
      <c r="H4" s="31" t="s">
        <v>138</v>
      </c>
      <c r="I4" s="50">
        <v>28</v>
      </c>
      <c r="J4" s="1"/>
    </row>
    <row r="5" spans="2:10" ht="15.6" x14ac:dyDescent="0.3">
      <c r="B5" s="1"/>
      <c r="C5" s="55" t="s">
        <v>139</v>
      </c>
      <c r="D5" s="55">
        <v>2</v>
      </c>
      <c r="E5" s="56">
        <f t="shared" ref="E5:E14" si="0">VLOOKUP(C5,$H$4:$I$13,2,FALSE)*D5</f>
        <v>280</v>
      </c>
      <c r="F5" s="1"/>
      <c r="G5" s="1"/>
      <c r="H5" s="31" t="s">
        <v>140</v>
      </c>
      <c r="I5" s="50">
        <v>25</v>
      </c>
      <c r="J5" s="1"/>
    </row>
    <row r="6" spans="2:10" ht="15.6" x14ac:dyDescent="0.3">
      <c r="B6" s="1"/>
      <c r="C6" s="55" t="s">
        <v>141</v>
      </c>
      <c r="D6" s="55">
        <v>1</v>
      </c>
      <c r="E6" s="56">
        <f t="shared" si="0"/>
        <v>35</v>
      </c>
      <c r="F6" s="1"/>
      <c r="G6" s="1"/>
      <c r="H6" s="31" t="s">
        <v>142</v>
      </c>
      <c r="I6" s="50">
        <v>28</v>
      </c>
      <c r="J6" s="1"/>
    </row>
    <row r="7" spans="2:10" ht="15.6" x14ac:dyDescent="0.3">
      <c r="B7" s="1"/>
      <c r="C7" s="55" t="s">
        <v>142</v>
      </c>
      <c r="D7" s="55">
        <v>4</v>
      </c>
      <c r="E7" s="56">
        <f t="shared" si="0"/>
        <v>112</v>
      </c>
      <c r="F7" s="1"/>
      <c r="G7" s="1"/>
      <c r="H7" s="31" t="s">
        <v>143</v>
      </c>
      <c r="I7" s="50">
        <v>120</v>
      </c>
      <c r="J7" s="1"/>
    </row>
    <row r="8" spans="2:10" ht="15.6" x14ac:dyDescent="0.3">
      <c r="B8" s="1"/>
      <c r="C8" s="55" t="s">
        <v>144</v>
      </c>
      <c r="D8" s="55">
        <v>6</v>
      </c>
      <c r="E8" s="56">
        <f t="shared" si="0"/>
        <v>90</v>
      </c>
      <c r="F8" s="1"/>
      <c r="G8" s="1"/>
      <c r="H8" s="31" t="s">
        <v>141</v>
      </c>
      <c r="I8" s="50">
        <v>35</v>
      </c>
      <c r="J8" s="1"/>
    </row>
    <row r="9" spans="2:10" ht="15.6" x14ac:dyDescent="0.3">
      <c r="B9" s="1"/>
      <c r="C9" s="55" t="s">
        <v>138</v>
      </c>
      <c r="D9" s="55">
        <v>7</v>
      </c>
      <c r="E9" s="56">
        <f t="shared" si="0"/>
        <v>196</v>
      </c>
      <c r="F9" s="1"/>
      <c r="G9" s="1"/>
      <c r="H9" s="31" t="s">
        <v>139</v>
      </c>
      <c r="I9" s="50">
        <v>140</v>
      </c>
      <c r="J9" s="1"/>
    </row>
    <row r="10" spans="2:10" ht="15.6" x14ac:dyDescent="0.3">
      <c r="B10" s="1"/>
      <c r="C10" s="55" t="s">
        <v>140</v>
      </c>
      <c r="D10" s="55">
        <v>2</v>
      </c>
      <c r="E10" s="56">
        <f t="shared" si="0"/>
        <v>50</v>
      </c>
      <c r="F10" s="1"/>
      <c r="G10" s="1"/>
      <c r="H10" s="31" t="s">
        <v>137</v>
      </c>
      <c r="I10" s="50">
        <v>11</v>
      </c>
      <c r="J10" s="1"/>
    </row>
    <row r="11" spans="2:10" ht="15.6" x14ac:dyDescent="0.3">
      <c r="B11" s="1"/>
      <c r="C11" s="55" t="s">
        <v>145</v>
      </c>
      <c r="D11" s="55">
        <v>3</v>
      </c>
      <c r="E11" s="56">
        <f t="shared" si="0"/>
        <v>75</v>
      </c>
      <c r="F11" s="1"/>
      <c r="G11" s="1"/>
      <c r="H11" s="31" t="s">
        <v>146</v>
      </c>
      <c r="I11" s="50">
        <v>12</v>
      </c>
      <c r="J11" s="1"/>
    </row>
    <row r="12" spans="2:10" ht="15.6" x14ac:dyDescent="0.3">
      <c r="B12" s="1"/>
      <c r="C12" s="55" t="s">
        <v>146</v>
      </c>
      <c r="D12" s="55">
        <v>2</v>
      </c>
      <c r="E12" s="56">
        <f t="shared" si="0"/>
        <v>24</v>
      </c>
      <c r="F12" s="1"/>
      <c r="G12" s="1"/>
      <c r="H12" s="31" t="s">
        <v>145</v>
      </c>
      <c r="I12" s="50">
        <v>25</v>
      </c>
      <c r="J12" s="1"/>
    </row>
    <row r="13" spans="2:10" ht="16.2" thickBot="1" x14ac:dyDescent="0.35">
      <c r="B13" s="1"/>
      <c r="C13" s="55" t="s">
        <v>143</v>
      </c>
      <c r="D13" s="55">
        <v>3</v>
      </c>
      <c r="E13" s="56">
        <f t="shared" si="0"/>
        <v>360</v>
      </c>
      <c r="F13" s="1" t="s">
        <v>173</v>
      </c>
      <c r="G13" s="1"/>
      <c r="H13" s="32" t="s">
        <v>144</v>
      </c>
      <c r="I13" s="51">
        <v>15</v>
      </c>
      <c r="J13" s="1"/>
    </row>
    <row r="14" spans="2:10" ht="18" x14ac:dyDescent="0.35">
      <c r="B14" s="1"/>
      <c r="C14" s="81" t="s">
        <v>147</v>
      </c>
      <c r="D14" s="81"/>
      <c r="E14" s="57">
        <f>SUM(E4:E13)</f>
        <v>1233</v>
      </c>
      <c r="F14" s="1"/>
      <c r="G14" s="1"/>
      <c r="H14" s="1"/>
      <c r="I14" s="1"/>
      <c r="J14" s="1"/>
    </row>
    <row r="15" spans="2:10" x14ac:dyDescent="0.3">
      <c r="B15" s="1"/>
      <c r="C15" s="1"/>
      <c r="D15" s="1"/>
      <c r="E15" s="1"/>
      <c r="F15" s="1"/>
      <c r="G15" s="1"/>
      <c r="H15" s="1"/>
      <c r="I15" s="1"/>
      <c r="J15" s="1"/>
    </row>
    <row r="16" spans="2:10" ht="18" x14ac:dyDescent="0.35">
      <c r="B16" s="1"/>
      <c r="C16" s="8"/>
      <c r="D16" s="1"/>
      <c r="E16" s="1"/>
      <c r="F16" s="1" t="e">
        <f>VLOOKUP(C4:C13, H4:I13,2,FALSE)</f>
        <v>#VALUE!</v>
      </c>
      <c r="G16" s="1"/>
      <c r="H16" s="1"/>
      <c r="I16" s="1"/>
      <c r="J16" s="1"/>
    </row>
    <row r="17" spans="2:10" ht="18" customHeight="1" x14ac:dyDescent="0.3">
      <c r="B17" s="1"/>
      <c r="C17" s="82" t="s">
        <v>148</v>
      </c>
      <c r="D17" s="82"/>
      <c r="E17" s="82"/>
      <c r="F17" s="82"/>
      <c r="G17" s="82"/>
      <c r="H17" s="82"/>
      <c r="I17" s="82"/>
      <c r="J17" s="1"/>
    </row>
    <row r="18" spans="2:10" x14ac:dyDescent="0.3">
      <c r="C18" s="82"/>
      <c r="D18" s="82"/>
      <c r="E18" s="82"/>
      <c r="F18" s="82"/>
      <c r="G18" s="82"/>
      <c r="H18" s="82"/>
      <c r="I18" s="82"/>
    </row>
  </sheetData>
  <mergeCells count="2">
    <mergeCell ref="C14:D14"/>
    <mergeCell ref="C17:I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5"/>
  <sheetViews>
    <sheetView showGridLines="0" workbookViewId="0">
      <selection activeCell="G19" sqref="G19"/>
    </sheetView>
  </sheetViews>
  <sheetFormatPr defaultRowHeight="14.4" x14ac:dyDescent="0.3"/>
  <cols>
    <col min="2" max="2" width="22.21875" customWidth="1"/>
    <col min="6" max="6" width="10.109375" bestFit="1" customWidth="1"/>
    <col min="8" max="8" width="22.21875" customWidth="1"/>
    <col min="12" max="12" width="10.109375" bestFit="1" customWidth="1"/>
    <col min="14" max="14" width="22.21875" customWidth="1"/>
    <col min="18" max="18" width="10.109375" bestFit="1" customWidth="1"/>
  </cols>
  <sheetData>
    <row r="2" spans="2:19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21" thickBot="1" x14ac:dyDescent="0.4">
      <c r="B3" s="83" t="s">
        <v>149</v>
      </c>
      <c r="C3" s="83"/>
      <c r="D3" s="83"/>
      <c r="E3" s="83"/>
      <c r="F3" s="62">
        <f ca="1">YEAR(TODAY())-2</f>
        <v>2022</v>
      </c>
      <c r="G3" s="63"/>
      <c r="H3" s="84" t="s">
        <v>149</v>
      </c>
      <c r="I3" s="84"/>
      <c r="J3" s="84"/>
      <c r="K3" s="84"/>
      <c r="L3" s="64">
        <f ca="1">YEAR(TODAY())-1</f>
        <v>2023</v>
      </c>
      <c r="M3" s="63"/>
      <c r="N3" s="84" t="s">
        <v>149</v>
      </c>
      <c r="O3" s="84"/>
      <c r="P3" s="84"/>
      <c r="Q3" s="84"/>
      <c r="R3" s="64">
        <f ca="1">YEAR(TODAY())</f>
        <v>2024</v>
      </c>
      <c r="S3" s="1"/>
    </row>
    <row r="4" spans="2:19" ht="16.2" x14ac:dyDescent="0.3">
      <c r="B4" s="65" t="s">
        <v>150</v>
      </c>
      <c r="C4" s="68" t="s">
        <v>151</v>
      </c>
      <c r="D4" s="68" t="s">
        <v>152</v>
      </c>
      <c r="E4" s="68" t="s">
        <v>153</v>
      </c>
      <c r="F4" s="69" t="s">
        <v>154</v>
      </c>
      <c r="G4" s="1"/>
      <c r="H4" s="65" t="s">
        <v>150</v>
      </c>
      <c r="I4" s="68" t="s">
        <v>151</v>
      </c>
      <c r="J4" s="68" t="s">
        <v>152</v>
      </c>
      <c r="K4" s="68" t="s">
        <v>153</v>
      </c>
      <c r="L4" s="69" t="s">
        <v>154</v>
      </c>
      <c r="M4" s="1"/>
      <c r="N4" s="65" t="s">
        <v>150</v>
      </c>
      <c r="O4" s="68" t="s">
        <v>151</v>
      </c>
      <c r="P4" s="68" t="s">
        <v>152</v>
      </c>
      <c r="Q4" s="68" t="s">
        <v>153</v>
      </c>
      <c r="R4" s="68" t="s">
        <v>154</v>
      </c>
      <c r="S4" s="1"/>
    </row>
    <row r="5" spans="2:19" ht="16.2" x14ac:dyDescent="0.3">
      <c r="B5" s="66" t="s">
        <v>155</v>
      </c>
      <c r="C5" s="58">
        <v>1698</v>
      </c>
      <c r="D5" s="58">
        <v>1955</v>
      </c>
      <c r="E5" s="58">
        <v>1037</v>
      </c>
      <c r="F5" s="59">
        <v>1096</v>
      </c>
      <c r="G5" s="1"/>
      <c r="H5" s="66" t="s">
        <v>155</v>
      </c>
      <c r="I5" s="58">
        <v>1777</v>
      </c>
      <c r="J5" s="58">
        <v>1804</v>
      </c>
      <c r="K5" s="58">
        <v>887</v>
      </c>
      <c r="L5" s="59">
        <v>1369</v>
      </c>
      <c r="M5" s="1"/>
      <c r="N5" s="66" t="s">
        <v>155</v>
      </c>
      <c r="O5" s="58">
        <v>861</v>
      </c>
      <c r="P5" s="58">
        <v>1165</v>
      </c>
      <c r="Q5" s="58">
        <v>1303</v>
      </c>
      <c r="R5" s="59">
        <v>823</v>
      </c>
      <c r="S5" s="1"/>
    </row>
    <row r="6" spans="2:19" ht="16.2" x14ac:dyDescent="0.3">
      <c r="B6" s="66" t="s">
        <v>156</v>
      </c>
      <c r="C6" s="58">
        <v>1039</v>
      </c>
      <c r="D6" s="58">
        <v>1804</v>
      </c>
      <c r="E6" s="58">
        <v>1866</v>
      </c>
      <c r="F6" s="59">
        <v>1854</v>
      </c>
      <c r="G6" s="1"/>
      <c r="H6" s="66" t="s">
        <v>156</v>
      </c>
      <c r="I6" s="58">
        <v>1978</v>
      </c>
      <c r="J6" s="58">
        <v>2000</v>
      </c>
      <c r="K6" s="58">
        <v>768</v>
      </c>
      <c r="L6" s="59">
        <v>1206</v>
      </c>
      <c r="M6" s="1"/>
      <c r="N6" s="66" t="s">
        <v>156</v>
      </c>
      <c r="O6" s="58">
        <v>1450</v>
      </c>
      <c r="P6" s="58">
        <v>1150</v>
      </c>
      <c r="Q6" s="58">
        <v>891</v>
      </c>
      <c r="R6" s="59">
        <v>8321</v>
      </c>
      <c r="S6" s="1"/>
    </row>
    <row r="7" spans="2:19" ht="16.2" x14ac:dyDescent="0.3">
      <c r="B7" s="66" t="s">
        <v>157</v>
      </c>
      <c r="C7" s="58">
        <v>1300</v>
      </c>
      <c r="D7" s="58">
        <v>1533</v>
      </c>
      <c r="E7" s="58">
        <v>1367</v>
      </c>
      <c r="F7" s="59">
        <v>1319</v>
      </c>
      <c r="G7" s="1"/>
      <c r="H7" s="66" t="s">
        <v>157</v>
      </c>
      <c r="I7" s="58">
        <v>843</v>
      </c>
      <c r="J7" s="58">
        <v>1369</v>
      </c>
      <c r="K7" s="58">
        <v>9291</v>
      </c>
      <c r="L7" s="59">
        <v>1522</v>
      </c>
      <c r="M7" s="1"/>
      <c r="N7" s="66" t="s">
        <v>157</v>
      </c>
      <c r="O7" s="58">
        <v>1970</v>
      </c>
      <c r="P7" s="58">
        <v>1921</v>
      </c>
      <c r="Q7" s="58">
        <v>7051</v>
      </c>
      <c r="R7" s="59">
        <v>282</v>
      </c>
      <c r="S7" s="1"/>
    </row>
    <row r="8" spans="2:19" ht="16.2" x14ac:dyDescent="0.3">
      <c r="B8" s="66" t="s">
        <v>158</v>
      </c>
      <c r="C8" s="58">
        <v>1287</v>
      </c>
      <c r="D8" s="58">
        <v>1537</v>
      </c>
      <c r="E8" s="58">
        <v>1158</v>
      </c>
      <c r="F8" s="59">
        <v>1291</v>
      </c>
      <c r="G8" s="1"/>
      <c r="H8" s="66" t="s">
        <v>158</v>
      </c>
      <c r="I8" s="58">
        <v>1338</v>
      </c>
      <c r="J8" s="58">
        <v>1059</v>
      </c>
      <c r="K8" s="58">
        <v>194</v>
      </c>
      <c r="L8" s="59">
        <v>627</v>
      </c>
      <c r="M8" s="1"/>
      <c r="N8" s="66" t="s">
        <v>158</v>
      </c>
      <c r="O8" s="58">
        <v>1015</v>
      </c>
      <c r="P8" s="58">
        <v>880</v>
      </c>
      <c r="Q8" s="58">
        <v>902</v>
      </c>
      <c r="R8" s="59">
        <v>1461</v>
      </c>
      <c r="S8" s="1"/>
    </row>
    <row r="9" spans="2:19" ht="16.8" thickBot="1" x14ac:dyDescent="0.35">
      <c r="B9" s="67" t="s">
        <v>159</v>
      </c>
      <c r="C9" s="60">
        <v>1278</v>
      </c>
      <c r="D9" s="60">
        <v>1665</v>
      </c>
      <c r="E9" s="60">
        <v>1890</v>
      </c>
      <c r="F9" s="61">
        <v>1847</v>
      </c>
      <c r="G9" s="1"/>
      <c r="H9" s="67" t="s">
        <v>159</v>
      </c>
      <c r="I9" s="60">
        <v>664</v>
      </c>
      <c r="J9" s="60">
        <v>1503</v>
      </c>
      <c r="K9" s="60">
        <v>1718</v>
      </c>
      <c r="L9" s="61">
        <v>1845</v>
      </c>
      <c r="M9" s="1"/>
      <c r="N9" s="67" t="s">
        <v>159</v>
      </c>
      <c r="O9" s="60">
        <v>1431</v>
      </c>
      <c r="P9" s="60">
        <v>1909</v>
      </c>
      <c r="Q9" s="60">
        <v>1943</v>
      </c>
      <c r="R9" s="61">
        <v>1570</v>
      </c>
      <c r="S9" s="1"/>
    </row>
    <row r="10" spans="2:19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2:19" ht="18" x14ac:dyDescent="0.35">
      <c r="B11" s="8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2:19" ht="18" customHeight="1" x14ac:dyDescent="0.3">
      <c r="B12" s="85" t="s">
        <v>160</v>
      </c>
      <c r="C12" s="85"/>
      <c r="D12" s="85"/>
      <c r="E12" s="85"/>
      <c r="F12" s="85"/>
      <c r="G12" s="1"/>
      <c r="H12" s="86">
        <f>INDEX(C5:F9,2,3)</f>
        <v>1866</v>
      </c>
      <c r="I12" s="1"/>
      <c r="J12" s="1"/>
      <c r="K12" s="1"/>
      <c r="L12" s="1"/>
      <c r="M12" s="1"/>
      <c r="N12" s="1"/>
      <c r="O12" s="1"/>
      <c r="P12" s="1"/>
    </row>
    <row r="13" spans="2:19" ht="18.600000000000001" customHeight="1" x14ac:dyDescent="0.3">
      <c r="B13" s="85"/>
      <c r="C13" s="85"/>
      <c r="D13" s="85"/>
      <c r="E13" s="85"/>
      <c r="F13" s="85"/>
      <c r="G13" s="1"/>
      <c r="H13" s="86"/>
      <c r="I13" s="1"/>
      <c r="J13" s="1"/>
      <c r="K13" s="1"/>
      <c r="L13" s="1"/>
      <c r="M13" s="1"/>
      <c r="N13" s="1"/>
      <c r="O13" s="1"/>
      <c r="P13" s="1"/>
    </row>
    <row r="14" spans="2:19" ht="18" customHeight="1" x14ac:dyDescent="0.3">
      <c r="B14" s="85"/>
      <c r="C14" s="85"/>
      <c r="D14" s="85"/>
      <c r="E14" s="85"/>
      <c r="F14" s="85"/>
      <c r="G14" s="1"/>
      <c r="H14" s="86"/>
      <c r="I14" s="1"/>
      <c r="J14" s="1"/>
      <c r="K14" s="1"/>
      <c r="L14" s="1"/>
      <c r="M14" s="1"/>
      <c r="N14" s="1"/>
      <c r="O14" s="1"/>
      <c r="P14" s="1"/>
    </row>
    <row r="15" spans="2:19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</sheetData>
  <mergeCells count="5">
    <mergeCell ref="B3:E3"/>
    <mergeCell ref="H3:K3"/>
    <mergeCell ref="N3:Q3"/>
    <mergeCell ref="B12:F14"/>
    <mergeCell ref="H12:H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showGridLines="0" tabSelected="1" workbookViewId="0">
      <selection activeCell="I14" sqref="I14"/>
    </sheetView>
  </sheetViews>
  <sheetFormatPr defaultRowHeight="14.4" x14ac:dyDescent="0.3"/>
  <cols>
    <col min="2" max="2" width="19.5546875" customWidth="1"/>
    <col min="3" max="3" width="22.109375" customWidth="1"/>
    <col min="5" max="5" width="5.77734375" customWidth="1"/>
    <col min="6" max="6" width="25.88671875" customWidth="1"/>
  </cols>
  <sheetData>
    <row r="2" spans="2:10" ht="32.4" x14ac:dyDescent="0.35">
      <c r="B2" s="54" t="s">
        <v>161</v>
      </c>
      <c r="C2" s="54" t="s">
        <v>162</v>
      </c>
      <c r="D2" s="1"/>
      <c r="E2" s="8"/>
      <c r="F2" s="1"/>
      <c r="G2" s="1"/>
      <c r="H2" s="1"/>
      <c r="I2" s="1"/>
    </row>
    <row r="3" spans="2:10" ht="18" customHeight="1" x14ac:dyDescent="0.3">
      <c r="B3" s="70" t="s">
        <v>166</v>
      </c>
      <c r="C3" s="70">
        <v>100</v>
      </c>
      <c r="D3" s="1"/>
      <c r="E3" s="89" t="s">
        <v>171</v>
      </c>
      <c r="F3" s="89"/>
      <c r="G3" s="89"/>
      <c r="H3" s="89"/>
      <c r="I3" s="89"/>
      <c r="J3" s="89"/>
    </row>
    <row r="4" spans="2:10" ht="18" customHeight="1" x14ac:dyDescent="0.3">
      <c r="B4" s="70" t="s">
        <v>167</v>
      </c>
      <c r="C4" s="70">
        <v>82</v>
      </c>
      <c r="D4" s="1"/>
      <c r="E4" s="89"/>
      <c r="F4" s="89"/>
      <c r="G4" s="89"/>
      <c r="H4" s="89"/>
      <c r="I4" s="89"/>
      <c r="J4" s="89"/>
    </row>
    <row r="5" spans="2:10" ht="18" customHeight="1" x14ac:dyDescent="0.3">
      <c r="B5" s="70" t="s">
        <v>168</v>
      </c>
      <c r="C5" s="70">
        <v>69</v>
      </c>
      <c r="D5" s="1"/>
      <c r="E5" s="89"/>
      <c r="F5" s="89"/>
      <c r="G5" s="89"/>
      <c r="H5" s="89"/>
      <c r="I5" s="89"/>
      <c r="J5" s="89"/>
    </row>
    <row r="6" spans="2:10" ht="18" customHeight="1" x14ac:dyDescent="0.3">
      <c r="B6" s="70" t="s">
        <v>164</v>
      </c>
      <c r="C6" s="70">
        <v>50</v>
      </c>
      <c r="D6" s="1"/>
      <c r="E6" s="89"/>
      <c r="F6" s="89"/>
      <c r="G6" s="89"/>
      <c r="H6" s="89"/>
      <c r="I6" s="89"/>
      <c r="J6" s="89"/>
    </row>
    <row r="7" spans="2:10" ht="15.6" x14ac:dyDescent="0.3">
      <c r="B7" s="70" t="s">
        <v>170</v>
      </c>
      <c r="C7" s="70">
        <v>35</v>
      </c>
      <c r="D7" s="1"/>
      <c r="E7" s="1"/>
      <c r="F7" s="1"/>
      <c r="G7" s="1"/>
      <c r="H7" s="1"/>
      <c r="I7" s="1"/>
    </row>
    <row r="8" spans="2:10" ht="15.6" x14ac:dyDescent="0.3">
      <c r="B8" s="70" t="s">
        <v>165</v>
      </c>
      <c r="C8" s="70">
        <v>12</v>
      </c>
      <c r="D8" s="1"/>
      <c r="E8" s="1"/>
      <c r="F8" s="81" t="s">
        <v>169</v>
      </c>
      <c r="G8" s="87">
        <v>47</v>
      </c>
      <c r="H8" s="87"/>
      <c r="I8" s="87"/>
    </row>
    <row r="9" spans="2:10" ht="15.6" x14ac:dyDescent="0.3">
      <c r="B9" s="70" t="s">
        <v>163</v>
      </c>
      <c r="C9" s="70">
        <v>9</v>
      </c>
      <c r="D9" s="1"/>
      <c r="E9" s="1"/>
      <c r="F9" s="81"/>
      <c r="G9" s="87"/>
      <c r="H9" s="87"/>
      <c r="I9" s="87"/>
    </row>
    <row r="10" spans="2:10" ht="32.4" x14ac:dyDescent="0.3">
      <c r="B10" s="1"/>
      <c r="C10" s="1"/>
      <c r="D10" s="1"/>
      <c r="E10" s="1"/>
      <c r="F10" s="54" t="s">
        <v>161</v>
      </c>
      <c r="G10" s="88" t="str">
        <f>INDEX(B3:B9,MATCH(G8,C3:C9,-1))</f>
        <v>Блискавка</v>
      </c>
      <c r="H10" s="88"/>
      <c r="I10" s="88"/>
    </row>
  </sheetData>
  <sortState ref="B3:C9">
    <sortCondition descending="1" ref="C3"/>
  </sortState>
  <mergeCells count="4">
    <mergeCell ref="F8:F9"/>
    <mergeCell ref="G8:I9"/>
    <mergeCell ref="G10:I10"/>
    <mergeCell ref="E3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text</vt:lpstr>
      <vt:lpstr>date</vt:lpstr>
      <vt:lpstr>if1</vt:lpstr>
      <vt:lpstr>if2</vt:lpstr>
      <vt:lpstr>math</vt:lpstr>
      <vt:lpstr>vlookup</vt:lpstr>
      <vt:lpstr>index</vt:lpstr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Chyzh</dc:creator>
  <cp:lastModifiedBy>Пользователь Windows</cp:lastModifiedBy>
  <dcterms:created xsi:type="dcterms:W3CDTF">2023-09-09T23:15:16Z</dcterms:created>
  <dcterms:modified xsi:type="dcterms:W3CDTF">2024-02-28T12:31:41Z</dcterms:modified>
</cp:coreProperties>
</file>