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n4\OneDrive\桌面\github\stock\"/>
    </mc:Choice>
  </mc:AlternateContent>
  <bookViews>
    <workbookView xWindow="600" yWindow="30" windowWidth="19395" windowHeight="7830" tabRatio="624" activeTab="7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工作表1" sheetId="10" r:id="rId10"/>
    <sheet name="2021已實現損益_阿公" sheetId="8" state="hidden" r:id="rId11"/>
    <sheet name="帳號管理" sheetId="3" r:id="rId12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52511"/>
</workbook>
</file>

<file path=xl/calcChain.xml><?xml version="1.0" encoding="utf-8"?>
<calcChain xmlns="http://schemas.openxmlformats.org/spreadsheetml/2006/main">
  <c r="J16" i="12" l="1"/>
  <c r="E36" i="12" l="1"/>
  <c r="E34" i="12" l="1"/>
  <c r="C44" i="12" l="1"/>
  <c r="E33" i="12" l="1"/>
  <c r="D12" i="13" l="1"/>
  <c r="C12" i="13"/>
  <c r="E12" i="13" l="1"/>
  <c r="E15" i="13" s="1"/>
  <c r="E32" i="12"/>
  <c r="E13" i="13" l="1"/>
  <c r="D13" i="13"/>
  <c r="C14" i="13"/>
  <c r="E31" i="12"/>
  <c r="E30" i="12" l="1"/>
  <c r="E6" i="12" l="1"/>
  <c r="E29" i="12" l="1"/>
  <c r="C12" i="1" l="1"/>
  <c r="D12" i="1" s="1"/>
  <c r="F11" i="1"/>
  <c r="G11" i="1" s="1"/>
  <c r="C13" i="1" l="1"/>
  <c r="E28" i="12"/>
  <c r="C14" i="1" l="1"/>
  <c r="D13" i="1"/>
  <c r="E27" i="12"/>
  <c r="D14" i="1" l="1"/>
  <c r="C15" i="1"/>
  <c r="E26" i="12"/>
  <c r="C16" i="1" l="1"/>
  <c r="D15" i="1"/>
  <c r="E25" i="12"/>
  <c r="C17" i="1" l="1"/>
  <c r="D16" i="1"/>
  <c r="E24" i="12"/>
  <c r="C18" i="1" l="1"/>
  <c r="D17" i="1"/>
  <c r="E23" i="12"/>
  <c r="C19" i="1" l="1"/>
  <c r="D18" i="1"/>
  <c r="E22" i="12"/>
  <c r="C20" i="1" l="1"/>
  <c r="D19" i="1"/>
  <c r="F7" i="1"/>
  <c r="G7" i="1" s="1"/>
  <c r="F9" i="1"/>
  <c r="G9" i="1" s="1"/>
  <c r="F4" i="1"/>
  <c r="G4" i="1" s="1"/>
  <c r="F3" i="1"/>
  <c r="G3" i="1" s="1"/>
  <c r="C21" i="1" l="1"/>
  <c r="D20" i="1"/>
  <c r="E21" i="12"/>
  <c r="C22" i="1" l="1"/>
  <c r="D21" i="1"/>
  <c r="E20" i="12"/>
  <c r="C23" i="1" l="1"/>
  <c r="D22" i="1"/>
  <c r="E19" i="12"/>
  <c r="C24" i="1" l="1"/>
  <c r="D23" i="1"/>
  <c r="E18" i="12"/>
  <c r="C25" i="1" l="1"/>
  <c r="D24" i="1"/>
  <c r="E17" i="12"/>
  <c r="C26" i="1" l="1"/>
  <c r="D25" i="1"/>
  <c r="E4" i="12"/>
  <c r="C27" i="1" l="1"/>
  <c r="D26" i="1"/>
  <c r="E10" i="12"/>
  <c r="C28" i="1" l="1"/>
  <c r="D27" i="1"/>
  <c r="E16" i="12"/>
  <c r="C29" i="1" l="1"/>
  <c r="D28" i="1"/>
  <c r="E15" i="12"/>
  <c r="C30" i="1" l="1"/>
  <c r="D29" i="1"/>
  <c r="E14" i="12"/>
  <c r="C31" i="1" l="1"/>
  <c r="D30" i="1"/>
  <c r="E5" i="12"/>
  <c r="C32" i="1" l="1"/>
  <c r="D31" i="1"/>
  <c r="E13" i="12"/>
  <c r="C33" i="1" l="1"/>
  <c r="D32" i="1"/>
  <c r="E12" i="12"/>
  <c r="C34" i="1" l="1"/>
  <c r="D33" i="1"/>
  <c r="E11" i="12"/>
  <c r="C35" i="1" l="1"/>
  <c r="D34" i="1"/>
  <c r="E7" i="12"/>
  <c r="C36" i="1" l="1"/>
  <c r="D35" i="1"/>
  <c r="E44" i="12"/>
  <c r="D44" i="12"/>
  <c r="D71" i="9"/>
  <c r="C37" i="1" l="1"/>
  <c r="D36" i="1"/>
  <c r="E47" i="12"/>
  <c r="E62" i="9"/>
  <c r="C38" i="1" l="1"/>
  <c r="D37" i="1"/>
  <c r="E61" i="9"/>
  <c r="C39" i="1" l="1"/>
  <c r="D38" i="1"/>
  <c r="E59" i="9"/>
  <c r="C40" i="1" l="1"/>
  <c r="D39" i="1"/>
  <c r="E54" i="9"/>
  <c r="C41" i="1" l="1"/>
  <c r="D40" i="1"/>
  <c r="E52" i="9"/>
  <c r="C42" i="1" l="1"/>
  <c r="D41" i="1"/>
  <c r="E49" i="9"/>
  <c r="C43" i="1" l="1"/>
  <c r="D42" i="1"/>
  <c r="E47" i="9"/>
  <c r="C44" i="1" l="1"/>
  <c r="D43" i="1"/>
  <c r="E43" i="9"/>
  <c r="C45" i="1" l="1"/>
  <c r="D44" i="1"/>
  <c r="E42" i="9"/>
  <c r="C46" i="1" l="1"/>
  <c r="D45" i="1"/>
  <c r="E41" i="9"/>
  <c r="E40" i="9"/>
  <c r="C47" i="1" l="1"/>
  <c r="D46" i="1"/>
  <c r="E8" i="9"/>
  <c r="C48" i="1" l="1"/>
  <c r="D47" i="1"/>
  <c r="E39" i="9"/>
  <c r="E38" i="9"/>
  <c r="C49" i="1" l="1"/>
  <c r="D48" i="1"/>
  <c r="E35" i="9"/>
  <c r="E34" i="9"/>
  <c r="E33" i="9"/>
  <c r="E32" i="9"/>
  <c r="E31" i="9"/>
  <c r="E36" i="9"/>
  <c r="C50" i="1" l="1"/>
  <c r="D49" i="1"/>
  <c r="E30" i="9"/>
  <c r="C51" i="1" l="1"/>
  <c r="D50" i="1"/>
  <c r="E29" i="9"/>
  <c r="C52" i="1" l="1"/>
  <c r="D51" i="1"/>
  <c r="E28" i="9"/>
  <c r="E27" i="9"/>
  <c r="C53" i="1" l="1"/>
  <c r="D52" i="1"/>
  <c r="E26" i="9"/>
  <c r="C54" i="1" l="1"/>
  <c r="D53" i="1"/>
  <c r="H26" i="7"/>
  <c r="C55" i="1" l="1"/>
  <c r="D54" i="1"/>
  <c r="E25" i="9"/>
  <c r="C56" i="1" l="1"/>
  <c r="D55" i="1"/>
  <c r="E24" i="9"/>
  <c r="C57" i="1" l="1"/>
  <c r="D56" i="1"/>
  <c r="E23" i="9"/>
  <c r="C58" i="1" l="1"/>
  <c r="D57" i="1"/>
  <c r="E22" i="9"/>
  <c r="C59" i="1" l="1"/>
  <c r="D58" i="1"/>
  <c r="E21" i="9"/>
  <c r="E20" i="9"/>
  <c r="E19" i="9"/>
  <c r="E18" i="9"/>
  <c r="C60" i="1" l="1"/>
  <c r="D59" i="1"/>
  <c r="E17" i="9"/>
  <c r="E16" i="9"/>
  <c r="C61" i="1" l="1"/>
  <c r="D60" i="1"/>
  <c r="E15" i="9"/>
  <c r="E14" i="9"/>
  <c r="C62" i="1" l="1"/>
  <c r="D61" i="1"/>
  <c r="E7" i="9"/>
  <c r="C63" i="1" l="1"/>
  <c r="D62" i="1"/>
  <c r="E13" i="9"/>
  <c r="C64" i="1" l="1"/>
  <c r="D63" i="1"/>
  <c r="E11" i="9"/>
  <c r="C65" i="1" l="1"/>
  <c r="D64" i="1"/>
  <c r="E12" i="9"/>
  <c r="C66" i="1" l="1"/>
  <c r="D65" i="1"/>
  <c r="H19" i="7"/>
  <c r="H25" i="7"/>
  <c r="H23" i="7"/>
  <c r="H21" i="7"/>
  <c r="H20" i="7"/>
  <c r="H18" i="7"/>
  <c r="H17" i="7"/>
  <c r="H16" i="7"/>
  <c r="H15" i="7"/>
  <c r="H14" i="7"/>
  <c r="H13" i="7"/>
  <c r="H22" i="7"/>
  <c r="H24" i="7"/>
  <c r="C67" i="1" l="1"/>
  <c r="D66" i="1"/>
  <c r="E6" i="9"/>
  <c r="E71" i="9" s="1"/>
  <c r="E74" i="9" s="1"/>
  <c r="C68" i="1" l="1"/>
  <c r="D67" i="1"/>
  <c r="E112" i="7"/>
  <c r="C69" i="1" l="1"/>
  <c r="D68" i="1"/>
  <c r="C71" i="9"/>
  <c r="C70" i="1" l="1"/>
  <c r="D70" i="1" s="1"/>
  <c r="D69" i="1"/>
  <c r="E72" i="9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s="1"/>
  <c r="E21" i="7" l="1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C4" i="1" l="1"/>
  <c r="D4" i="1" s="1"/>
  <c r="D3" i="1"/>
  <c r="C5" i="1" l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F10" i="1" s="1"/>
  <c r="G10" i="1" s="1"/>
  <c r="I8" i="1"/>
  <c r="D10" i="1" l="1"/>
  <c r="I10" i="1"/>
  <c r="I12" i="1" l="1"/>
  <c r="F12" i="1"/>
  <c r="G12" i="1" s="1"/>
  <c r="I13" i="1" l="1"/>
  <c r="F13" i="1"/>
  <c r="G13" i="1" s="1"/>
  <c r="I14" i="1" l="1"/>
  <c r="F14" i="1"/>
  <c r="G14" i="1" s="1"/>
  <c r="I15" i="1" l="1"/>
  <c r="F15" i="1"/>
  <c r="G15" i="1" s="1"/>
  <c r="I16" i="1" l="1"/>
  <c r="F16" i="1"/>
  <c r="G16" i="1" s="1"/>
  <c r="I17" i="1" l="1"/>
  <c r="F17" i="1"/>
  <c r="G17" i="1" s="1"/>
  <c r="I18" i="1" l="1"/>
  <c r="F18" i="1"/>
  <c r="G18" i="1" s="1"/>
  <c r="I19" i="1" l="1"/>
  <c r="F19" i="1"/>
  <c r="G19" i="1" s="1"/>
  <c r="I20" i="1" l="1"/>
  <c r="F20" i="1"/>
  <c r="G20" i="1" s="1"/>
  <c r="I21" i="1" l="1"/>
  <c r="F21" i="1"/>
  <c r="G21" i="1" s="1"/>
  <c r="F22" i="1" l="1"/>
  <c r="G22" i="1" s="1"/>
  <c r="I22" i="1"/>
  <c r="I23" i="1" l="1"/>
  <c r="F23" i="1"/>
  <c r="G23" i="1" s="1"/>
  <c r="I24" i="1" l="1"/>
  <c r="F24" i="1"/>
  <c r="G24" i="1" s="1"/>
  <c r="I25" i="1" l="1"/>
  <c r="F25" i="1"/>
  <c r="G25" i="1" s="1"/>
  <c r="I26" i="1" l="1"/>
  <c r="F26" i="1"/>
  <c r="G26" i="1" s="1"/>
  <c r="I27" i="1" l="1"/>
  <c r="F27" i="1"/>
  <c r="G27" i="1" s="1"/>
  <c r="I28" i="1" l="1"/>
  <c r="F28" i="1"/>
  <c r="G28" i="1" s="1"/>
  <c r="I29" i="1" l="1"/>
  <c r="F29" i="1"/>
  <c r="G29" i="1" s="1"/>
  <c r="I30" i="1" l="1"/>
  <c r="F30" i="1"/>
  <c r="G30" i="1" s="1"/>
  <c r="I31" i="1" l="1"/>
  <c r="F31" i="1"/>
  <c r="G31" i="1" s="1"/>
  <c r="I32" i="1" l="1"/>
  <c r="F32" i="1"/>
  <c r="G32" i="1" s="1"/>
  <c r="I33" i="1" l="1"/>
  <c r="F33" i="1"/>
  <c r="G33" i="1" s="1"/>
  <c r="I34" i="1" l="1"/>
  <c r="F34" i="1"/>
  <c r="G34" i="1" s="1"/>
  <c r="I35" i="1" l="1"/>
  <c r="F35" i="1"/>
  <c r="G35" i="1" s="1"/>
  <c r="I36" i="1" l="1"/>
  <c r="F36" i="1"/>
  <c r="G36" i="1" s="1"/>
  <c r="I37" i="1" l="1"/>
  <c r="F37" i="1"/>
  <c r="G37" i="1" s="1"/>
  <c r="I38" i="1" l="1"/>
  <c r="F38" i="1"/>
  <c r="G38" i="1" s="1"/>
  <c r="I39" i="1" l="1"/>
  <c r="F39" i="1"/>
  <c r="G39" i="1" s="1"/>
  <c r="I40" i="1" l="1"/>
  <c r="F40" i="1"/>
  <c r="G40" i="1" s="1"/>
  <c r="I41" i="1" l="1"/>
  <c r="F41" i="1"/>
  <c r="G41" i="1" s="1"/>
  <c r="I42" i="1" l="1"/>
  <c r="F42" i="1"/>
  <c r="G42" i="1" s="1"/>
  <c r="I43" i="1" l="1"/>
  <c r="F43" i="1"/>
  <c r="G43" i="1" s="1"/>
  <c r="I44" i="1" l="1"/>
  <c r="F44" i="1"/>
  <c r="G44" i="1" s="1"/>
  <c r="I45" i="1" l="1"/>
  <c r="F45" i="1"/>
  <c r="G45" i="1" s="1"/>
  <c r="I46" i="1" l="1"/>
  <c r="F46" i="1"/>
  <c r="G46" i="1" s="1"/>
  <c r="I47" i="1" l="1"/>
  <c r="F47" i="1"/>
  <c r="G47" i="1" s="1"/>
  <c r="I48" i="1" l="1"/>
  <c r="F48" i="1"/>
  <c r="G48" i="1" s="1"/>
  <c r="I49" i="1" l="1"/>
  <c r="F49" i="1"/>
  <c r="G49" i="1" s="1"/>
  <c r="I50" i="1" l="1"/>
  <c r="F50" i="1"/>
  <c r="G50" i="1" s="1"/>
  <c r="I51" i="1" l="1"/>
  <c r="F51" i="1"/>
  <c r="G51" i="1" s="1"/>
  <c r="I52" i="1" l="1"/>
  <c r="F52" i="1"/>
  <c r="G52" i="1" s="1"/>
  <c r="I53" i="1" l="1"/>
  <c r="F53" i="1"/>
  <c r="G53" i="1" s="1"/>
  <c r="I54" i="1" l="1"/>
  <c r="F54" i="1"/>
  <c r="G54" i="1" s="1"/>
  <c r="I55" i="1" l="1"/>
  <c r="F55" i="1"/>
  <c r="G55" i="1" s="1"/>
  <c r="I56" i="1" l="1"/>
  <c r="F56" i="1"/>
  <c r="G56" i="1" s="1"/>
  <c r="I57" i="1" l="1"/>
  <c r="F57" i="1"/>
  <c r="G57" i="1" s="1"/>
  <c r="I58" i="1" l="1"/>
  <c r="F58" i="1"/>
  <c r="G58" i="1" s="1"/>
  <c r="I59" i="1" l="1"/>
  <c r="F59" i="1"/>
  <c r="G59" i="1" s="1"/>
  <c r="I60" i="1" l="1"/>
  <c r="F60" i="1"/>
  <c r="G60" i="1" s="1"/>
  <c r="I61" i="1" l="1"/>
  <c r="F61" i="1"/>
  <c r="G61" i="1" s="1"/>
  <c r="I62" i="1" l="1"/>
  <c r="F62" i="1"/>
  <c r="G62" i="1" s="1"/>
  <c r="I63" i="1" l="1"/>
  <c r="F63" i="1"/>
  <c r="G63" i="1" s="1"/>
  <c r="I64" i="1" l="1"/>
  <c r="F64" i="1"/>
  <c r="G64" i="1" s="1"/>
  <c r="F65" i="1"/>
  <c r="G65" i="1" s="1"/>
  <c r="F66" i="1" l="1"/>
  <c r="G66" i="1" s="1"/>
  <c r="I65" i="1"/>
  <c r="E5" i="7"/>
  <c r="H27" i="7" s="1"/>
  <c r="H28" i="7" s="1"/>
  <c r="F67" i="1" l="1"/>
  <c r="G67" i="1" s="1"/>
  <c r="I66" i="1"/>
  <c r="E119" i="7"/>
  <c r="F68" i="1" l="1"/>
  <c r="G68" i="1" s="1"/>
  <c r="I67" i="1"/>
  <c r="E122" i="7"/>
  <c r="E120" i="7"/>
  <c r="F69" i="1" l="1"/>
  <c r="G69" i="1" s="1"/>
  <c r="I68" i="1"/>
  <c r="D120" i="7"/>
  <c r="C121" i="7"/>
  <c r="C73" i="9"/>
  <c r="C179" i="9" s="1"/>
  <c r="F70" i="1" l="1"/>
  <c r="G70" i="1" s="1"/>
  <c r="I69" i="1"/>
  <c r="I70" i="1" l="1"/>
  <c r="C46" i="12"/>
  <c r="D45" i="12" l="1"/>
  <c r="E45" i="12"/>
</calcChain>
</file>

<file path=xl/sharedStrings.xml><?xml version="1.0" encoding="utf-8"?>
<sst xmlns="http://schemas.openxmlformats.org/spreadsheetml/2006/main" count="487" uniqueCount="140">
  <si>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</si>
  <si>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</si>
  <si>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</si>
  <si>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</si>
  <si>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</si>
  <si>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</si>
  <si>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</si>
  <si>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</si>
  <si>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</si>
  <si>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</si>
  <si>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</si>
  <si>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</si>
  <si>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</si>
  <si>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</si>
  <si>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</si>
  <si>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</si>
  <si>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</si>
  <si>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</si>
  <si>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</si>
  <si>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</si>
  <si>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</si>
  <si>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</si>
  <si>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</si>
  <si>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</si>
  <si>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</si>
  <si>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</si>
  <si>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</si>
  <si>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</si>
  <si>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</si>
  <si>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</si>
  <si>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</si>
  <si>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</si>
  <si>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</si>
  <si>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</si>
  <si>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</si>
  <si>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</si>
  <si>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</si>
  <si>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</si>
  <si>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</si>
  <si>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</si>
  <si>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</si>
  <si>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</si>
  <si>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</si>
  <si>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</si>
  <si>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</si>
  <si>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</si>
  <si>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</si>
  <si>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</si>
  <si>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</si>
  <si>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</si>
  <si>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</si>
  <si>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</si>
  <si>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</si>
  <si>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</si>
  <si>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</si>
  <si>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</si>
  <si>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</si>
  <si>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</si>
  <si>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</si>
  <si>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</si>
  <si>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</si>
  <si>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</si>
  <si>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</si>
  <si>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</si>
  <si>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</si>
  <si>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</si>
  <si>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</si>
  <si>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</si>
  <si>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</si>
  <si>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</si>
  <si>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</si>
  <si>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</si>
  <si>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</si>
  <si>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</si>
  <si>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</si>
  <si>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</si>
  <si>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</si>
  <si>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</si>
  <si>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</si>
  <si>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</si>
  <si>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</si>
  <si>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</si>
  <si>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</si>
  <si>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</si>
  <si>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期數</t>
  </si>
  <si>
    <t>當期還本金額</t>
  </si>
  <si>
    <t>當期利息金額</t>
  </si>
  <si>
    <t>月付本息金額</t>
  </si>
  <si>
    <t>本金餘額</t>
  </si>
  <si>
    <t>累計利息</t>
  </si>
  <si>
    <t>總計</t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</si>
  <si>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</si>
  <si>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</si>
  <si>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</si>
  <si>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</si>
  <si>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</si>
  <si>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</si>
  <si>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</si>
  <si>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</si>
  <si>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</si>
  <si>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</si>
  <si>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</si>
  <si>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</si>
  <si>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</si>
  <si>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</si>
  <si>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</si>
  <si>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</si>
  <si>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</si>
  <si>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</si>
  <si>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</si>
  <si>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</si>
  <si>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</si>
  <si>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</si>
  <si>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</si>
  <si>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</si>
  <si>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</si>
  <si>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</si>
  <si>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</si>
  <si>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</si>
  <si>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</si>
  <si>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</si>
  <si>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</si>
  <si>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401411342@gms.tku.edu.tw</t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</si>
  <si>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</si>
  <si>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</si>
  <si>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</si>
  <si>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</si>
  <si>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</si>
  <si>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</si>
  <si>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</si>
  <si>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</si>
  <si>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walkyoung500!QAZ</t>
    <phoneticPr fontId="1" type="noConversion"/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</si>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</sst>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65656"/>
      <name val="Microsoft jhenghei"/>
      <family val="2"/>
      <charset val="136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1">
      <alignment vertical="center"/>
    </xf>
    <xf numFmtId="177" fontId="0" fillId="0" borderId="0" xfId="0" applyNumberFormat="1">
      <alignment vertical="center"/>
    </xf>
    <xf numFmtId="0" fontId="0" fillId="6" borderId="0" xfId="0" applyFill="1">
      <alignment vertical="center"/>
    </xf>
    <xf numFmtId="8" fontId="0" fillId="6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94177208"/>
        <c:axId val="494183088"/>
      </c:barChart>
      <c:catAx>
        <c:axId val="49417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183088"/>
        <c:crosses val="autoZero"/>
        <c:auto val="1"/>
        <c:lblAlgn val="ctr"/>
        <c:lblOffset val="100"/>
        <c:noMultiLvlLbl val="0"/>
      </c:catAx>
      <c:valAx>
        <c:axId val="494183088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17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192647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94179560"/>
        <c:axId val="494180736"/>
      </c:barChart>
      <c:catAx>
        <c:axId val="4941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180736"/>
        <c:crosses val="autoZero"/>
        <c:auto val="1"/>
        <c:lblAlgn val="ctr"/>
        <c:lblOffset val="100"/>
        <c:noMultiLvlLbl val="0"/>
      </c:catAx>
      <c:valAx>
        <c:axId val="494180736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17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192647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" workbookViewId="0">
      <selection activeCell="C23" sqref="C23"/>
    </sheetView>
  </sheetViews>
  <sheetFormatPr defaultRowHeight="16.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>
      <c r="A1" t="s">
        <v>1</v>
      </c>
      <c r="B1" t="s">
        <v>2</v>
      </c>
      <c r="C1" t="s">
        <v>3</v>
      </c>
      <c r="F1" s="18">
        <v>3.5000000000000003E-2</v>
      </c>
      <c r="G1" t="s">
        <v>132</v>
      </c>
      <c r="I1" t="s">
        <v>24</v>
      </c>
    </row>
    <row r="2" spans="1:14">
      <c r="A2">
        <v>200000</v>
      </c>
      <c r="B2">
        <v>0.17</v>
      </c>
      <c r="D2" t="s">
        <v>0</v>
      </c>
    </row>
    <row r="3" spans="1:14" s="4" customFormat="1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>
      <c r="A11">
        <v>250000</v>
      </c>
      <c r="B11">
        <v>0.3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9" customFormat="1" ht="17.25" customHeight="1">
      <c r="A12" s="19">
        <v>7</v>
      </c>
      <c r="C12" s="20">
        <f>FV($B$11,1,,-SUM($A$11,C10))</f>
        <v>4377802.0955499997</v>
      </c>
      <c r="D12" s="20">
        <f>C12-C10-$A$11</f>
        <v>1010262.0220499998</v>
      </c>
      <c r="F12" s="20">
        <f t="shared" si="3"/>
        <v>153223.07334425001</v>
      </c>
      <c r="G12" s="20">
        <f t="shared" si="0"/>
        <v>12768.589445354168</v>
      </c>
      <c r="I12" s="20">
        <f>C12-C10</f>
        <v>1260262.0220499998</v>
      </c>
      <c r="J12" s="20"/>
      <c r="K12" s="19">
        <v>2023</v>
      </c>
      <c r="L12" s="19">
        <v>29</v>
      </c>
    </row>
    <row r="13" spans="1:14" ht="17.25" customHeight="1">
      <c r="A13">
        <v>8</v>
      </c>
      <c r="C13" s="1">
        <f>FV($B$11,1,,-SUM($A$11,C12))</f>
        <v>6016142.7242149999</v>
      </c>
      <c r="D13" s="1">
        <f>C13-C12-$A$11</f>
        <v>1388340.6286650002</v>
      </c>
      <c r="F13" s="6">
        <f t="shared" si="3"/>
        <v>210564.99534752502</v>
      </c>
      <c r="G13" s="6">
        <f t="shared" si="0"/>
        <v>17547.082945627084</v>
      </c>
      <c r="I13" s="1">
        <f t="shared" ref="I13:I70" si="7">C13-C12</f>
        <v>1638340.6286650002</v>
      </c>
      <c r="J13" s="1"/>
      <c r="K13">
        <v>2024</v>
      </c>
      <c r="L13">
        <v>30</v>
      </c>
    </row>
    <row r="14" spans="1:14">
      <c r="A14">
        <v>9</v>
      </c>
      <c r="C14" s="1">
        <f>FV($B$11,1,,-SUM($A$11,C13))</f>
        <v>8145985.5414795</v>
      </c>
      <c r="D14" s="1">
        <f>C14-C13-$A$11</f>
        <v>1879842.8172645001</v>
      </c>
      <c r="F14" s="6">
        <f t="shared" si="3"/>
        <v>285109.49395178253</v>
      </c>
      <c r="G14" s="6">
        <f t="shared" si="0"/>
        <v>23759.124495981876</v>
      </c>
      <c r="I14" s="1">
        <f t="shared" si="7"/>
        <v>2129842.8172645001</v>
      </c>
      <c r="J14" s="1"/>
      <c r="K14">
        <v>2025</v>
      </c>
      <c r="L14">
        <v>31</v>
      </c>
    </row>
    <row r="15" spans="1:14" ht="17.25" customHeight="1">
      <c r="A15">
        <v>10</v>
      </c>
      <c r="C15" s="1">
        <f t="shared" ref="C15:C70" si="8">FV($B$11,1,,-SUM($A$11,C14))</f>
        <v>10914781.20392335</v>
      </c>
      <c r="D15" s="1">
        <f t="shared" ref="D15:D70" si="9">C15-C14-$A$11</f>
        <v>2518795.6624438502</v>
      </c>
      <c r="F15" s="6">
        <f t="shared" si="3"/>
        <v>382017.34213731729</v>
      </c>
      <c r="G15" s="6">
        <f t="shared" si="0"/>
        <v>31834.778511443106</v>
      </c>
      <c r="I15" s="1">
        <f t="shared" si="7"/>
        <v>2768795.6624438502</v>
      </c>
      <c r="J15" s="1"/>
      <c r="K15">
        <v>2026</v>
      </c>
      <c r="L15">
        <v>32</v>
      </c>
      <c r="N15" s="1"/>
    </row>
    <row r="16" spans="1:14">
      <c r="A16">
        <v>11</v>
      </c>
      <c r="C16" s="1">
        <f t="shared" si="8"/>
        <v>14514215.565100355</v>
      </c>
      <c r="D16" s="1">
        <f t="shared" si="9"/>
        <v>3349434.3611770049</v>
      </c>
      <c r="F16" s="6">
        <f t="shared" si="3"/>
        <v>507997.5447785125</v>
      </c>
      <c r="G16" s="6">
        <f t="shared" si="0"/>
        <v>42333.128731542711</v>
      </c>
      <c r="I16" s="1">
        <f t="shared" si="7"/>
        <v>3599434.3611770049</v>
      </c>
      <c r="J16" s="1"/>
      <c r="K16">
        <v>2027</v>
      </c>
      <c r="L16">
        <v>33</v>
      </c>
    </row>
    <row r="17" spans="1:12" ht="20.25" customHeight="1">
      <c r="A17">
        <v>12</v>
      </c>
      <c r="C17" s="1">
        <f t="shared" si="8"/>
        <v>19193480.234630462</v>
      </c>
      <c r="D17" s="1">
        <f t="shared" si="9"/>
        <v>4429264.6695301067</v>
      </c>
      <c r="F17" s="6">
        <f t="shared" si="3"/>
        <v>671771.80821206619</v>
      </c>
      <c r="G17" s="6">
        <f t="shared" si="0"/>
        <v>55980.984017672185</v>
      </c>
      <c r="I17" s="1">
        <f t="shared" si="7"/>
        <v>4679264.6695301067</v>
      </c>
      <c r="J17" s="1"/>
      <c r="K17">
        <v>2028</v>
      </c>
      <c r="L17">
        <v>34</v>
      </c>
    </row>
    <row r="18" spans="1:12">
      <c r="A18">
        <v>13</v>
      </c>
      <c r="C18" s="1">
        <f t="shared" si="8"/>
        <v>25276524.305019602</v>
      </c>
      <c r="D18" s="1">
        <f t="shared" si="9"/>
        <v>5833044.0703891404</v>
      </c>
      <c r="F18" s="6">
        <f t="shared" si="3"/>
        <v>884678.35067568615</v>
      </c>
      <c r="G18" s="6">
        <f t="shared" si="0"/>
        <v>73723.195889640512</v>
      </c>
      <c r="I18" s="1">
        <f t="shared" si="7"/>
        <v>6083044.0703891404</v>
      </c>
      <c r="J18" s="1"/>
      <c r="K18">
        <v>2029</v>
      </c>
      <c r="L18">
        <v>35</v>
      </c>
    </row>
    <row r="19" spans="1:12">
      <c r="A19">
        <v>14</v>
      </c>
      <c r="C19" s="1">
        <f t="shared" si="8"/>
        <v>33184481.596525483</v>
      </c>
      <c r="D19" s="1">
        <f t="shared" si="9"/>
        <v>7657957.2915058807</v>
      </c>
      <c r="F19" s="6">
        <f t="shared" si="3"/>
        <v>1161456.855878392</v>
      </c>
      <c r="G19" s="6">
        <f t="shared" si="0"/>
        <v>96788.071323199329</v>
      </c>
      <c r="I19" s="1">
        <f t="shared" si="7"/>
        <v>7907957.2915058807</v>
      </c>
      <c r="J19" s="1"/>
      <c r="K19">
        <v>2030</v>
      </c>
      <c r="L19">
        <v>36</v>
      </c>
    </row>
    <row r="20" spans="1:12" ht="18.75" customHeight="1">
      <c r="A20">
        <v>15</v>
      </c>
      <c r="C20" s="1">
        <f t="shared" si="8"/>
        <v>43464826.075483128</v>
      </c>
      <c r="D20" s="1">
        <f t="shared" si="9"/>
        <v>10030344.478957646</v>
      </c>
      <c r="F20" s="6">
        <f t="shared" si="3"/>
        <v>1521268.9126419097</v>
      </c>
      <c r="G20" s="6">
        <f t="shared" si="0"/>
        <v>126772.40938682581</v>
      </c>
      <c r="I20" s="1">
        <f t="shared" si="7"/>
        <v>10280344.478957646</v>
      </c>
      <c r="J20" s="1"/>
      <c r="K20">
        <v>2031</v>
      </c>
      <c r="L20">
        <v>37</v>
      </c>
    </row>
    <row r="21" spans="1:12" ht="18" customHeight="1">
      <c r="A21">
        <v>16</v>
      </c>
      <c r="C21" s="1">
        <f t="shared" si="8"/>
        <v>56829273.89812807</v>
      </c>
      <c r="D21" s="1">
        <f t="shared" si="9"/>
        <v>13114447.822644942</v>
      </c>
      <c r="F21" s="6">
        <f t="shared" si="3"/>
        <v>1989024.5864344826</v>
      </c>
      <c r="G21" s="6">
        <f t="shared" si="0"/>
        <v>165752.04886954022</v>
      </c>
      <c r="I21" s="1">
        <f t="shared" si="7"/>
        <v>13364447.822644942</v>
      </c>
      <c r="J21" s="1"/>
      <c r="K21">
        <v>2032</v>
      </c>
      <c r="L21">
        <v>38</v>
      </c>
    </row>
    <row r="22" spans="1:12" ht="16.5" customHeight="1">
      <c r="A22">
        <v>17</v>
      </c>
      <c r="C22" s="1">
        <f t="shared" si="8"/>
        <v>74203056.067566499</v>
      </c>
      <c r="D22" s="1">
        <f t="shared" si="9"/>
        <v>17123782.169438429</v>
      </c>
      <c r="F22" s="6">
        <f t="shared" si="3"/>
        <v>2597106.9623648277</v>
      </c>
      <c r="G22" s="6">
        <f t="shared" si="0"/>
        <v>216425.58019706898</v>
      </c>
      <c r="I22" s="1">
        <f t="shared" si="7"/>
        <v>17373782.169438429</v>
      </c>
      <c r="J22" s="1"/>
      <c r="K22">
        <v>2033</v>
      </c>
      <c r="L22">
        <v>39</v>
      </c>
    </row>
    <row r="23" spans="1:12" ht="15.75" customHeight="1">
      <c r="A23">
        <v>18</v>
      </c>
      <c r="C23" s="1">
        <f t="shared" si="8"/>
        <v>96788972.887836456</v>
      </c>
      <c r="D23" s="1">
        <f t="shared" si="9"/>
        <v>22335916.820269957</v>
      </c>
      <c r="F23" s="6">
        <f t="shared" si="3"/>
        <v>3387614.0510742762</v>
      </c>
      <c r="G23" s="6">
        <f t="shared" si="0"/>
        <v>282301.17092285637</v>
      </c>
      <c r="I23" s="1">
        <f t="shared" si="7"/>
        <v>22585916.820269957</v>
      </c>
      <c r="J23" s="1"/>
      <c r="K23">
        <v>2034</v>
      </c>
      <c r="L23">
        <v>40</v>
      </c>
    </row>
    <row r="24" spans="1:12" ht="17.25" customHeight="1">
      <c r="A24">
        <v>19</v>
      </c>
      <c r="C24" s="1">
        <f t="shared" si="8"/>
        <v>126150664.75418739</v>
      </c>
      <c r="D24" s="1">
        <f t="shared" si="9"/>
        <v>29111691.866350934</v>
      </c>
      <c r="F24" s="6">
        <f t="shared" si="3"/>
        <v>4415273.2663965588</v>
      </c>
      <c r="G24" s="6">
        <f t="shared" si="0"/>
        <v>367939.4388663799</v>
      </c>
      <c r="I24" s="1">
        <f t="shared" si="7"/>
        <v>29361691.866350934</v>
      </c>
      <c r="J24" s="1"/>
      <c r="K24">
        <v>2035</v>
      </c>
      <c r="L24">
        <v>41</v>
      </c>
    </row>
    <row r="25" spans="1:12">
      <c r="A25">
        <v>20</v>
      </c>
      <c r="C25" s="1">
        <f t="shared" si="8"/>
        <v>164320864.18044361</v>
      </c>
      <c r="D25" s="1">
        <f t="shared" si="9"/>
        <v>37920199.426256225</v>
      </c>
      <c r="F25" s="6">
        <f t="shared" si="3"/>
        <v>5751230.2463155268</v>
      </c>
      <c r="G25" s="6">
        <f t="shared" si="0"/>
        <v>479269.18719296058</v>
      </c>
      <c r="I25" s="1">
        <f t="shared" si="7"/>
        <v>38170199.426256225</v>
      </c>
      <c r="J25" s="1"/>
      <c r="K25">
        <v>2036</v>
      </c>
      <c r="L25">
        <v>42</v>
      </c>
    </row>
    <row r="26" spans="1:12" ht="19.5" customHeight="1">
      <c r="A26">
        <v>21</v>
      </c>
      <c r="C26" s="1">
        <f t="shared" si="8"/>
        <v>213942123.43457672</v>
      </c>
      <c r="D26" s="1">
        <f t="shared" si="9"/>
        <v>49371259.254133105</v>
      </c>
      <c r="F26" s="6">
        <f t="shared" si="3"/>
        <v>7487974.3202101858</v>
      </c>
      <c r="G26" s="6">
        <f t="shared" si="0"/>
        <v>623997.86001751549</v>
      </c>
      <c r="I26" s="1">
        <f t="shared" si="7"/>
        <v>49621259.254133105</v>
      </c>
      <c r="J26" s="1"/>
      <c r="K26">
        <v>2037</v>
      </c>
      <c r="L26">
        <v>43</v>
      </c>
    </row>
    <row r="27" spans="1:12">
      <c r="A27">
        <v>22</v>
      </c>
      <c r="C27" s="1">
        <f t="shared" si="8"/>
        <v>278449760.46494973</v>
      </c>
      <c r="D27" s="1">
        <f t="shared" si="9"/>
        <v>64257637.030373007</v>
      </c>
      <c r="F27" s="6">
        <f t="shared" si="3"/>
        <v>9745741.6162732411</v>
      </c>
      <c r="G27" s="6">
        <f t="shared" si="0"/>
        <v>812145.13468943676</v>
      </c>
      <c r="I27" s="1">
        <f t="shared" si="7"/>
        <v>64507637.030373007</v>
      </c>
      <c r="J27" s="1"/>
      <c r="K27">
        <v>2038</v>
      </c>
      <c r="L27">
        <v>44</v>
      </c>
    </row>
    <row r="28" spans="1:12">
      <c r="A28">
        <v>23</v>
      </c>
      <c r="C28" s="1">
        <f t="shared" si="8"/>
        <v>362309688.60443467</v>
      </c>
      <c r="D28" s="1">
        <f t="shared" si="9"/>
        <v>83609928.139484942</v>
      </c>
      <c r="F28" s="6">
        <f t="shared" si="3"/>
        <v>12680839.101155214</v>
      </c>
      <c r="G28" s="6">
        <f t="shared" si="0"/>
        <v>1056736.5917629346</v>
      </c>
      <c r="I28" s="1">
        <f t="shared" si="7"/>
        <v>83859928.139484942</v>
      </c>
      <c r="J28" s="1"/>
      <c r="K28">
        <v>2039</v>
      </c>
      <c r="L28">
        <v>45</v>
      </c>
    </row>
    <row r="29" spans="1:12">
      <c r="A29">
        <v>24</v>
      </c>
      <c r="C29" s="1">
        <f t="shared" si="8"/>
        <v>471327595.18576509</v>
      </c>
      <c r="D29" s="1">
        <f t="shared" si="9"/>
        <v>108767906.58133042</v>
      </c>
      <c r="F29" s="6">
        <f t="shared" si="3"/>
        <v>16496465.83150178</v>
      </c>
      <c r="G29" s="6">
        <f t="shared" si="0"/>
        <v>1374705.4859584817</v>
      </c>
      <c r="I29" s="1">
        <f t="shared" si="7"/>
        <v>109017906.58133042</v>
      </c>
      <c r="J29" s="1"/>
      <c r="K29">
        <v>2040</v>
      </c>
      <c r="L29">
        <v>46</v>
      </c>
    </row>
    <row r="30" spans="1:12">
      <c r="A30">
        <v>25</v>
      </c>
      <c r="C30" s="1">
        <f t="shared" si="8"/>
        <v>613050873.74149466</v>
      </c>
      <c r="D30" s="1">
        <f t="shared" si="9"/>
        <v>141473278.55572957</v>
      </c>
      <c r="F30" s="6">
        <f t="shared" si="3"/>
        <v>21456780.580952317</v>
      </c>
      <c r="G30" s="6">
        <f t="shared" si="0"/>
        <v>1788065.048412693</v>
      </c>
      <c r="I30" s="1">
        <f t="shared" si="7"/>
        <v>141723278.55572957</v>
      </c>
      <c r="J30" s="1"/>
      <c r="K30">
        <v>2041</v>
      </c>
      <c r="L30">
        <v>47</v>
      </c>
    </row>
    <row r="31" spans="1:12" ht="17.25" customHeight="1">
      <c r="A31">
        <v>26</v>
      </c>
      <c r="C31" s="1">
        <f t="shared" si="8"/>
        <v>797291135.8639431</v>
      </c>
      <c r="D31" s="1">
        <f t="shared" si="9"/>
        <v>183990262.12244844</v>
      </c>
      <c r="F31" s="6">
        <f t="shared" si="3"/>
        <v>27905189.755238011</v>
      </c>
      <c r="G31" s="6">
        <f t="shared" si="0"/>
        <v>2325432.4796031676</v>
      </c>
      <c r="I31" s="1">
        <f t="shared" si="7"/>
        <v>184240262.12244844</v>
      </c>
      <c r="J31" s="1"/>
      <c r="K31">
        <v>2042</v>
      </c>
      <c r="L31">
        <v>48</v>
      </c>
    </row>
    <row r="32" spans="1:12" ht="19.5" customHeight="1">
      <c r="A32">
        <v>27</v>
      </c>
      <c r="C32" s="1">
        <f t="shared" si="8"/>
        <v>1036803476.623126</v>
      </c>
      <c r="D32" s="1">
        <f t="shared" si="9"/>
        <v>239262340.75918293</v>
      </c>
      <c r="F32" s="6">
        <f t="shared" si="3"/>
        <v>36288121.681809418</v>
      </c>
      <c r="G32" s="6">
        <f t="shared" si="0"/>
        <v>3024010.140150785</v>
      </c>
      <c r="I32" s="1">
        <f t="shared" si="7"/>
        <v>239512340.75918293</v>
      </c>
      <c r="J32" s="1"/>
      <c r="K32">
        <v>2043</v>
      </c>
      <c r="L32">
        <v>49</v>
      </c>
    </row>
    <row r="33" spans="1:12">
      <c r="A33">
        <v>28</v>
      </c>
      <c r="C33" s="1">
        <f t="shared" si="8"/>
        <v>1348169519.6100638</v>
      </c>
      <c r="D33" s="1">
        <f t="shared" si="9"/>
        <v>311116042.98693776</v>
      </c>
      <c r="F33" s="6">
        <f t="shared" si="3"/>
        <v>47185933.186352238</v>
      </c>
      <c r="G33" s="6">
        <f t="shared" si="0"/>
        <v>3932161.0988626867</v>
      </c>
      <c r="I33" s="1">
        <f t="shared" si="7"/>
        <v>311366042.98693776</v>
      </c>
      <c r="J33" s="1"/>
      <c r="K33">
        <v>2044</v>
      </c>
      <c r="L33">
        <v>50</v>
      </c>
    </row>
    <row r="34" spans="1:12">
      <c r="A34">
        <v>29</v>
      </c>
      <c r="C34" s="1">
        <f t="shared" si="8"/>
        <v>1752945375.493083</v>
      </c>
      <c r="D34" s="1">
        <f t="shared" si="9"/>
        <v>404525855.88301921</v>
      </c>
      <c r="F34" s="6">
        <f t="shared" si="3"/>
        <v>61353088.142257914</v>
      </c>
      <c r="G34" s="6">
        <f t="shared" si="0"/>
        <v>5112757.3451881595</v>
      </c>
      <c r="I34" s="1">
        <f t="shared" si="7"/>
        <v>404775855.88301921</v>
      </c>
      <c r="J34" s="1"/>
      <c r="K34">
        <v>2045</v>
      </c>
      <c r="L34">
        <v>51</v>
      </c>
    </row>
    <row r="35" spans="1:12">
      <c r="A35">
        <v>30</v>
      </c>
      <c r="C35" s="1">
        <f t="shared" si="8"/>
        <v>2279153988.1410079</v>
      </c>
      <c r="D35" s="1">
        <f t="shared" si="9"/>
        <v>525958612.6479249</v>
      </c>
      <c r="F35" s="6">
        <f t="shared" si="3"/>
        <v>79770389.584935278</v>
      </c>
      <c r="G35" s="6">
        <f t="shared" si="0"/>
        <v>6647532.4654112728</v>
      </c>
      <c r="I35" s="1">
        <f t="shared" si="7"/>
        <v>526208612.6479249</v>
      </c>
      <c r="J35" s="1"/>
      <c r="K35">
        <v>2046</v>
      </c>
      <c r="L35">
        <v>52</v>
      </c>
    </row>
    <row r="36" spans="1:12">
      <c r="A36">
        <v>31</v>
      </c>
      <c r="C36" s="1">
        <f t="shared" si="8"/>
        <v>2963225184.5833106</v>
      </c>
      <c r="D36" s="1">
        <f t="shared" si="9"/>
        <v>683821196.4423027</v>
      </c>
      <c r="F36" s="6">
        <f t="shared" si="3"/>
        <v>103712881.46041588</v>
      </c>
      <c r="G36" s="6">
        <f t="shared" si="0"/>
        <v>8642740.1217013244</v>
      </c>
      <c r="I36" s="1">
        <f t="shared" si="7"/>
        <v>684071196.4423027</v>
      </c>
      <c r="J36" s="1"/>
      <c r="K36">
        <v>2047</v>
      </c>
      <c r="L36">
        <v>53</v>
      </c>
    </row>
    <row r="37" spans="1:12">
      <c r="A37">
        <v>32</v>
      </c>
      <c r="C37" s="1">
        <f t="shared" si="8"/>
        <v>3852517739.9583039</v>
      </c>
      <c r="D37" s="1">
        <f t="shared" si="9"/>
        <v>889042555.37499332</v>
      </c>
      <c r="F37" s="6">
        <f t="shared" si="3"/>
        <v>134838120.89854065</v>
      </c>
      <c r="G37" s="6">
        <f t="shared" si="0"/>
        <v>11236510.074878387</v>
      </c>
      <c r="I37" s="1">
        <f t="shared" si="7"/>
        <v>889292555.37499332</v>
      </c>
      <c r="J37" s="1"/>
      <c r="K37">
        <v>2048</v>
      </c>
      <c r="L37">
        <v>54</v>
      </c>
    </row>
    <row r="38" spans="1:12">
      <c r="A38">
        <v>33</v>
      </c>
      <c r="C38" s="1">
        <f t="shared" si="8"/>
        <v>5008598061.9457951</v>
      </c>
      <c r="D38" s="1">
        <f t="shared" si="9"/>
        <v>1155830321.9874911</v>
      </c>
      <c r="F38" s="6">
        <f t="shared" si="3"/>
        <v>175300932.16810283</v>
      </c>
      <c r="G38" s="6">
        <f t="shared" si="0"/>
        <v>14608411.014008569</v>
      </c>
      <c r="I38" s="1">
        <f t="shared" si="7"/>
        <v>1156080321.9874911</v>
      </c>
      <c r="J38" s="1"/>
      <c r="K38">
        <v>2049</v>
      </c>
      <c r="L38">
        <v>55</v>
      </c>
    </row>
    <row r="39" spans="1:12">
      <c r="A39">
        <v>34</v>
      </c>
      <c r="C39" s="1">
        <f t="shared" si="8"/>
        <v>6511502480.5295334</v>
      </c>
      <c r="D39" s="1">
        <f t="shared" si="9"/>
        <v>1502654418.5837383</v>
      </c>
      <c r="F39" s="6">
        <f t="shared" si="3"/>
        <v>227902586.81853369</v>
      </c>
      <c r="G39" s="6">
        <f t="shared" si="0"/>
        <v>18991882.234877806</v>
      </c>
      <c r="I39" s="1">
        <f t="shared" si="7"/>
        <v>1502904418.5837383</v>
      </c>
      <c r="J39" s="1"/>
      <c r="K39">
        <v>2050</v>
      </c>
      <c r="L39">
        <v>56</v>
      </c>
    </row>
    <row r="40" spans="1:12">
      <c r="A40">
        <v>35</v>
      </c>
      <c r="C40" s="1">
        <f t="shared" si="8"/>
        <v>8465278224.6883936</v>
      </c>
      <c r="D40" s="1">
        <f t="shared" si="9"/>
        <v>1953525744.1588602</v>
      </c>
      <c r="F40" s="6">
        <f t="shared" si="3"/>
        <v>296284737.86409378</v>
      </c>
      <c r="G40" s="6">
        <f t="shared" si="0"/>
        <v>24690394.822007816</v>
      </c>
      <c r="I40" s="1">
        <f t="shared" si="7"/>
        <v>1953775744.1588602</v>
      </c>
      <c r="J40" s="1"/>
      <c r="K40">
        <v>2051</v>
      </c>
      <c r="L40">
        <v>57</v>
      </c>
    </row>
    <row r="41" spans="1:12">
      <c r="A41">
        <v>36</v>
      </c>
      <c r="C41" s="1">
        <f t="shared" si="8"/>
        <v>11005186692.094912</v>
      </c>
      <c r="D41" s="1">
        <f t="shared" si="9"/>
        <v>2539658467.406518</v>
      </c>
      <c r="F41" s="6">
        <f t="shared" si="3"/>
        <v>385181534.22332191</v>
      </c>
      <c r="G41" s="6">
        <f t="shared" si="0"/>
        <v>32098461.185276825</v>
      </c>
      <c r="I41" s="1">
        <f t="shared" si="7"/>
        <v>2539908467.406518</v>
      </c>
      <c r="J41" s="1"/>
      <c r="K41">
        <v>2052</v>
      </c>
      <c r="L41">
        <v>58</v>
      </c>
    </row>
    <row r="42" spans="1:12">
      <c r="A42">
        <v>37</v>
      </c>
      <c r="C42" s="1">
        <f t="shared" si="8"/>
        <v>14307067699.723385</v>
      </c>
      <c r="D42" s="1">
        <f t="shared" si="9"/>
        <v>3301631007.6284733</v>
      </c>
      <c r="F42" s="6">
        <f t="shared" si="3"/>
        <v>500747369.49031854</v>
      </c>
      <c r="G42" s="6">
        <f t="shared" si="0"/>
        <v>41728947.457526542</v>
      </c>
      <c r="I42" s="1">
        <f t="shared" si="7"/>
        <v>3301881007.6284733</v>
      </c>
      <c r="J42" s="1"/>
      <c r="K42">
        <v>2053</v>
      </c>
      <c r="L42">
        <v>59</v>
      </c>
    </row>
    <row r="43" spans="1:12">
      <c r="A43">
        <v>38</v>
      </c>
      <c r="C43" s="1">
        <f t="shared" si="8"/>
        <v>18599513009.6404</v>
      </c>
      <c r="D43" s="1">
        <f t="shared" si="9"/>
        <v>4292195309.9170151</v>
      </c>
      <c r="F43" s="6">
        <f t="shared" si="3"/>
        <v>650982955.33741403</v>
      </c>
      <c r="G43" s="6">
        <f t="shared" si="0"/>
        <v>54248579.611451171</v>
      </c>
      <c r="I43" s="1">
        <f t="shared" si="7"/>
        <v>4292445309.9170151</v>
      </c>
      <c r="J43" s="1"/>
      <c r="K43">
        <v>2054</v>
      </c>
      <c r="L43">
        <v>60</v>
      </c>
    </row>
    <row r="44" spans="1:12">
      <c r="A44">
        <v>39</v>
      </c>
      <c r="C44" s="1">
        <f t="shared" si="8"/>
        <v>24179691912.53252</v>
      </c>
      <c r="D44" s="1">
        <f t="shared" si="9"/>
        <v>5579928902.8921204</v>
      </c>
      <c r="F44" s="6">
        <f t="shared" si="3"/>
        <v>846289216.93863833</v>
      </c>
      <c r="G44" s="6">
        <f t="shared" si="0"/>
        <v>70524101.411553189</v>
      </c>
      <c r="I44" s="1">
        <f t="shared" si="7"/>
        <v>5580178902.8921204</v>
      </c>
      <c r="J44" s="1"/>
      <c r="K44">
        <v>2055</v>
      </c>
      <c r="L44">
        <v>61</v>
      </c>
    </row>
    <row r="45" spans="1:12">
      <c r="A45">
        <v>40</v>
      </c>
      <c r="C45" s="1">
        <f t="shared" si="8"/>
        <v>31433924486.292278</v>
      </c>
      <c r="D45" s="1">
        <f t="shared" si="9"/>
        <v>7253982573.759758</v>
      </c>
      <c r="F45" s="6">
        <f t="shared" si="3"/>
        <v>1100187357.0202298</v>
      </c>
      <c r="G45" s="6">
        <f t="shared" si="0"/>
        <v>91682279.751685813</v>
      </c>
      <c r="I45" s="1">
        <f t="shared" si="7"/>
        <v>7254232573.759758</v>
      </c>
      <c r="J45" s="1"/>
      <c r="K45">
        <v>2056</v>
      </c>
      <c r="L45">
        <v>62</v>
      </c>
    </row>
    <row r="46" spans="1:12">
      <c r="A46">
        <v>41</v>
      </c>
      <c r="C46" s="1">
        <f t="shared" si="8"/>
        <v>40864426832.179962</v>
      </c>
      <c r="D46" s="1">
        <f t="shared" si="9"/>
        <v>9430252345.8876839</v>
      </c>
      <c r="F46" s="6">
        <f t="shared" si="3"/>
        <v>1430254939.1262989</v>
      </c>
      <c r="G46" s="6">
        <f t="shared" si="0"/>
        <v>119187911.59385824</v>
      </c>
      <c r="I46" s="1">
        <f t="shared" si="7"/>
        <v>9430502345.8876839</v>
      </c>
      <c r="J46" s="1"/>
      <c r="K46">
        <v>2057</v>
      </c>
      <c r="L46">
        <v>63</v>
      </c>
    </row>
    <row r="47" spans="1:12">
      <c r="A47">
        <v>42</v>
      </c>
      <c r="C47" s="1">
        <f t="shared" si="8"/>
        <v>53124079881.833954</v>
      </c>
      <c r="D47" s="1">
        <f t="shared" si="9"/>
        <v>12259403049.653992</v>
      </c>
      <c r="F47" s="6">
        <f t="shared" si="3"/>
        <v>1859342795.8641887</v>
      </c>
      <c r="G47" s="6">
        <f t="shared" si="0"/>
        <v>154945232.98868239</v>
      </c>
      <c r="I47" s="1">
        <f t="shared" si="7"/>
        <v>12259653049.653992</v>
      </c>
      <c r="J47" s="1"/>
      <c r="K47">
        <v>2058</v>
      </c>
      <c r="L47">
        <v>64</v>
      </c>
    </row>
    <row r="48" spans="1:12">
      <c r="A48">
        <v>43</v>
      </c>
      <c r="C48" s="1">
        <f t="shared" si="8"/>
        <v>69061628846.38414</v>
      </c>
      <c r="D48" s="1">
        <f t="shared" si="9"/>
        <v>15937298964.550186</v>
      </c>
      <c r="F48" s="6">
        <f t="shared" si="3"/>
        <v>2417157009.623445</v>
      </c>
      <c r="G48" s="6">
        <f t="shared" si="0"/>
        <v>201429750.80195376</v>
      </c>
      <c r="I48" s="1">
        <f t="shared" si="7"/>
        <v>15937548964.550186</v>
      </c>
      <c r="J48" s="1"/>
      <c r="K48">
        <v>2059</v>
      </c>
      <c r="L48">
        <v>65</v>
      </c>
    </row>
    <row r="49" spans="1:12">
      <c r="A49">
        <v>44</v>
      </c>
      <c r="C49" s="1">
        <f t="shared" si="8"/>
        <v>89780442500.299393</v>
      </c>
      <c r="D49" s="1">
        <f t="shared" si="9"/>
        <v>20718563653.915253</v>
      </c>
      <c r="F49" s="6">
        <f t="shared" si="3"/>
        <v>3142315487.510479</v>
      </c>
      <c r="G49" s="6">
        <f t="shared" si="0"/>
        <v>261859623.95920658</v>
      </c>
      <c r="I49" s="1">
        <f t="shared" si="7"/>
        <v>20718813653.915253</v>
      </c>
      <c r="J49" s="1"/>
      <c r="K49">
        <v>2060</v>
      </c>
      <c r="L49">
        <v>66</v>
      </c>
    </row>
    <row r="50" spans="1:12">
      <c r="A50">
        <v>45</v>
      </c>
      <c r="C50" s="1">
        <f t="shared" si="8"/>
        <v>116714900250.38922</v>
      </c>
      <c r="D50" s="1">
        <f t="shared" si="9"/>
        <v>26934207750.089828</v>
      </c>
      <c r="F50" s="6">
        <f t="shared" si="3"/>
        <v>4085021508.7636232</v>
      </c>
      <c r="G50" s="6">
        <f t="shared" si="0"/>
        <v>340418459.06363529</v>
      </c>
      <c r="I50" s="1">
        <f t="shared" si="7"/>
        <v>26934457750.089828</v>
      </c>
      <c r="J50" s="1"/>
      <c r="K50">
        <v>2061</v>
      </c>
      <c r="L50">
        <v>67</v>
      </c>
    </row>
    <row r="51" spans="1:12">
      <c r="A51">
        <v>46</v>
      </c>
      <c r="C51" s="1">
        <f t="shared" si="8"/>
        <v>151729695325.50598</v>
      </c>
      <c r="D51" s="1">
        <f t="shared" si="9"/>
        <v>35014545075.11676</v>
      </c>
      <c r="F51" s="6">
        <f t="shared" si="3"/>
        <v>5310539336.3927097</v>
      </c>
      <c r="G51" s="6">
        <f t="shared" si="0"/>
        <v>442544944.6993925</v>
      </c>
      <c r="I51" s="1">
        <f t="shared" si="7"/>
        <v>35014795075.11676</v>
      </c>
      <c r="J51" s="1"/>
      <c r="K51">
        <v>2062</v>
      </c>
      <c r="L51">
        <v>68</v>
      </c>
    </row>
    <row r="52" spans="1:12">
      <c r="A52">
        <v>47</v>
      </c>
      <c r="C52" s="1">
        <f t="shared" si="8"/>
        <v>197248928923.15778</v>
      </c>
      <c r="D52" s="1">
        <f t="shared" si="9"/>
        <v>45518983597.651794</v>
      </c>
      <c r="F52" s="6">
        <f t="shared" si="3"/>
        <v>6903712512.310523</v>
      </c>
      <c r="G52" s="6">
        <f t="shared" si="0"/>
        <v>575309376.02587688</v>
      </c>
      <c r="I52" s="1">
        <f t="shared" si="7"/>
        <v>45519233597.651794</v>
      </c>
      <c r="J52" s="1"/>
      <c r="K52">
        <v>2063</v>
      </c>
      <c r="L52">
        <v>69</v>
      </c>
    </row>
    <row r="53" spans="1:12">
      <c r="A53">
        <v>48</v>
      </c>
      <c r="C53" s="1">
        <f t="shared" si="8"/>
        <v>256423932600.1051</v>
      </c>
      <c r="D53" s="1">
        <f t="shared" si="9"/>
        <v>59174753676.947327</v>
      </c>
      <c r="F53" s="6">
        <f t="shared" si="3"/>
        <v>8974837641.0036793</v>
      </c>
      <c r="G53" s="6">
        <f t="shared" si="0"/>
        <v>747903136.75030661</v>
      </c>
      <c r="I53" s="1">
        <f t="shared" si="7"/>
        <v>59175003676.947327</v>
      </c>
      <c r="J53" s="1"/>
      <c r="K53">
        <v>2064</v>
      </c>
      <c r="L53">
        <v>70</v>
      </c>
    </row>
    <row r="54" spans="1:12">
      <c r="A54">
        <v>49</v>
      </c>
      <c r="C54" s="1">
        <f t="shared" si="8"/>
        <v>333351437380.13666</v>
      </c>
      <c r="D54" s="1">
        <f t="shared" si="9"/>
        <v>76927254780.031555</v>
      </c>
      <c r="F54" s="6">
        <f t="shared" si="3"/>
        <v>11667300308.304785</v>
      </c>
      <c r="G54" s="6">
        <f t="shared" si="0"/>
        <v>972275025.69206536</v>
      </c>
      <c r="I54" s="1">
        <f t="shared" si="7"/>
        <v>76927504780.031555</v>
      </c>
      <c r="J54" s="1"/>
      <c r="K54">
        <v>2065</v>
      </c>
      <c r="L54">
        <v>71</v>
      </c>
    </row>
    <row r="55" spans="1:12">
      <c r="A55">
        <v>50</v>
      </c>
      <c r="C55" s="1">
        <f t="shared" si="8"/>
        <v>433357193594.17767</v>
      </c>
      <c r="D55" s="1">
        <f t="shared" si="9"/>
        <v>100005506214.04102</v>
      </c>
      <c r="F55" s="6">
        <f t="shared" si="3"/>
        <v>15167501775.796221</v>
      </c>
      <c r="G55" s="6">
        <f t="shared" si="0"/>
        <v>1263958481.3163517</v>
      </c>
      <c r="I55" s="1">
        <f t="shared" si="7"/>
        <v>100005756214.04102</v>
      </c>
      <c r="J55" s="1"/>
      <c r="K55">
        <v>2066</v>
      </c>
      <c r="L55">
        <v>72</v>
      </c>
    </row>
    <row r="56" spans="1:12">
      <c r="A56">
        <v>51</v>
      </c>
      <c r="C56" s="1">
        <f t="shared" si="8"/>
        <v>563364676672.43103</v>
      </c>
      <c r="D56" s="1">
        <f t="shared" si="9"/>
        <v>130007233078.25336</v>
      </c>
      <c r="F56" s="6">
        <f t="shared" si="3"/>
        <v>19717763683.535088</v>
      </c>
      <c r="G56" s="6">
        <f t="shared" si="0"/>
        <v>1643146973.627924</v>
      </c>
      <c r="I56" s="1">
        <f t="shared" si="7"/>
        <v>130007483078.25336</v>
      </c>
      <c r="J56" s="1"/>
      <c r="K56">
        <v>2067</v>
      </c>
      <c r="L56">
        <v>73</v>
      </c>
    </row>
    <row r="57" spans="1:12">
      <c r="A57">
        <v>52</v>
      </c>
      <c r="C57" s="1">
        <f t="shared" si="8"/>
        <v>732374404674.1604</v>
      </c>
      <c r="D57" s="1">
        <f t="shared" si="9"/>
        <v>169009478001.72937</v>
      </c>
      <c r="F57" s="6">
        <f t="shared" si="3"/>
        <v>25633104163.595615</v>
      </c>
      <c r="G57" s="6">
        <f t="shared" si="0"/>
        <v>2136092013.6329679</v>
      </c>
      <c r="I57" s="1">
        <f t="shared" si="7"/>
        <v>169009728001.72937</v>
      </c>
      <c r="J57" s="1"/>
      <c r="K57">
        <v>2068</v>
      </c>
      <c r="L57">
        <v>74</v>
      </c>
    </row>
    <row r="58" spans="1:12">
      <c r="A58">
        <v>53</v>
      </c>
      <c r="C58" s="1">
        <f t="shared" si="8"/>
        <v>952087051076.40857</v>
      </c>
      <c r="D58" s="1">
        <f t="shared" si="9"/>
        <v>219712396402.24817</v>
      </c>
      <c r="F58" s="6">
        <f t="shared" si="3"/>
        <v>33323046787.674305</v>
      </c>
      <c r="G58" s="6">
        <f t="shared" si="0"/>
        <v>2776920565.6395254</v>
      </c>
      <c r="I58" s="1">
        <f t="shared" si="7"/>
        <v>219712646402.24817</v>
      </c>
      <c r="J58" s="1"/>
      <c r="K58">
        <v>2069</v>
      </c>
      <c r="L58">
        <v>75</v>
      </c>
    </row>
    <row r="59" spans="1:12">
      <c r="A59">
        <v>54</v>
      </c>
      <c r="C59" s="1">
        <f t="shared" si="8"/>
        <v>1237713491399.3313</v>
      </c>
      <c r="D59" s="1">
        <f t="shared" si="9"/>
        <v>285626190322.92273</v>
      </c>
      <c r="F59" s="6">
        <f t="shared" si="3"/>
        <v>43319972198.976601</v>
      </c>
      <c r="G59" s="6">
        <f t="shared" si="0"/>
        <v>3609997683.2480502</v>
      </c>
      <c r="I59" s="1">
        <f t="shared" si="7"/>
        <v>285626440322.92273</v>
      </c>
      <c r="J59" s="1"/>
      <c r="K59">
        <v>2070</v>
      </c>
      <c r="L59">
        <v>76</v>
      </c>
    </row>
    <row r="60" spans="1:12">
      <c r="A60">
        <v>55</v>
      </c>
      <c r="C60" s="1">
        <f t="shared" si="8"/>
        <v>1609027863819.1309</v>
      </c>
      <c r="D60" s="1">
        <f t="shared" si="9"/>
        <v>371314122419.79956</v>
      </c>
      <c r="F60" s="6">
        <f t="shared" si="3"/>
        <v>56315975233.669586</v>
      </c>
      <c r="G60" s="6">
        <f t="shared" si="0"/>
        <v>4692997936.1391325</v>
      </c>
      <c r="I60" s="1">
        <f t="shared" si="7"/>
        <v>371314372419.79956</v>
      </c>
      <c r="J60" s="1"/>
      <c r="K60">
        <v>2071</v>
      </c>
      <c r="L60">
        <v>77</v>
      </c>
    </row>
    <row r="61" spans="1:12">
      <c r="A61">
        <v>56</v>
      </c>
      <c r="C61" s="1">
        <f t="shared" si="8"/>
        <v>2091736547964.8701</v>
      </c>
      <c r="D61" s="1">
        <f t="shared" si="9"/>
        <v>482708434145.73926</v>
      </c>
      <c r="F61" s="6">
        <f t="shared" si="3"/>
        <v>73210779178.770462</v>
      </c>
      <c r="G61" s="6">
        <f t="shared" si="0"/>
        <v>6100898264.8975382</v>
      </c>
      <c r="I61" s="1">
        <f t="shared" si="7"/>
        <v>482708684145.73926</v>
      </c>
      <c r="J61" s="1"/>
      <c r="K61">
        <v>2072</v>
      </c>
      <c r="L61">
        <v>78</v>
      </c>
    </row>
    <row r="62" spans="1:12">
      <c r="A62">
        <v>57</v>
      </c>
      <c r="C62" s="1">
        <f t="shared" si="8"/>
        <v>2719257837354.3311</v>
      </c>
      <c r="D62" s="1">
        <f t="shared" si="9"/>
        <v>627521039389.46094</v>
      </c>
      <c r="F62" s="6">
        <f t="shared" si="3"/>
        <v>95174024307.401596</v>
      </c>
      <c r="G62" s="6">
        <f t="shared" si="0"/>
        <v>7931168692.2834663</v>
      </c>
      <c r="I62" s="1">
        <f t="shared" si="7"/>
        <v>627521289389.46094</v>
      </c>
      <c r="J62" s="1"/>
      <c r="K62">
        <v>2073</v>
      </c>
      <c r="L62">
        <v>79</v>
      </c>
    </row>
    <row r="63" spans="1:12">
      <c r="A63">
        <v>58</v>
      </c>
      <c r="C63" s="1">
        <f t="shared" si="8"/>
        <v>3535035513560.6304</v>
      </c>
      <c r="D63" s="1">
        <f t="shared" si="9"/>
        <v>815777426206.29932</v>
      </c>
      <c r="F63" s="6">
        <f t="shared" si="3"/>
        <v>123726242974.62207</v>
      </c>
      <c r="G63" s="6">
        <f t="shared" si="0"/>
        <v>10310520247.885172</v>
      </c>
      <c r="I63" s="1">
        <f t="shared" si="7"/>
        <v>815777676206.29932</v>
      </c>
      <c r="J63" s="1"/>
      <c r="K63">
        <v>2074</v>
      </c>
      <c r="L63">
        <v>80</v>
      </c>
    </row>
    <row r="64" spans="1:12">
      <c r="A64">
        <v>59</v>
      </c>
      <c r="C64" s="1">
        <f t="shared" si="8"/>
        <v>4595546492628.8193</v>
      </c>
      <c r="D64" s="1">
        <f t="shared" si="9"/>
        <v>1060510729068.189</v>
      </c>
      <c r="F64" s="6">
        <f t="shared" si="3"/>
        <v>160844127242.0087</v>
      </c>
      <c r="G64" s="6">
        <f t="shared" si="0"/>
        <v>13403677270.167391</v>
      </c>
      <c r="I64" s="1">
        <f t="shared" si="7"/>
        <v>1060510979068.189</v>
      </c>
      <c r="J64" s="1"/>
      <c r="K64">
        <v>2075</v>
      </c>
      <c r="L64">
        <v>81</v>
      </c>
    </row>
    <row r="65" spans="1:12">
      <c r="A65">
        <v>60</v>
      </c>
      <c r="C65" s="1">
        <f t="shared" si="8"/>
        <v>5974210765417.4658</v>
      </c>
      <c r="D65" s="1">
        <f t="shared" si="9"/>
        <v>1378664022788.6465</v>
      </c>
      <c r="F65" s="6">
        <f t="shared" si="3"/>
        <v>209097376789.61133</v>
      </c>
      <c r="G65" s="6">
        <f t="shared" si="0"/>
        <v>17424781399.134277</v>
      </c>
      <c r="I65" s="1">
        <f t="shared" si="7"/>
        <v>1378664272788.6465</v>
      </c>
      <c r="J65" s="1"/>
      <c r="K65">
        <v>2076</v>
      </c>
      <c r="L65">
        <v>82</v>
      </c>
    </row>
    <row r="66" spans="1:12">
      <c r="A66">
        <v>61</v>
      </c>
      <c r="C66" s="1">
        <f t="shared" si="8"/>
        <v>7766474320042.7061</v>
      </c>
      <c r="D66" s="1">
        <f t="shared" si="9"/>
        <v>1792263304625.2402</v>
      </c>
      <c r="F66" s="6">
        <f t="shared" si="3"/>
        <v>271826601201.49475</v>
      </c>
      <c r="G66" s="6">
        <f t="shared" si="0"/>
        <v>22652216766.791229</v>
      </c>
      <c r="I66" s="1">
        <f t="shared" si="7"/>
        <v>1792263554625.2402</v>
      </c>
      <c r="K66">
        <v>2077</v>
      </c>
      <c r="L66">
        <v>83</v>
      </c>
    </row>
    <row r="67" spans="1:12">
      <c r="A67">
        <v>62</v>
      </c>
      <c r="C67" s="1">
        <f t="shared" si="8"/>
        <v>10096416941055.518</v>
      </c>
      <c r="D67" s="1">
        <f t="shared" si="9"/>
        <v>2329942371012.8115</v>
      </c>
      <c r="F67" s="6">
        <f t="shared" si="3"/>
        <v>353374592936.94318</v>
      </c>
      <c r="G67" s="6">
        <f t="shared" si="0"/>
        <v>29447882744.745266</v>
      </c>
      <c r="I67" s="1">
        <f t="shared" si="7"/>
        <v>2329942621012.8115</v>
      </c>
      <c r="K67">
        <v>2078</v>
      </c>
      <c r="L67">
        <v>84</v>
      </c>
    </row>
    <row r="68" spans="1:12">
      <c r="A68">
        <v>63</v>
      </c>
      <c r="C68" s="1">
        <f t="shared" si="8"/>
        <v>13125342348372.174</v>
      </c>
      <c r="D68" s="1">
        <f t="shared" si="9"/>
        <v>3028925157316.6562</v>
      </c>
      <c r="F68" s="6">
        <f t="shared" si="3"/>
        <v>459386982193.02612</v>
      </c>
      <c r="G68" s="6">
        <f t="shared" si="0"/>
        <v>38282248516.08551</v>
      </c>
      <c r="I68" s="1">
        <f t="shared" si="7"/>
        <v>3028925407316.6562</v>
      </c>
      <c r="K68">
        <v>2079</v>
      </c>
      <c r="L68">
        <v>85</v>
      </c>
    </row>
    <row r="69" spans="1:12">
      <c r="A69">
        <v>64</v>
      </c>
      <c r="C69" s="1">
        <f t="shared" si="8"/>
        <v>17062945377883.826</v>
      </c>
      <c r="D69" s="1">
        <f t="shared" si="9"/>
        <v>3937602779511.6523</v>
      </c>
      <c r="F69" s="6">
        <f t="shared" si="3"/>
        <v>597203088225.93396</v>
      </c>
      <c r="G69" s="6">
        <f t="shared" ref="G69:G70" si="10">F69/12</f>
        <v>49766924018.827827</v>
      </c>
      <c r="I69" s="1">
        <f t="shared" si="7"/>
        <v>3937603029511.6523</v>
      </c>
      <c r="K69">
        <v>2080</v>
      </c>
      <c r="L69">
        <v>86</v>
      </c>
    </row>
    <row r="70" spans="1:12">
      <c r="A70">
        <v>65</v>
      </c>
      <c r="C70" s="1">
        <f t="shared" si="8"/>
        <v>22181829316248.977</v>
      </c>
      <c r="D70" s="1">
        <f t="shared" si="9"/>
        <v>5118883688365.1504</v>
      </c>
      <c r="F70" s="6">
        <f t="shared" ref="F70" si="11">C70*$F$1</f>
        <v>776364026068.71423</v>
      </c>
      <c r="G70" s="6">
        <f t="shared" si="10"/>
        <v>64697002172.392853</v>
      </c>
      <c r="I70" s="1">
        <f t="shared" si="7"/>
        <v>5118883938365.1504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8"/>
  <sheetViews>
    <sheetView workbookViewId="0">
      <selection activeCell="A63" sqref="A63:XFD63"/>
    </sheetView>
  </sheetViews>
  <sheetFormatPr defaultRowHeight="16.5"/>
  <cols>
    <col min="4" max="4" width="10.625" bestFit="1" customWidth="1"/>
    <col min="6" max="6" width="10.625" bestFit="1" customWidth="1"/>
  </cols>
  <sheetData>
    <row r="2" spans="3:11" ht="17.25" thickBot="1"/>
    <row r="3" spans="3:11" ht="32.25" thickBot="1">
      <c r="C3" s="10" t="s">
        <v>84</v>
      </c>
      <c r="D3" s="10" t="s">
        <v>85</v>
      </c>
      <c r="E3" s="10" t="s">
        <v>86</v>
      </c>
      <c r="F3" s="10" t="s">
        <v>87</v>
      </c>
      <c r="G3" s="10" t="s">
        <v>88</v>
      </c>
      <c r="H3" s="10" t="s">
        <v>89</v>
      </c>
    </row>
    <row r="4" spans="3:11" ht="17.25" thickBot="1">
      <c r="C4" s="11">
        <v>1</v>
      </c>
      <c r="D4" s="12">
        <v>10568</v>
      </c>
      <c r="E4" s="12">
        <v>2817</v>
      </c>
      <c r="F4" s="12">
        <v>13385</v>
      </c>
      <c r="G4" s="12">
        <v>989432</v>
      </c>
      <c r="H4" s="12">
        <v>2817</v>
      </c>
      <c r="K4" s="8"/>
    </row>
    <row r="5" spans="3:11" ht="17.25" thickBot="1">
      <c r="C5" s="13">
        <v>2</v>
      </c>
      <c r="D5" s="14">
        <v>10598</v>
      </c>
      <c r="E5" s="14">
        <v>2787</v>
      </c>
      <c r="F5" s="14">
        <v>13385</v>
      </c>
      <c r="G5" s="14">
        <v>978834</v>
      </c>
      <c r="H5" s="14">
        <v>5604</v>
      </c>
    </row>
    <row r="6" spans="3:11" ht="17.25" thickBot="1">
      <c r="C6" s="10">
        <v>3</v>
      </c>
      <c r="D6" s="15">
        <v>10628</v>
      </c>
      <c r="E6" s="15">
        <v>2757</v>
      </c>
      <c r="F6" s="15">
        <v>13385</v>
      </c>
      <c r="G6" s="15">
        <v>968206</v>
      </c>
      <c r="H6" s="15">
        <v>8361</v>
      </c>
    </row>
    <row r="7" spans="3:11" ht="17.25" thickBot="1">
      <c r="C7" s="13">
        <v>4</v>
      </c>
      <c r="D7" s="14">
        <v>10658</v>
      </c>
      <c r="E7" s="14">
        <v>2727</v>
      </c>
      <c r="F7" s="14">
        <v>13385</v>
      </c>
      <c r="G7" s="14">
        <v>957548</v>
      </c>
      <c r="H7" s="14">
        <v>11088</v>
      </c>
    </row>
    <row r="8" spans="3:11" ht="17.25" thickBot="1">
      <c r="C8" s="10">
        <v>5</v>
      </c>
      <c r="D8" s="15">
        <v>10688</v>
      </c>
      <c r="E8" s="15">
        <v>2697</v>
      </c>
      <c r="F8" s="15">
        <v>13385</v>
      </c>
      <c r="G8" s="15">
        <v>946860</v>
      </c>
      <c r="H8" s="15">
        <v>13785</v>
      </c>
    </row>
    <row r="9" spans="3:11" ht="17.25" thickBot="1">
      <c r="C9" s="13">
        <v>6</v>
      </c>
      <c r="D9" s="14">
        <v>10718</v>
      </c>
      <c r="E9" s="14">
        <v>2667</v>
      </c>
      <c r="F9" s="14">
        <v>13385</v>
      </c>
      <c r="G9" s="14">
        <v>936142</v>
      </c>
      <c r="H9" s="14">
        <v>16452</v>
      </c>
    </row>
    <row r="10" spans="3:11" ht="17.25" thickBot="1">
      <c r="C10" s="10">
        <v>7</v>
      </c>
      <c r="D10" s="15">
        <v>10748</v>
      </c>
      <c r="E10" s="15">
        <v>2637</v>
      </c>
      <c r="F10" s="15">
        <v>13385</v>
      </c>
      <c r="G10" s="15">
        <v>925394</v>
      </c>
      <c r="H10" s="15">
        <v>19089</v>
      </c>
    </row>
    <row r="11" spans="3:11" ht="17.25" thickBot="1">
      <c r="C11" s="13">
        <v>8</v>
      </c>
      <c r="D11" s="14">
        <v>10778</v>
      </c>
      <c r="E11" s="14">
        <v>2607</v>
      </c>
      <c r="F11" s="14">
        <v>13385</v>
      </c>
      <c r="G11" s="14">
        <v>914616</v>
      </c>
      <c r="H11" s="14">
        <v>21696</v>
      </c>
    </row>
    <row r="12" spans="3:11" ht="17.25" thickBot="1">
      <c r="C12" s="10">
        <v>9</v>
      </c>
      <c r="D12" s="15">
        <v>10809</v>
      </c>
      <c r="E12" s="15">
        <v>2576</v>
      </c>
      <c r="F12" s="15">
        <v>13385</v>
      </c>
      <c r="G12" s="15">
        <v>903807</v>
      </c>
      <c r="H12" s="15">
        <v>24272</v>
      </c>
    </row>
    <row r="13" spans="3:11" ht="17.25" thickBot="1">
      <c r="C13" s="13">
        <v>10</v>
      </c>
      <c r="D13" s="14">
        <v>10839</v>
      </c>
      <c r="E13" s="14">
        <v>2546</v>
      </c>
      <c r="F13" s="14">
        <v>13385</v>
      </c>
      <c r="G13" s="14">
        <v>892968</v>
      </c>
      <c r="H13" s="14">
        <v>26818</v>
      </c>
    </row>
    <row r="14" spans="3:11" ht="17.25" thickBot="1">
      <c r="C14" s="10">
        <v>11</v>
      </c>
      <c r="D14" s="15">
        <v>10870</v>
      </c>
      <c r="E14" s="15">
        <v>2515</v>
      </c>
      <c r="F14" s="15">
        <v>13385</v>
      </c>
      <c r="G14" s="15">
        <v>882098</v>
      </c>
      <c r="H14" s="15">
        <v>29333</v>
      </c>
    </row>
    <row r="15" spans="3:11" ht="17.25" thickBot="1">
      <c r="C15" s="13">
        <v>12</v>
      </c>
      <c r="D15" s="14">
        <v>10900</v>
      </c>
      <c r="E15" s="14">
        <v>2485</v>
      </c>
      <c r="F15" s="14">
        <v>13385</v>
      </c>
      <c r="G15" s="14">
        <v>871198</v>
      </c>
      <c r="H15" s="14">
        <v>31818</v>
      </c>
    </row>
    <row r="16" spans="3:11" ht="17.25" thickBot="1">
      <c r="C16" s="10">
        <v>13</v>
      </c>
      <c r="D16" s="15">
        <v>10931</v>
      </c>
      <c r="E16" s="15">
        <v>2454</v>
      </c>
      <c r="F16" s="15">
        <v>13385</v>
      </c>
      <c r="G16" s="15">
        <v>860267</v>
      </c>
      <c r="H16" s="15">
        <v>34272</v>
      </c>
    </row>
    <row r="17" spans="3:8" ht="17.25" thickBot="1">
      <c r="C17" s="13">
        <v>14</v>
      </c>
      <c r="D17" s="14">
        <v>10962</v>
      </c>
      <c r="E17" s="14">
        <v>2423</v>
      </c>
      <c r="F17" s="14">
        <v>13385</v>
      </c>
      <c r="G17" s="14">
        <v>849305</v>
      </c>
      <c r="H17" s="14">
        <v>36695</v>
      </c>
    </row>
    <row r="18" spans="3:8" ht="17.25" thickBot="1">
      <c r="C18" s="10">
        <v>15</v>
      </c>
      <c r="D18" s="15">
        <v>10993</v>
      </c>
      <c r="E18" s="15">
        <v>2392</v>
      </c>
      <c r="F18" s="15">
        <v>13385</v>
      </c>
      <c r="G18" s="15">
        <v>838312</v>
      </c>
      <c r="H18" s="15">
        <v>39087</v>
      </c>
    </row>
    <row r="19" spans="3:8" ht="15.75" customHeight="1" thickBot="1">
      <c r="C19" s="13">
        <v>16</v>
      </c>
      <c r="D19" s="14">
        <v>11024</v>
      </c>
      <c r="E19" s="14">
        <v>2361</v>
      </c>
      <c r="F19" s="14">
        <v>13385</v>
      </c>
      <c r="G19" s="14">
        <v>827288</v>
      </c>
      <c r="H19" s="14">
        <v>41448</v>
      </c>
    </row>
    <row r="20" spans="3:8" ht="17.25" thickBot="1">
      <c r="C20" s="10">
        <v>17</v>
      </c>
      <c r="D20" s="15">
        <v>11055</v>
      </c>
      <c r="E20" s="15">
        <v>2330</v>
      </c>
      <c r="F20" s="15">
        <v>13385</v>
      </c>
      <c r="G20" s="15">
        <v>816233</v>
      </c>
      <c r="H20" s="15">
        <v>43778</v>
      </c>
    </row>
    <row r="21" spans="3:8" ht="17.25" thickBot="1">
      <c r="C21" s="13">
        <v>18</v>
      </c>
      <c r="D21" s="14">
        <v>11086</v>
      </c>
      <c r="E21" s="14">
        <v>2299</v>
      </c>
      <c r="F21" s="14">
        <v>13385</v>
      </c>
      <c r="G21" s="14">
        <v>805147</v>
      </c>
      <c r="H21" s="14">
        <v>46077</v>
      </c>
    </row>
    <row r="22" spans="3:8" ht="17.25" thickBot="1">
      <c r="C22" s="10">
        <v>19</v>
      </c>
      <c r="D22" s="15">
        <v>11117</v>
      </c>
      <c r="E22" s="15">
        <v>2268</v>
      </c>
      <c r="F22" s="15">
        <v>13385</v>
      </c>
      <c r="G22" s="15">
        <v>794030</v>
      </c>
      <c r="H22" s="15">
        <v>48345</v>
      </c>
    </row>
    <row r="23" spans="3:8" ht="17.25" thickBot="1">
      <c r="C23" s="13">
        <v>20</v>
      </c>
      <c r="D23" s="14">
        <v>11148</v>
      </c>
      <c r="E23" s="14">
        <v>2237</v>
      </c>
      <c r="F23" s="14">
        <v>13385</v>
      </c>
      <c r="G23" s="14">
        <v>782882</v>
      </c>
      <c r="H23" s="14">
        <v>50582</v>
      </c>
    </row>
    <row r="24" spans="3:8" ht="17.25" thickBot="1">
      <c r="C24" s="10">
        <v>21</v>
      </c>
      <c r="D24" s="15">
        <v>11180</v>
      </c>
      <c r="E24" s="15">
        <v>2205</v>
      </c>
      <c r="F24" s="15">
        <v>13385</v>
      </c>
      <c r="G24" s="15">
        <v>771702</v>
      </c>
      <c r="H24" s="15">
        <v>52787</v>
      </c>
    </row>
    <row r="25" spans="3:8" ht="17.25" thickBot="1">
      <c r="C25" s="13">
        <v>22</v>
      </c>
      <c r="D25" s="14">
        <v>11211</v>
      </c>
      <c r="E25" s="14">
        <v>2174</v>
      </c>
      <c r="F25" s="14">
        <v>13385</v>
      </c>
      <c r="G25" s="14">
        <v>760491</v>
      </c>
      <c r="H25" s="14">
        <v>54961</v>
      </c>
    </row>
    <row r="26" spans="3:8" ht="17.25" thickBot="1">
      <c r="C26" s="10">
        <v>23</v>
      </c>
      <c r="D26" s="15">
        <v>11243</v>
      </c>
      <c r="E26" s="15">
        <v>2142</v>
      </c>
      <c r="F26" s="15">
        <v>13385</v>
      </c>
      <c r="G26" s="15">
        <v>749248</v>
      </c>
      <c r="H26" s="15">
        <v>57103</v>
      </c>
    </row>
    <row r="27" spans="3:8" ht="17.25" thickBot="1">
      <c r="C27" s="13">
        <v>24</v>
      </c>
      <c r="D27" s="14">
        <v>11275</v>
      </c>
      <c r="E27" s="14">
        <v>2110</v>
      </c>
      <c r="F27" s="14">
        <v>13385</v>
      </c>
      <c r="G27" s="14">
        <v>737973</v>
      </c>
      <c r="H27" s="14">
        <v>59213</v>
      </c>
    </row>
    <row r="28" spans="3:8" ht="17.25" thickBot="1">
      <c r="C28" s="10">
        <v>25</v>
      </c>
      <c r="D28" s="15">
        <v>11306</v>
      </c>
      <c r="E28" s="15">
        <v>2079</v>
      </c>
      <c r="F28" s="15">
        <v>13385</v>
      </c>
      <c r="G28" s="15">
        <v>726667</v>
      </c>
      <c r="H28" s="15">
        <v>61292</v>
      </c>
    </row>
    <row r="29" spans="3:8" ht="17.25" thickBot="1">
      <c r="C29" s="13">
        <v>26</v>
      </c>
      <c r="D29" s="14">
        <v>11338</v>
      </c>
      <c r="E29" s="14">
        <v>2047</v>
      </c>
      <c r="F29" s="14">
        <v>13385</v>
      </c>
      <c r="G29" s="14">
        <v>715329</v>
      </c>
      <c r="H29" s="14">
        <v>63339</v>
      </c>
    </row>
    <row r="30" spans="3:8" ht="17.25" thickBot="1">
      <c r="C30" s="10">
        <v>27</v>
      </c>
      <c r="D30" s="15">
        <v>11370</v>
      </c>
      <c r="E30" s="15">
        <v>2015</v>
      </c>
      <c r="F30" s="15">
        <v>13385</v>
      </c>
      <c r="G30" s="15">
        <v>703959</v>
      </c>
      <c r="H30" s="15">
        <v>65354</v>
      </c>
    </row>
    <row r="31" spans="3:8" ht="17.25" thickBot="1">
      <c r="C31" s="13">
        <v>28</v>
      </c>
      <c r="D31" s="14">
        <v>11402</v>
      </c>
      <c r="E31" s="14">
        <v>1983</v>
      </c>
      <c r="F31" s="14">
        <v>13385</v>
      </c>
      <c r="G31" s="14">
        <v>692557</v>
      </c>
      <c r="H31" s="14">
        <v>67337</v>
      </c>
    </row>
    <row r="32" spans="3:8" ht="17.25" thickBot="1">
      <c r="C32" s="10">
        <v>29</v>
      </c>
      <c r="D32" s="15">
        <v>11434</v>
      </c>
      <c r="E32" s="15">
        <v>1951</v>
      </c>
      <c r="F32" s="15">
        <v>13385</v>
      </c>
      <c r="G32" s="15">
        <v>681123</v>
      </c>
      <c r="H32" s="15">
        <v>69288</v>
      </c>
    </row>
    <row r="33" spans="3:8" ht="17.25" thickBot="1">
      <c r="C33" s="13">
        <v>30</v>
      </c>
      <c r="D33" s="14">
        <v>11467</v>
      </c>
      <c r="E33" s="14">
        <v>1918</v>
      </c>
      <c r="F33" s="14">
        <v>13385</v>
      </c>
      <c r="G33" s="14">
        <v>669656</v>
      </c>
      <c r="H33" s="14">
        <v>71206</v>
      </c>
    </row>
    <row r="34" spans="3:8" ht="17.25" thickBot="1">
      <c r="C34" s="10">
        <v>31</v>
      </c>
      <c r="D34" s="15">
        <v>11499</v>
      </c>
      <c r="E34" s="15">
        <v>1886</v>
      </c>
      <c r="F34" s="15">
        <v>13385</v>
      </c>
      <c r="G34" s="15">
        <v>658157</v>
      </c>
      <c r="H34" s="15">
        <v>73092</v>
      </c>
    </row>
    <row r="35" spans="3:8" ht="17.25" thickBot="1">
      <c r="C35" s="13">
        <v>32</v>
      </c>
      <c r="D35" s="14">
        <v>11531</v>
      </c>
      <c r="E35" s="14">
        <v>1854</v>
      </c>
      <c r="F35" s="14">
        <v>13385</v>
      </c>
      <c r="G35" s="14">
        <v>646626</v>
      </c>
      <c r="H35" s="14">
        <v>74946</v>
      </c>
    </row>
    <row r="36" spans="3:8" ht="17.25" thickBot="1">
      <c r="C36" s="10">
        <v>33</v>
      </c>
      <c r="D36" s="15">
        <v>11564</v>
      </c>
      <c r="E36" s="15">
        <v>1821</v>
      </c>
      <c r="F36" s="15">
        <v>13385</v>
      </c>
      <c r="G36" s="15">
        <v>635062</v>
      </c>
      <c r="H36" s="15">
        <v>76767</v>
      </c>
    </row>
    <row r="37" spans="3:8" ht="17.25" thickBot="1">
      <c r="C37" s="13">
        <v>34</v>
      </c>
      <c r="D37" s="14">
        <v>11596</v>
      </c>
      <c r="E37" s="14">
        <v>1789</v>
      </c>
      <c r="F37" s="14">
        <v>13385</v>
      </c>
      <c r="G37" s="14">
        <v>623466</v>
      </c>
      <c r="H37" s="14">
        <v>78556</v>
      </c>
    </row>
    <row r="38" spans="3:8" ht="17.25" thickBot="1">
      <c r="C38" s="10">
        <v>35</v>
      </c>
      <c r="D38" s="15">
        <v>11629</v>
      </c>
      <c r="E38" s="15">
        <v>1756</v>
      </c>
      <c r="F38" s="15">
        <v>13385</v>
      </c>
      <c r="G38" s="15">
        <v>611837</v>
      </c>
      <c r="H38" s="15">
        <v>80312</v>
      </c>
    </row>
    <row r="39" spans="3:8" ht="17.25" thickBot="1">
      <c r="C39" s="13">
        <v>36</v>
      </c>
      <c r="D39" s="14">
        <v>11662</v>
      </c>
      <c r="E39" s="14">
        <v>1723</v>
      </c>
      <c r="F39" s="14">
        <v>13385</v>
      </c>
      <c r="G39" s="14">
        <v>600175</v>
      </c>
      <c r="H39" s="14">
        <v>82035</v>
      </c>
    </row>
    <row r="40" spans="3:8" ht="17.25" thickBot="1">
      <c r="C40" s="10">
        <v>37</v>
      </c>
      <c r="D40" s="15">
        <v>11695</v>
      </c>
      <c r="E40" s="15">
        <v>1690</v>
      </c>
      <c r="F40" s="15">
        <v>13385</v>
      </c>
      <c r="G40" s="15">
        <v>588480</v>
      </c>
      <c r="H40" s="15">
        <v>83725</v>
      </c>
    </row>
    <row r="41" spans="3:8" ht="17.25" thickBot="1">
      <c r="C41" s="13">
        <v>38</v>
      </c>
      <c r="D41" s="14">
        <v>11727</v>
      </c>
      <c r="E41" s="14">
        <v>1658</v>
      </c>
      <c r="F41" s="14">
        <v>13385</v>
      </c>
      <c r="G41" s="14">
        <v>576753</v>
      </c>
      <c r="H41" s="14">
        <v>85383</v>
      </c>
    </row>
    <row r="42" spans="3:8" ht="17.25" thickBot="1">
      <c r="C42" s="10">
        <v>39</v>
      </c>
      <c r="D42" s="15">
        <v>11760</v>
      </c>
      <c r="E42" s="15">
        <v>1625</v>
      </c>
      <c r="F42" s="15">
        <v>13385</v>
      </c>
      <c r="G42" s="15">
        <v>564993</v>
      </c>
      <c r="H42" s="15">
        <v>87008</v>
      </c>
    </row>
    <row r="43" spans="3:8" ht="17.25" thickBot="1">
      <c r="C43" s="13">
        <v>40</v>
      </c>
      <c r="D43" s="14">
        <v>11794</v>
      </c>
      <c r="E43" s="14">
        <v>1591</v>
      </c>
      <c r="F43" s="14">
        <v>13385</v>
      </c>
      <c r="G43" s="14">
        <v>553199</v>
      </c>
      <c r="H43" s="14">
        <v>88599</v>
      </c>
    </row>
    <row r="44" spans="3:8" ht="17.25" thickBot="1">
      <c r="C44" s="10">
        <v>41</v>
      </c>
      <c r="D44" s="15">
        <v>11827</v>
      </c>
      <c r="E44" s="15">
        <v>1558</v>
      </c>
      <c r="F44" s="15">
        <v>13385</v>
      </c>
      <c r="G44" s="15">
        <v>541372</v>
      </c>
      <c r="H44" s="15">
        <v>90157</v>
      </c>
    </row>
    <row r="45" spans="3:8" ht="17.25" thickBot="1">
      <c r="C45" s="13">
        <v>42</v>
      </c>
      <c r="D45" s="14">
        <v>11860</v>
      </c>
      <c r="E45" s="14">
        <v>1525</v>
      </c>
      <c r="F45" s="14">
        <v>13385</v>
      </c>
      <c r="G45" s="14">
        <v>529512</v>
      </c>
      <c r="H45" s="14">
        <v>91682</v>
      </c>
    </row>
    <row r="46" spans="3:8" ht="17.25" thickBot="1">
      <c r="C46" s="10">
        <v>43</v>
      </c>
      <c r="D46" s="15">
        <v>11894</v>
      </c>
      <c r="E46" s="15">
        <v>1491</v>
      </c>
      <c r="F46" s="15">
        <v>13385</v>
      </c>
      <c r="G46" s="15">
        <v>517618</v>
      </c>
      <c r="H46" s="15">
        <v>93173</v>
      </c>
    </row>
    <row r="47" spans="3:8" ht="17.25" thickBot="1">
      <c r="C47" s="13">
        <v>44</v>
      </c>
      <c r="D47" s="14">
        <v>11927</v>
      </c>
      <c r="E47" s="14">
        <v>1458</v>
      </c>
      <c r="F47" s="14">
        <v>13385</v>
      </c>
      <c r="G47" s="14">
        <v>505691</v>
      </c>
      <c r="H47" s="14">
        <v>94631</v>
      </c>
    </row>
    <row r="48" spans="3:8" ht="17.25" thickBot="1">
      <c r="C48" s="10">
        <v>45</v>
      </c>
      <c r="D48" s="15">
        <v>11961</v>
      </c>
      <c r="E48" s="15">
        <v>1424</v>
      </c>
      <c r="F48" s="15">
        <v>13385</v>
      </c>
      <c r="G48" s="15">
        <v>493730</v>
      </c>
      <c r="H48" s="15">
        <v>96055</v>
      </c>
    </row>
    <row r="49" spans="3:8" ht="17.25" thickBot="1">
      <c r="C49" s="13">
        <v>46</v>
      </c>
      <c r="D49" s="14">
        <v>11994</v>
      </c>
      <c r="E49" s="14">
        <v>1391</v>
      </c>
      <c r="F49" s="14">
        <v>13385</v>
      </c>
      <c r="G49" s="14">
        <v>481736</v>
      </c>
      <c r="H49" s="14">
        <v>97446</v>
      </c>
    </row>
    <row r="50" spans="3:8" ht="17.25" thickBot="1">
      <c r="C50" s="10">
        <v>47</v>
      </c>
      <c r="D50" s="15">
        <v>12028</v>
      </c>
      <c r="E50" s="15">
        <v>1357</v>
      </c>
      <c r="F50" s="15">
        <v>13385</v>
      </c>
      <c r="G50" s="15">
        <v>469708</v>
      </c>
      <c r="H50" s="15">
        <v>98803</v>
      </c>
    </row>
    <row r="51" spans="3:8" ht="17.25" thickBot="1">
      <c r="C51" s="13">
        <v>48</v>
      </c>
      <c r="D51" s="14">
        <v>12062</v>
      </c>
      <c r="E51" s="14">
        <v>1323</v>
      </c>
      <c r="F51" s="14">
        <v>13385</v>
      </c>
      <c r="G51" s="14">
        <v>457646</v>
      </c>
      <c r="H51" s="14">
        <v>100126</v>
      </c>
    </row>
    <row r="52" spans="3:8" ht="17.25" thickBot="1">
      <c r="C52" s="10">
        <v>49</v>
      </c>
      <c r="D52" s="15">
        <v>12096</v>
      </c>
      <c r="E52" s="15">
        <v>1289</v>
      </c>
      <c r="F52" s="15">
        <v>13385</v>
      </c>
      <c r="G52" s="15">
        <v>445550</v>
      </c>
      <c r="H52" s="15">
        <v>101415</v>
      </c>
    </row>
    <row r="53" spans="3:8" ht="17.25" thickBot="1">
      <c r="C53" s="13">
        <v>50</v>
      </c>
      <c r="D53" s="14">
        <v>12130</v>
      </c>
      <c r="E53" s="14">
        <v>1255</v>
      </c>
      <c r="F53" s="14">
        <v>13385</v>
      </c>
      <c r="G53" s="14">
        <v>433420</v>
      </c>
      <c r="H53" s="14">
        <v>102670</v>
      </c>
    </row>
    <row r="54" spans="3:8" ht="17.25" thickBot="1">
      <c r="C54" s="10">
        <v>51</v>
      </c>
      <c r="D54" s="15">
        <v>12164</v>
      </c>
      <c r="E54" s="15">
        <v>1221</v>
      </c>
      <c r="F54" s="15">
        <v>13385</v>
      </c>
      <c r="G54" s="15">
        <v>421256</v>
      </c>
      <c r="H54" s="15">
        <v>103891</v>
      </c>
    </row>
    <row r="55" spans="3:8" ht="17.25" thickBot="1">
      <c r="C55" s="13">
        <v>52</v>
      </c>
      <c r="D55" s="14">
        <v>12198</v>
      </c>
      <c r="E55" s="14">
        <v>1187</v>
      </c>
      <c r="F55" s="14">
        <v>13385</v>
      </c>
      <c r="G55" s="14">
        <v>409058</v>
      </c>
      <c r="H55" s="14">
        <v>105078</v>
      </c>
    </row>
    <row r="56" spans="3:8" ht="17.25" thickBot="1">
      <c r="C56" s="10">
        <v>53</v>
      </c>
      <c r="D56" s="15">
        <v>12233</v>
      </c>
      <c r="E56" s="15">
        <v>1152</v>
      </c>
      <c r="F56" s="15">
        <v>13385</v>
      </c>
      <c r="G56" s="15">
        <v>396825</v>
      </c>
      <c r="H56" s="15">
        <v>106230</v>
      </c>
    </row>
    <row r="57" spans="3:8" ht="17.25" thickBot="1">
      <c r="C57" s="13">
        <v>54</v>
      </c>
      <c r="D57" s="14">
        <v>12267</v>
      </c>
      <c r="E57" s="14">
        <v>1118</v>
      </c>
      <c r="F57" s="14">
        <v>13385</v>
      </c>
      <c r="G57" s="14">
        <v>384558</v>
      </c>
      <c r="H57" s="14">
        <v>107348</v>
      </c>
    </row>
    <row r="58" spans="3:8" ht="17.25" thickBot="1">
      <c r="C58" s="10">
        <v>55</v>
      </c>
      <c r="D58" s="15">
        <v>12302</v>
      </c>
      <c r="E58" s="15">
        <v>1083</v>
      </c>
      <c r="F58" s="15">
        <v>13385</v>
      </c>
      <c r="G58" s="15">
        <v>372256</v>
      </c>
      <c r="H58" s="15">
        <v>108431</v>
      </c>
    </row>
    <row r="59" spans="3:8" ht="17.25" thickBot="1">
      <c r="C59" s="13">
        <v>56</v>
      </c>
      <c r="D59" s="14">
        <v>12336</v>
      </c>
      <c r="E59" s="14">
        <v>1049</v>
      </c>
      <c r="F59" s="14">
        <v>13385</v>
      </c>
      <c r="G59" s="14">
        <v>359920</v>
      </c>
      <c r="H59" s="14">
        <v>109480</v>
      </c>
    </row>
    <row r="60" spans="3:8" ht="17.25" thickBot="1">
      <c r="C60" s="10">
        <v>57</v>
      </c>
      <c r="D60" s="15">
        <v>12371</v>
      </c>
      <c r="E60" s="15">
        <v>1014</v>
      </c>
      <c r="F60" s="15">
        <v>13385</v>
      </c>
      <c r="G60" s="15">
        <v>347549</v>
      </c>
      <c r="H60" s="15">
        <v>110494</v>
      </c>
    </row>
    <row r="61" spans="3:8" ht="17.25" thickBot="1">
      <c r="C61" s="13">
        <v>58</v>
      </c>
      <c r="D61" s="14">
        <v>12406</v>
      </c>
      <c r="E61" s="13">
        <v>979</v>
      </c>
      <c r="F61" s="14">
        <v>13385</v>
      </c>
      <c r="G61" s="14">
        <v>335143</v>
      </c>
      <c r="H61" s="14">
        <v>111473</v>
      </c>
    </row>
    <row r="62" spans="3:8" ht="17.25" thickBot="1">
      <c r="C62" s="10">
        <v>59</v>
      </c>
      <c r="D62" s="15">
        <v>12441</v>
      </c>
      <c r="E62" s="10">
        <v>944</v>
      </c>
      <c r="F62" s="15">
        <v>13385</v>
      </c>
      <c r="G62" s="15">
        <v>322702</v>
      </c>
      <c r="H62" s="15">
        <v>112417</v>
      </c>
    </row>
    <row r="63" spans="3:8" ht="17.25" thickBot="1">
      <c r="C63" s="13">
        <v>60</v>
      </c>
      <c r="D63" s="14">
        <v>12476</v>
      </c>
      <c r="E63" s="13">
        <v>909</v>
      </c>
      <c r="F63" s="14">
        <v>13385</v>
      </c>
      <c r="G63" s="14">
        <v>310226</v>
      </c>
      <c r="H63" s="14">
        <v>113326</v>
      </c>
    </row>
    <row r="64" spans="3:8" ht="17.25" thickBot="1">
      <c r="C64" s="10">
        <v>61</v>
      </c>
      <c r="D64" s="15">
        <v>12511</v>
      </c>
      <c r="E64" s="10">
        <v>874</v>
      </c>
      <c r="F64" s="15">
        <v>13385</v>
      </c>
      <c r="G64" s="15">
        <v>297715</v>
      </c>
      <c r="H64" s="15">
        <v>114200</v>
      </c>
    </row>
    <row r="65" spans="3:8" ht="17.25" thickBot="1">
      <c r="C65" s="13">
        <v>62</v>
      </c>
      <c r="D65" s="14">
        <v>12546</v>
      </c>
      <c r="E65" s="13">
        <v>839</v>
      </c>
      <c r="F65" s="14">
        <v>13385</v>
      </c>
      <c r="G65" s="14">
        <v>285169</v>
      </c>
      <c r="H65" s="14">
        <v>115039</v>
      </c>
    </row>
    <row r="66" spans="3:8" ht="17.25" thickBot="1">
      <c r="C66" s="10">
        <v>63</v>
      </c>
      <c r="D66" s="15">
        <v>12582</v>
      </c>
      <c r="E66" s="10">
        <v>803</v>
      </c>
      <c r="F66" s="15">
        <v>13385</v>
      </c>
      <c r="G66" s="15">
        <v>272587</v>
      </c>
      <c r="H66" s="15">
        <v>115842</v>
      </c>
    </row>
    <row r="67" spans="3:8" ht="17.25" thickBot="1">
      <c r="C67" s="13">
        <v>64</v>
      </c>
      <c r="D67" s="14">
        <v>12617</v>
      </c>
      <c r="E67" s="13">
        <v>768</v>
      </c>
      <c r="F67" s="14">
        <v>13385</v>
      </c>
      <c r="G67" s="14">
        <v>259970</v>
      </c>
      <c r="H67" s="14">
        <v>116610</v>
      </c>
    </row>
    <row r="68" spans="3:8" ht="17.25" thickBot="1">
      <c r="C68" s="10">
        <v>65</v>
      </c>
      <c r="D68" s="15">
        <v>12653</v>
      </c>
      <c r="E68" s="10">
        <v>732</v>
      </c>
      <c r="F68" s="15">
        <v>13385</v>
      </c>
      <c r="G68" s="15">
        <v>247317</v>
      </c>
      <c r="H68" s="15">
        <v>117342</v>
      </c>
    </row>
    <row r="69" spans="3:8" ht="17.25" thickBot="1">
      <c r="C69" s="13">
        <v>66</v>
      </c>
      <c r="D69" s="14">
        <v>12688</v>
      </c>
      <c r="E69" s="13">
        <v>697</v>
      </c>
      <c r="F69" s="14">
        <v>13385</v>
      </c>
      <c r="G69" s="14">
        <v>234629</v>
      </c>
      <c r="H69" s="14">
        <v>118039</v>
      </c>
    </row>
    <row r="70" spans="3:8" ht="17.25" thickBot="1">
      <c r="C70" s="10">
        <v>67</v>
      </c>
      <c r="D70" s="15">
        <v>12724</v>
      </c>
      <c r="E70" s="10">
        <v>661</v>
      </c>
      <c r="F70" s="15">
        <v>13385</v>
      </c>
      <c r="G70" s="15">
        <v>221905</v>
      </c>
      <c r="H70" s="15">
        <v>118700</v>
      </c>
    </row>
    <row r="71" spans="3:8" ht="17.25" thickBot="1">
      <c r="C71" s="13">
        <v>68</v>
      </c>
      <c r="D71" s="14">
        <v>12760</v>
      </c>
      <c r="E71" s="13">
        <v>625</v>
      </c>
      <c r="F71" s="14">
        <v>13385</v>
      </c>
      <c r="G71" s="14">
        <v>209145</v>
      </c>
      <c r="H71" s="14">
        <v>119325</v>
      </c>
    </row>
    <row r="72" spans="3:8" ht="17.25" thickBot="1">
      <c r="C72" s="10">
        <v>69</v>
      </c>
      <c r="D72" s="15">
        <v>12796</v>
      </c>
      <c r="E72" s="10">
        <v>589</v>
      </c>
      <c r="F72" s="15">
        <v>13385</v>
      </c>
      <c r="G72" s="15">
        <v>196349</v>
      </c>
      <c r="H72" s="15">
        <v>119914</v>
      </c>
    </row>
    <row r="73" spans="3:8" ht="17.25" thickBot="1">
      <c r="C73" s="13">
        <v>70</v>
      </c>
      <c r="D73" s="14">
        <v>12832</v>
      </c>
      <c r="E73" s="13">
        <v>553</v>
      </c>
      <c r="F73" s="14">
        <v>13385</v>
      </c>
      <c r="G73" s="14">
        <v>183517</v>
      </c>
      <c r="H73" s="14">
        <v>120467</v>
      </c>
    </row>
    <row r="74" spans="3:8" ht="17.25" thickBot="1">
      <c r="C74" s="10">
        <v>71</v>
      </c>
      <c r="D74" s="15">
        <v>12868</v>
      </c>
      <c r="E74" s="10">
        <v>517</v>
      </c>
      <c r="F74" s="15">
        <v>13385</v>
      </c>
      <c r="G74" s="15">
        <v>170649</v>
      </c>
      <c r="H74" s="15">
        <v>120984</v>
      </c>
    </row>
    <row r="75" spans="3:8" ht="17.25" thickBot="1">
      <c r="C75" s="13">
        <v>72</v>
      </c>
      <c r="D75" s="14">
        <v>12904</v>
      </c>
      <c r="E75" s="13">
        <v>481</v>
      </c>
      <c r="F75" s="14">
        <v>13385</v>
      </c>
      <c r="G75" s="14">
        <v>157745</v>
      </c>
      <c r="H75" s="14">
        <v>121465</v>
      </c>
    </row>
    <row r="76" spans="3:8" ht="17.25" thickBot="1">
      <c r="C76" s="10">
        <v>73</v>
      </c>
      <c r="D76" s="15">
        <v>12941</v>
      </c>
      <c r="E76" s="10">
        <v>444</v>
      </c>
      <c r="F76" s="15">
        <v>13385</v>
      </c>
      <c r="G76" s="15">
        <v>144804</v>
      </c>
      <c r="H76" s="15">
        <v>121909</v>
      </c>
    </row>
    <row r="77" spans="3:8" ht="17.25" thickBot="1">
      <c r="C77" s="13">
        <v>74</v>
      </c>
      <c r="D77" s="14">
        <v>12977</v>
      </c>
      <c r="E77" s="13">
        <v>408</v>
      </c>
      <c r="F77" s="14">
        <v>13385</v>
      </c>
      <c r="G77" s="14">
        <v>131827</v>
      </c>
      <c r="H77" s="14">
        <v>122317</v>
      </c>
    </row>
    <row r="78" spans="3:8" ht="17.25" thickBot="1">
      <c r="C78" s="10">
        <v>75</v>
      </c>
      <c r="D78" s="15">
        <v>13014</v>
      </c>
      <c r="E78" s="10">
        <v>371</v>
      </c>
      <c r="F78" s="15">
        <v>13385</v>
      </c>
      <c r="G78" s="15">
        <v>118813</v>
      </c>
      <c r="H78" s="15">
        <v>122688</v>
      </c>
    </row>
    <row r="79" spans="3:8" ht="17.25" thickBot="1">
      <c r="C79" s="13">
        <v>76</v>
      </c>
      <c r="D79" s="14">
        <v>13050</v>
      </c>
      <c r="E79" s="13">
        <v>335</v>
      </c>
      <c r="F79" s="14">
        <v>13385</v>
      </c>
      <c r="G79" s="14">
        <v>105763</v>
      </c>
      <c r="H79" s="14">
        <v>123023</v>
      </c>
    </row>
    <row r="80" spans="3:8" ht="17.25" thickBot="1">
      <c r="C80" s="10">
        <v>77</v>
      </c>
      <c r="D80" s="15">
        <v>13087</v>
      </c>
      <c r="E80" s="10">
        <v>298</v>
      </c>
      <c r="F80" s="15">
        <v>13385</v>
      </c>
      <c r="G80" s="15">
        <v>92676</v>
      </c>
      <c r="H80" s="15">
        <v>123321</v>
      </c>
    </row>
    <row r="81" spans="3:8" ht="17.25" thickBot="1">
      <c r="C81" s="13">
        <v>78</v>
      </c>
      <c r="D81" s="14">
        <v>13124</v>
      </c>
      <c r="E81" s="13">
        <v>261</v>
      </c>
      <c r="F81" s="14">
        <v>13385</v>
      </c>
      <c r="G81" s="14">
        <v>79552</v>
      </c>
      <c r="H81" s="14">
        <v>123582</v>
      </c>
    </row>
    <row r="82" spans="3:8" ht="17.25" thickBot="1">
      <c r="C82" s="10">
        <v>79</v>
      </c>
      <c r="D82" s="15">
        <v>13161</v>
      </c>
      <c r="E82" s="10">
        <v>224</v>
      </c>
      <c r="F82" s="15">
        <v>13385</v>
      </c>
      <c r="G82" s="15">
        <v>66391</v>
      </c>
      <c r="H82" s="15">
        <v>123806</v>
      </c>
    </row>
    <row r="83" spans="3:8" ht="17.25" thickBot="1">
      <c r="C83" s="13">
        <v>80</v>
      </c>
      <c r="D83" s="14">
        <v>13198</v>
      </c>
      <c r="E83" s="13">
        <v>187</v>
      </c>
      <c r="F83" s="14">
        <v>13385</v>
      </c>
      <c r="G83" s="14">
        <v>53193</v>
      </c>
      <c r="H83" s="14">
        <v>123993</v>
      </c>
    </row>
    <row r="84" spans="3:8" ht="17.25" thickBot="1">
      <c r="C84" s="10">
        <v>81</v>
      </c>
      <c r="D84" s="15">
        <v>13235</v>
      </c>
      <c r="E84" s="10">
        <v>150</v>
      </c>
      <c r="F84" s="15">
        <v>13385</v>
      </c>
      <c r="G84" s="15">
        <v>39958</v>
      </c>
      <c r="H84" s="15">
        <v>124143</v>
      </c>
    </row>
    <row r="85" spans="3:8" ht="17.25" thickBot="1">
      <c r="C85" s="13">
        <v>82</v>
      </c>
      <c r="D85" s="14">
        <v>13272</v>
      </c>
      <c r="E85" s="13">
        <v>113</v>
      </c>
      <c r="F85" s="14">
        <v>13385</v>
      </c>
      <c r="G85" s="14">
        <v>26686</v>
      </c>
      <c r="H85" s="14">
        <v>124256</v>
      </c>
    </row>
    <row r="86" spans="3:8" ht="17.25" thickBot="1">
      <c r="C86" s="10">
        <v>83</v>
      </c>
      <c r="D86" s="15">
        <v>13310</v>
      </c>
      <c r="E86" s="10">
        <v>75</v>
      </c>
      <c r="F86" s="15">
        <v>13385</v>
      </c>
      <c r="G86" s="15">
        <v>13376</v>
      </c>
      <c r="H86" s="15">
        <v>124331</v>
      </c>
    </row>
    <row r="87" spans="3:8" ht="17.25" thickBot="1">
      <c r="C87" s="13">
        <v>84</v>
      </c>
      <c r="D87" s="14">
        <v>13376</v>
      </c>
      <c r="E87" s="13">
        <v>38</v>
      </c>
      <c r="F87" s="14">
        <v>13414</v>
      </c>
      <c r="G87" s="13">
        <v>0</v>
      </c>
      <c r="H87" s="14">
        <v>124369</v>
      </c>
    </row>
    <row r="88" spans="3:8" ht="17.25" thickBot="1">
      <c r="C88" s="10" t="s">
        <v>90</v>
      </c>
      <c r="D88" s="15">
        <v>1000000</v>
      </c>
      <c r="E88" s="15">
        <v>124369</v>
      </c>
      <c r="F88" s="15">
        <v>1124369</v>
      </c>
      <c r="G88" s="10">
        <v>0</v>
      </c>
      <c r="H88" s="15">
        <v>124369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K17" sqref="K17"/>
    </sheetView>
  </sheetViews>
  <sheetFormatPr defaultRowHeight="16.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>
      <c r="C1" s="3" t="s">
        <v>7</v>
      </c>
      <c r="D1" t="s">
        <v>40</v>
      </c>
      <c r="E1" t="s">
        <v>41</v>
      </c>
    </row>
    <row r="3" spans="1:10">
      <c r="A3" t="s">
        <v>39</v>
      </c>
      <c r="D3" s="3"/>
      <c r="E3" s="3">
        <v>1000000</v>
      </c>
    </row>
    <row r="4" spans="1:10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>
      <c r="A16" s="2"/>
      <c r="D16" s="3"/>
      <c r="E16" s="3"/>
    </row>
    <row r="17" spans="1:10">
      <c r="A17" s="3" t="s">
        <v>37</v>
      </c>
      <c r="B17" s="3"/>
      <c r="D17" s="3"/>
      <c r="E17" s="3"/>
    </row>
    <row r="18" spans="1:10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>
      <c r="A19" t="s">
        <v>20</v>
      </c>
      <c r="D19" s="7">
        <f>D18/E21</f>
        <v>0</v>
      </c>
      <c r="E19" s="7">
        <f>E18/E21</f>
        <v>1</v>
      </c>
      <c r="J19" s="3"/>
    </row>
    <row r="20" spans="1:10">
      <c r="A20" t="s">
        <v>12</v>
      </c>
      <c r="C20" s="7">
        <f>C18/(E21-C18)</f>
        <v>4.0756000000000001E-2</v>
      </c>
      <c r="E20" s="3" t="s">
        <v>42</v>
      </c>
    </row>
    <row r="21" spans="1:10">
      <c r="E21" s="3">
        <f>SUM(D18:E18)</f>
        <v>1040756</v>
      </c>
    </row>
    <row r="22" spans="1:10">
      <c r="A22" s="2"/>
      <c r="D22" s="3"/>
      <c r="E22" s="3"/>
    </row>
    <row r="23" spans="1:10">
      <c r="A23" s="2"/>
      <c r="D23" s="3"/>
      <c r="E23" s="3"/>
    </row>
    <row r="24" spans="1:10">
      <c r="A24" s="2"/>
      <c r="D24" s="3"/>
      <c r="E24" s="3"/>
    </row>
    <row r="25" spans="1:10">
      <c r="A25" s="2"/>
      <c r="D25" s="3"/>
      <c r="E25" s="3"/>
    </row>
    <row r="26" spans="1:10">
      <c r="A26" s="2"/>
      <c r="D26" s="3"/>
      <c r="E26" s="3"/>
    </row>
    <row r="27" spans="1:10">
      <c r="A27" s="2"/>
      <c r="D27" s="3"/>
      <c r="E27" s="3"/>
      <c r="I27" s="8"/>
    </row>
    <row r="28" spans="1:10">
      <c r="A28" s="2"/>
      <c r="D28" s="3"/>
      <c r="E28" s="3"/>
    </row>
    <row r="29" spans="1:10">
      <c r="A29" s="2"/>
      <c r="D29" s="3"/>
      <c r="E29" s="3"/>
    </row>
    <row r="30" spans="1:10">
      <c r="A30" s="2"/>
      <c r="D30" s="3"/>
      <c r="E30" s="3"/>
    </row>
    <row r="31" spans="1:10">
      <c r="A31" s="2"/>
      <c r="D31" s="3"/>
      <c r="E31" s="3"/>
    </row>
    <row r="32" spans="1:10">
      <c r="A32" s="2"/>
      <c r="E32" s="3"/>
    </row>
    <row r="33" spans="1:5">
      <c r="A33" s="2"/>
      <c r="D33" s="3"/>
      <c r="E33" s="3"/>
    </row>
    <row r="34" spans="1:5">
      <c r="A34" s="2"/>
      <c r="D34" s="3"/>
      <c r="E34" s="3"/>
    </row>
    <row r="35" spans="1:5">
      <c r="A35" s="2"/>
      <c r="D35" s="3"/>
      <c r="E35" s="3"/>
    </row>
    <row r="36" spans="1:5">
      <c r="A36" s="2"/>
      <c r="D36" s="3"/>
      <c r="E36" s="3"/>
    </row>
    <row r="37" spans="1:5">
      <c r="A37" s="2"/>
      <c r="D37" s="3"/>
      <c r="E37" s="3"/>
    </row>
    <row r="38" spans="1:5">
      <c r="A38" s="2"/>
      <c r="D38" s="3"/>
      <c r="E38" s="3"/>
    </row>
    <row r="39" spans="1:5">
      <c r="A39" s="2"/>
      <c r="D39" s="3"/>
      <c r="E39" s="3"/>
    </row>
    <row r="40" spans="1:5">
      <c r="A40" s="2"/>
      <c r="D40" s="3"/>
      <c r="E40" s="3"/>
    </row>
    <row r="41" spans="1:5">
      <c r="A41" s="2"/>
      <c r="D41" s="3"/>
      <c r="E41" s="3"/>
    </row>
    <row r="42" spans="1:5">
      <c r="A42" s="2"/>
      <c r="D42" s="3"/>
      <c r="E42" s="3"/>
    </row>
    <row r="43" spans="1:5">
      <c r="A43" s="2"/>
      <c r="D43" s="3"/>
      <c r="E43" s="3"/>
    </row>
    <row r="44" spans="1:5">
      <c r="A44" s="2"/>
      <c r="D44" s="3"/>
      <c r="E44" s="3"/>
    </row>
    <row r="45" spans="1:5">
      <c r="A45" s="2"/>
      <c r="D45" s="3"/>
      <c r="E45" s="3"/>
    </row>
    <row r="46" spans="1:5">
      <c r="A46" s="2"/>
      <c r="D46" s="3"/>
      <c r="E46" s="3"/>
    </row>
    <row r="47" spans="1:5">
      <c r="A47" s="2"/>
      <c r="D47" s="3"/>
      <c r="E47" s="3"/>
    </row>
    <row r="48" spans="1:5">
      <c r="A48" s="2"/>
      <c r="D48" s="3"/>
      <c r="E48" s="3"/>
    </row>
    <row r="49" spans="1:5">
      <c r="A49" s="2"/>
      <c r="D49" s="3"/>
      <c r="E49" s="3"/>
    </row>
    <row r="50" spans="1:5">
      <c r="A50" s="2"/>
      <c r="D50" s="3"/>
      <c r="E50" s="3"/>
    </row>
    <row r="51" spans="1:5">
      <c r="A51" s="2"/>
      <c r="D51" s="3"/>
      <c r="E51" s="3"/>
    </row>
    <row r="52" spans="1:5">
      <c r="A52" s="2"/>
      <c r="D52" s="3"/>
      <c r="E52" s="3"/>
    </row>
    <row r="53" spans="1:5">
      <c r="A53" s="2"/>
      <c r="D53" s="3"/>
      <c r="E53" s="3"/>
    </row>
    <row r="54" spans="1:5">
      <c r="A54" s="2"/>
      <c r="D54" s="3"/>
      <c r="E54" s="3"/>
    </row>
    <row r="55" spans="1:5">
      <c r="A55" s="2"/>
      <c r="D55" s="3"/>
      <c r="E55" s="3"/>
    </row>
    <row r="56" spans="1:5">
      <c r="A56" s="2"/>
      <c r="D56" s="3"/>
      <c r="E56" s="3"/>
    </row>
    <row r="57" spans="1:5">
      <c r="A57" s="2"/>
      <c r="D57" s="3"/>
      <c r="E57" s="3"/>
    </row>
    <row r="58" spans="1:5">
      <c r="A58" s="2"/>
      <c r="D58" s="3"/>
      <c r="E58" s="3"/>
    </row>
    <row r="59" spans="1:5">
      <c r="A59" s="2"/>
      <c r="D59" s="3"/>
      <c r="E59" s="3"/>
    </row>
    <row r="60" spans="1:5">
      <c r="A60" s="2"/>
      <c r="D60" s="3"/>
      <c r="E60" s="3"/>
    </row>
    <row r="61" spans="1:5">
      <c r="A61" s="2"/>
      <c r="D61" s="3"/>
      <c r="E61" s="3"/>
    </row>
    <row r="62" spans="1:5">
      <c r="A62" s="2"/>
      <c r="D62" s="3"/>
      <c r="E62" s="3"/>
    </row>
    <row r="63" spans="1:5">
      <c r="A63" s="2"/>
      <c r="D63" s="3"/>
      <c r="E63" s="3"/>
    </row>
    <row r="64" spans="1: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0" workbookViewId="0">
      <selection activeCell="C26" sqref="C26"/>
    </sheetView>
  </sheetViews>
  <sheetFormatPr defaultRowHeight="16.5"/>
  <cols>
    <col min="1" max="1" width="25.375" bestFit="1" customWidth="1"/>
    <col min="2" max="2" width="19" bestFit="1" customWidth="1"/>
    <col min="3" max="3" width="18.625" bestFit="1" customWidth="1"/>
  </cols>
  <sheetData>
    <row r="1" spans="1:3">
      <c r="A1" t="s">
        <v>33</v>
      </c>
      <c r="B1" t="s">
        <v>31</v>
      </c>
    </row>
    <row r="2" spans="1:3">
      <c r="A2" t="s">
        <v>32</v>
      </c>
      <c r="B2" t="s">
        <v>31</v>
      </c>
    </row>
    <row r="3" spans="1:3">
      <c r="A3" t="s">
        <v>34</v>
      </c>
      <c r="B3" t="s">
        <v>30</v>
      </c>
    </row>
    <row r="4" spans="1:3">
      <c r="A4" t="s">
        <v>34</v>
      </c>
      <c r="B4" s="17" t="s">
        <v>103</v>
      </c>
      <c r="C4" t="s">
        <v>49</v>
      </c>
    </row>
    <row r="9" spans="1:3">
      <c r="A9" t="s">
        <v>91</v>
      </c>
      <c r="B9" t="s">
        <v>36</v>
      </c>
      <c r="C9" t="s">
        <v>92</v>
      </c>
    </row>
    <row r="10" spans="1:3" ht="19.5">
      <c r="A10" t="s">
        <v>112</v>
      </c>
      <c r="B10" s="16" t="s">
        <v>93</v>
      </c>
      <c r="C10" t="s">
        <v>96</v>
      </c>
    </row>
    <row r="13" spans="1:3">
      <c r="A13" t="s">
        <v>95</v>
      </c>
      <c r="B13" t="s">
        <v>96</v>
      </c>
    </row>
    <row r="16" spans="1:3">
      <c r="B16" t="s">
        <v>110</v>
      </c>
      <c r="C16" t="s">
        <v>111</v>
      </c>
    </row>
    <row r="17" spans="1:3">
      <c r="A17" t="s">
        <v>107</v>
      </c>
      <c r="B17" t="s">
        <v>108</v>
      </c>
      <c r="C17" t="s">
        <v>109</v>
      </c>
    </row>
    <row r="18" spans="1:3">
      <c r="A18" t="s">
        <v>137</v>
      </c>
      <c r="B18" t="s">
        <v>36</v>
      </c>
      <c r="C18" t="s">
        <v>109</v>
      </c>
    </row>
    <row r="19" spans="1:3">
      <c r="A19" t="s">
        <v>35</v>
      </c>
      <c r="B19" t="s">
        <v>135</v>
      </c>
      <c r="C19" t="s">
        <v>136</v>
      </c>
    </row>
    <row r="20" spans="1:3">
      <c r="A20" t="s">
        <v>139</v>
      </c>
      <c r="C20" t="s">
        <v>138</v>
      </c>
    </row>
    <row r="22" spans="1:3">
      <c r="A22" t="s">
        <v>113</v>
      </c>
    </row>
    <row r="23" spans="1:3">
      <c r="A23" t="s">
        <v>114</v>
      </c>
      <c r="B23" t="s">
        <v>115</v>
      </c>
    </row>
    <row r="24" spans="1:3">
      <c r="A24" t="s">
        <v>116</v>
      </c>
      <c r="B24" t="s">
        <v>117</v>
      </c>
    </row>
    <row r="26" spans="1:3">
      <c r="A26" t="s">
        <v>118</v>
      </c>
    </row>
    <row r="29" spans="1:3">
      <c r="A29" t="s">
        <v>119</v>
      </c>
    </row>
    <row r="30" spans="1:3">
      <c r="B30" t="s">
        <v>36</v>
      </c>
      <c r="C30" t="s">
        <v>120</v>
      </c>
    </row>
    <row r="31" spans="1:3">
      <c r="A31" t="s">
        <v>121</v>
      </c>
      <c r="B31" t="s">
        <v>122</v>
      </c>
      <c r="C31" t="s">
        <v>131</v>
      </c>
    </row>
    <row r="32" spans="1:3">
      <c r="A32" t="s">
        <v>123</v>
      </c>
      <c r="B32" t="s">
        <v>124</v>
      </c>
      <c r="C32" t="s">
        <v>125</v>
      </c>
    </row>
    <row r="33" spans="1:3">
      <c r="B33" t="s">
        <v>93</v>
      </c>
      <c r="C33" t="s">
        <v>96</v>
      </c>
    </row>
    <row r="34" spans="1:3">
      <c r="A34" t="s">
        <v>126</v>
      </c>
      <c r="B34" t="s">
        <v>127</v>
      </c>
      <c r="C34" t="s">
        <v>128</v>
      </c>
    </row>
    <row r="35" spans="1:3">
      <c r="B35" t="s">
        <v>129</v>
      </c>
      <c r="C35" t="s">
        <v>130</v>
      </c>
    </row>
  </sheetData>
  <phoneticPr fontId="1" type="noConversion"/>
  <hyperlinks>
    <hyperlink ref="B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31" sqref="D31"/>
    </sheetView>
  </sheetViews>
  <sheetFormatPr defaultRowHeight="16.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>
      <c r="A1" t="s">
        <v>4</v>
      </c>
      <c r="B1" t="s">
        <v>5</v>
      </c>
      <c r="C1" s="3" t="s">
        <v>7</v>
      </c>
      <c r="D1" t="s">
        <v>40</v>
      </c>
    </row>
    <row r="3" spans="1:4">
      <c r="A3" t="s">
        <v>11</v>
      </c>
    </row>
    <row r="4" spans="1:4">
      <c r="A4" s="2">
        <v>43004</v>
      </c>
      <c r="B4" t="s">
        <v>8</v>
      </c>
      <c r="C4" s="3">
        <v>89</v>
      </c>
    </row>
    <row r="5" spans="1:4">
      <c r="A5" s="2">
        <v>43008</v>
      </c>
      <c r="B5" t="s">
        <v>6</v>
      </c>
      <c r="C5" s="3">
        <v>1378</v>
      </c>
    </row>
    <row r="7" spans="1:4">
      <c r="A7" s="2">
        <v>43068</v>
      </c>
      <c r="B7" t="s">
        <v>9</v>
      </c>
      <c r="C7" s="3">
        <v>872</v>
      </c>
    </row>
    <row r="8" spans="1:4">
      <c r="A8" s="2">
        <v>43068</v>
      </c>
      <c r="B8" t="s">
        <v>9</v>
      </c>
      <c r="C8" s="3">
        <v>1276</v>
      </c>
    </row>
    <row r="10" spans="1:4">
      <c r="A10" s="2">
        <v>43073</v>
      </c>
      <c r="B10" t="s">
        <v>9</v>
      </c>
      <c r="C10" s="3">
        <v>2271</v>
      </c>
    </row>
    <row r="11" spans="1:4">
      <c r="A11" s="2">
        <v>43082</v>
      </c>
      <c r="B11" t="s">
        <v>10</v>
      </c>
      <c r="C11" s="3">
        <v>19041</v>
      </c>
    </row>
    <row r="12" spans="1:4">
      <c r="A12" s="2">
        <v>43112</v>
      </c>
      <c r="B12" t="s">
        <v>10</v>
      </c>
      <c r="C12" s="3">
        <v>45942</v>
      </c>
    </row>
    <row r="21" spans="1:4" s="3" customFormat="1">
      <c r="A21" s="3" t="s">
        <v>37</v>
      </c>
      <c r="D21" s="3">
        <v>240000</v>
      </c>
    </row>
    <row r="22" spans="1:4">
      <c r="A22" t="s">
        <v>38</v>
      </c>
      <c r="C22" s="3">
        <f>SUM(C4:C12)</f>
        <v>70869</v>
      </c>
    </row>
    <row r="23" spans="1:4">
      <c r="A23" t="s">
        <v>20</v>
      </c>
      <c r="C23" s="3">
        <f>D21+C22</f>
        <v>310869</v>
      </c>
    </row>
    <row r="24" spans="1:4">
      <c r="A24" t="s">
        <v>12</v>
      </c>
      <c r="C24" s="7">
        <f>C22/D21</f>
        <v>0.29528749999999998</v>
      </c>
    </row>
    <row r="34" spans="7:7">
      <c r="G34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30" sqref="F30"/>
    </sheetView>
  </sheetViews>
  <sheetFormatPr defaultRowHeight="16.5"/>
  <cols>
    <col min="1" max="1" width="16.125" bestFit="1" customWidth="1"/>
    <col min="2" max="2" width="15.25" bestFit="1" customWidth="1"/>
    <col min="3" max="4" width="11.625" bestFit="1" customWidth="1"/>
  </cols>
  <sheetData>
    <row r="1" spans="1:4">
      <c r="A1" t="s">
        <v>4</v>
      </c>
      <c r="B1" t="s">
        <v>5</v>
      </c>
      <c r="C1" t="s">
        <v>7</v>
      </c>
      <c r="D1" t="s">
        <v>40</v>
      </c>
    </row>
    <row r="3" spans="1:4">
      <c r="A3" t="s">
        <v>13</v>
      </c>
    </row>
    <row r="4" spans="1:4">
      <c r="A4" s="2">
        <v>43182</v>
      </c>
      <c r="B4" t="s">
        <v>14</v>
      </c>
      <c r="C4" s="3">
        <v>134</v>
      </c>
      <c r="D4" s="4" t="s">
        <v>19</v>
      </c>
    </row>
    <row r="5" spans="1:4">
      <c r="A5" s="2">
        <v>43187</v>
      </c>
      <c r="B5" t="s">
        <v>15</v>
      </c>
      <c r="C5" s="3">
        <v>-112</v>
      </c>
      <c r="D5" s="4" t="s">
        <v>19</v>
      </c>
    </row>
    <row r="7" spans="1:4">
      <c r="A7" s="2">
        <v>43192</v>
      </c>
      <c r="B7" t="s">
        <v>16</v>
      </c>
      <c r="C7" s="3">
        <v>5516</v>
      </c>
      <c r="D7" s="4" t="s">
        <v>19</v>
      </c>
    </row>
    <row r="8" spans="1:4">
      <c r="A8" s="2">
        <v>43193</v>
      </c>
      <c r="B8" t="s">
        <v>16</v>
      </c>
      <c r="C8" s="3">
        <v>-26604</v>
      </c>
      <c r="D8" s="4" t="s">
        <v>19</v>
      </c>
    </row>
    <row r="9" spans="1:4">
      <c r="A9" s="2">
        <v>43193</v>
      </c>
      <c r="B9" t="s">
        <v>14</v>
      </c>
      <c r="C9" s="3">
        <v>-69159</v>
      </c>
      <c r="D9" s="5"/>
    </row>
    <row r="10" spans="1:4">
      <c r="A10" s="2">
        <v>43200</v>
      </c>
      <c r="B10" t="s">
        <v>17</v>
      </c>
      <c r="C10" s="3">
        <v>-7970</v>
      </c>
      <c r="D10" s="4" t="s">
        <v>19</v>
      </c>
    </row>
    <row r="11" spans="1:4">
      <c r="A11" s="2">
        <v>43200</v>
      </c>
      <c r="B11" t="s">
        <v>18</v>
      </c>
      <c r="C11" s="3">
        <v>-154</v>
      </c>
      <c r="D11" s="4" t="s">
        <v>19</v>
      </c>
    </row>
    <row r="12" spans="1:4">
      <c r="A12" s="2">
        <v>43201</v>
      </c>
      <c r="B12" t="s">
        <v>10</v>
      </c>
      <c r="C12" s="3">
        <v>126</v>
      </c>
      <c r="D12" s="4" t="s">
        <v>19</v>
      </c>
    </row>
    <row r="13" spans="1:4">
      <c r="A13" s="2">
        <v>43202</v>
      </c>
      <c r="B13" t="s">
        <v>15</v>
      </c>
      <c r="C13" s="3">
        <v>485</v>
      </c>
      <c r="D13" s="4" t="s">
        <v>19</v>
      </c>
    </row>
    <row r="14" spans="1:4">
      <c r="A14" s="2">
        <v>43203</v>
      </c>
      <c r="B14" t="s">
        <v>21</v>
      </c>
      <c r="C14" s="3">
        <v>-671</v>
      </c>
      <c r="D14" s="4" t="s">
        <v>19</v>
      </c>
    </row>
    <row r="15" spans="1:4">
      <c r="A15" s="2">
        <v>43224</v>
      </c>
      <c r="B15" t="s">
        <v>22</v>
      </c>
      <c r="C15" s="3">
        <v>11267</v>
      </c>
    </row>
    <row r="16" spans="1:4">
      <c r="A16" s="2">
        <v>43378</v>
      </c>
      <c r="B16" t="s">
        <v>23</v>
      </c>
      <c r="C16" s="3">
        <v>29515</v>
      </c>
    </row>
    <row r="21" spans="1:4">
      <c r="A21" s="3" t="s">
        <v>37</v>
      </c>
      <c r="B21" s="3"/>
      <c r="C21" s="3"/>
      <c r="D21" s="3">
        <v>480000</v>
      </c>
    </row>
    <row r="22" spans="1:4">
      <c r="A22" t="s">
        <v>38</v>
      </c>
      <c r="C22" s="3">
        <f>SUM(C4:C20)</f>
        <v>-57627</v>
      </c>
    </row>
    <row r="23" spans="1:4">
      <c r="A23" t="s">
        <v>20</v>
      </c>
      <c r="C23" s="3">
        <f>D21+C22</f>
        <v>422373</v>
      </c>
    </row>
    <row r="24" spans="1:4">
      <c r="A24" t="s">
        <v>12</v>
      </c>
      <c r="C24" s="7">
        <f>C22/D21</f>
        <v>-0.12005625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6" sqref="C6"/>
    </sheetView>
  </sheetViews>
  <sheetFormatPr defaultRowHeight="16.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25</v>
      </c>
    </row>
    <row r="4" spans="1:5">
      <c r="A4" s="2">
        <v>43642</v>
      </c>
      <c r="B4" t="s">
        <v>26</v>
      </c>
      <c r="C4" s="3">
        <v>-19470</v>
      </c>
    </row>
    <row r="5" spans="1:5">
      <c r="A5" s="2">
        <v>43697</v>
      </c>
      <c r="B5" t="s">
        <v>26</v>
      </c>
      <c r="C5" s="3">
        <v>-1011</v>
      </c>
    </row>
    <row r="6" spans="1:5">
      <c r="A6" s="2">
        <v>43736</v>
      </c>
      <c r="B6" t="s">
        <v>26</v>
      </c>
      <c r="C6" s="3">
        <v>133266</v>
      </c>
    </row>
    <row r="21" spans="1:5">
      <c r="A21" s="3" t="s">
        <v>37</v>
      </c>
      <c r="B21" s="3"/>
      <c r="C21" s="3"/>
      <c r="D21" s="3"/>
      <c r="E21" s="3">
        <v>720000</v>
      </c>
    </row>
    <row r="22" spans="1:5">
      <c r="A22" t="s">
        <v>38</v>
      </c>
      <c r="C22" s="3">
        <f>SUM(C4:C20)</f>
        <v>112785</v>
      </c>
    </row>
    <row r="23" spans="1:5">
      <c r="A23" t="s">
        <v>20</v>
      </c>
      <c r="C23" s="3">
        <f>E21+C22</f>
        <v>832785</v>
      </c>
    </row>
    <row r="24" spans="1:5">
      <c r="A24" t="s">
        <v>12</v>
      </c>
      <c r="C24" s="7">
        <f>C22/E21</f>
        <v>0.15664583333333335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39" sqref="E39"/>
    </sheetView>
  </sheetViews>
  <sheetFormatPr defaultRowHeight="16.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>
      <c r="A3" t="s">
        <v>27</v>
      </c>
      <c r="D3" s="3">
        <v>1017594</v>
      </c>
    </row>
    <row r="4" spans="1:5">
      <c r="A4" s="2">
        <v>43860</v>
      </c>
      <c r="B4" t="s">
        <v>26</v>
      </c>
      <c r="C4" s="3">
        <v>14130</v>
      </c>
      <c r="D4" s="3"/>
    </row>
    <row r="5" spans="1:5">
      <c r="A5" s="2">
        <v>43878</v>
      </c>
      <c r="B5" t="s">
        <v>29</v>
      </c>
      <c r="C5" s="3">
        <v>-7346</v>
      </c>
      <c r="D5" s="3"/>
    </row>
    <row r="6" spans="1:5">
      <c r="A6" s="2">
        <v>44099</v>
      </c>
      <c r="B6" t="s">
        <v>23</v>
      </c>
      <c r="C6" s="3">
        <v>40000</v>
      </c>
      <c r="D6" s="3"/>
    </row>
    <row r="7" spans="1:5">
      <c r="A7" s="2">
        <v>44120</v>
      </c>
      <c r="B7" t="s">
        <v>26</v>
      </c>
      <c r="C7" s="3"/>
      <c r="D7" s="3">
        <v>11020</v>
      </c>
    </row>
    <row r="8" spans="1: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>
      <c r="C12" s="3"/>
      <c r="D12" s="3"/>
      <c r="E12" s="3"/>
    </row>
    <row r="13" spans="1:5">
      <c r="C13" s="3"/>
      <c r="D13" s="3"/>
      <c r="E13" s="3"/>
    </row>
    <row r="14" spans="1:5">
      <c r="C14" s="3"/>
      <c r="D14" s="3"/>
      <c r="E14" s="3"/>
    </row>
    <row r="15" spans="1:5">
      <c r="C15" s="3"/>
      <c r="D15" s="3"/>
      <c r="E15" s="3"/>
    </row>
    <row r="16" spans="1:5">
      <c r="C16" s="3"/>
      <c r="D16" s="3"/>
      <c r="E16" s="3"/>
    </row>
    <row r="17" spans="1:5">
      <c r="C17" s="3"/>
      <c r="D17" s="3"/>
      <c r="E17" s="3"/>
    </row>
    <row r="18" spans="1:5" ht="26.25" customHeight="1">
      <c r="C18" s="3"/>
      <c r="D18" s="3"/>
      <c r="E18" s="3"/>
    </row>
    <row r="19" spans="1:5">
      <c r="C19" s="3"/>
      <c r="D19" s="3"/>
      <c r="E19" s="3"/>
    </row>
    <row r="20" spans="1:5">
      <c r="A20" s="3" t="s">
        <v>37</v>
      </c>
      <c r="B20" s="3"/>
      <c r="C20" s="3"/>
      <c r="D20" s="3"/>
    </row>
    <row r="21" spans="1: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>
      <c r="A22" t="s">
        <v>20</v>
      </c>
      <c r="C22" s="3"/>
    </row>
    <row r="23" spans="1:5">
      <c r="A23" t="s">
        <v>12</v>
      </c>
      <c r="C23" s="7">
        <f>C21/(E24-C21)</f>
        <v>0.23850361060468717</v>
      </c>
      <c r="E23" s="3" t="s">
        <v>42</v>
      </c>
    </row>
    <row r="24" spans="1:5">
      <c r="E24" s="3">
        <f>SUM(D21:E21)</f>
        <v>1216000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workbookViewId="0">
      <pane ySplit="1" topLeftCell="A91" activePane="bottomLeft" state="frozen"/>
      <selection activeCell="I36" sqref="I36"/>
      <selection pane="bottomLeft" activeCell="H13" sqref="H13"/>
    </sheetView>
  </sheetViews>
  <sheetFormatPr defaultRowHeight="16.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39</v>
      </c>
      <c r="D3" s="3"/>
      <c r="E3" s="3">
        <v>1216000</v>
      </c>
    </row>
    <row r="4" spans="1:17">
      <c r="B4" t="s">
        <v>50</v>
      </c>
      <c r="D4" s="3"/>
      <c r="E4" s="3">
        <v>-20000</v>
      </c>
    </row>
    <row r="5" spans="1:17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9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9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9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9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9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9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  <c r="I22" s="9"/>
    </row>
    <row r="23" spans="1:9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9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9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9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9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9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9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9">
      <c r="A30" s="2">
        <v>44243</v>
      </c>
      <c r="B30" t="s">
        <v>51</v>
      </c>
      <c r="D30" s="3"/>
      <c r="E30" s="3">
        <v>-5624</v>
      </c>
    </row>
    <row r="31" spans="1:9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9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>
      <c r="A113" s="2"/>
      <c r="D113" s="3"/>
      <c r="E113" s="3"/>
      <c r="I113" s="3"/>
      <c r="K113" s="3"/>
    </row>
    <row r="114" spans="1:11">
      <c r="A114" s="2"/>
      <c r="D114" s="3"/>
      <c r="E114" s="3"/>
      <c r="I114" s="3"/>
      <c r="K114" s="3"/>
    </row>
    <row r="115" spans="1:11">
      <c r="A115" s="2"/>
      <c r="D115" s="3"/>
      <c r="E115" s="3"/>
      <c r="I115" s="3"/>
      <c r="K115" s="3"/>
    </row>
    <row r="116" spans="1:11">
      <c r="A116" s="2"/>
      <c r="D116" s="3"/>
      <c r="E116" s="3"/>
      <c r="I116" s="3"/>
      <c r="K116" s="3"/>
    </row>
    <row r="117" spans="1:11">
      <c r="A117" s="2"/>
      <c r="D117" s="3"/>
      <c r="E117" s="3"/>
      <c r="I117" s="3"/>
      <c r="K117" s="3"/>
    </row>
    <row r="118" spans="1:11">
      <c r="A118" s="3" t="s">
        <v>37</v>
      </c>
      <c r="B118" s="3"/>
      <c r="D118" s="3"/>
      <c r="E118" s="3"/>
    </row>
    <row r="119" spans="1:11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>
      <c r="A121" t="s">
        <v>12</v>
      </c>
      <c r="C121" s="7">
        <f>C119/(E122-C119)</f>
        <v>0.4040468120909661</v>
      </c>
      <c r="E121" s="3" t="s">
        <v>42</v>
      </c>
    </row>
    <row r="122" spans="1:11">
      <c r="C122"/>
      <c r="E122" s="3">
        <f>SUM(D119:E119)</f>
        <v>2191067</v>
      </c>
    </row>
    <row r="123" spans="1:11">
      <c r="I123" t="s">
        <v>79</v>
      </c>
    </row>
  </sheetData>
  <autoFilter ref="A1:Q99"/>
  <sortState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52" zoomScaleNormal="100" workbookViewId="0">
      <selection activeCell="E8" sqref="E8"/>
    </sheetView>
  </sheetViews>
  <sheetFormatPr defaultRowHeight="16.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102</v>
      </c>
      <c r="C3" s="3"/>
      <c r="D3" s="3">
        <v>2190653</v>
      </c>
      <c r="E3" s="3">
        <v>414</v>
      </c>
    </row>
    <row r="4" spans="1:17">
      <c r="B4" t="s">
        <v>50</v>
      </c>
      <c r="C4" s="3"/>
      <c r="D4" s="3"/>
      <c r="E4" s="3">
        <v>-20000</v>
      </c>
      <c r="F4" s="3"/>
    </row>
    <row r="5" spans="1:17">
      <c r="B5" t="s">
        <v>99</v>
      </c>
      <c r="C5" s="3"/>
      <c r="D5" s="3"/>
      <c r="E5" s="3">
        <v>-10000</v>
      </c>
      <c r="F5" s="3"/>
    </row>
    <row r="6" spans="1:17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>
      <c r="A9" s="2"/>
      <c r="B9" t="s">
        <v>98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/>
      <c r="C10" s="3">
        <v>-5600</v>
      </c>
      <c r="D10" s="3"/>
      <c r="E10" s="3">
        <v>993000</v>
      </c>
      <c r="L10" s="4"/>
    </row>
    <row r="11" spans="1:17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>
      <c r="A15" s="2">
        <v>44600</v>
      </c>
      <c r="B15" t="s">
        <v>94</v>
      </c>
      <c r="C15" s="3"/>
      <c r="D15" s="3">
        <v>577730</v>
      </c>
      <c r="E15" s="3">
        <f t="shared" si="0"/>
        <v>-577730</v>
      </c>
      <c r="Q15" t="s">
        <v>100</v>
      </c>
    </row>
    <row r="16" spans="1:17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>
      <c r="A17" s="2">
        <v>44601</v>
      </c>
      <c r="B17" t="s">
        <v>94</v>
      </c>
      <c r="C17" s="3"/>
      <c r="D17" s="3">
        <v>458182</v>
      </c>
      <c r="E17" s="3">
        <f t="shared" si="0"/>
        <v>-458182</v>
      </c>
    </row>
    <row r="18" spans="1:5">
      <c r="A18" s="2">
        <v>44617</v>
      </c>
      <c r="B18" t="s">
        <v>94</v>
      </c>
      <c r="C18" s="3">
        <v>4540</v>
      </c>
      <c r="D18" s="3">
        <v>-1035912</v>
      </c>
      <c r="E18" s="3">
        <f>$C18+ABS($D18)</f>
        <v>1040452</v>
      </c>
    </row>
    <row r="19" spans="1: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>
      <c r="A25" s="2">
        <v>44645</v>
      </c>
      <c r="B25" t="s">
        <v>94</v>
      </c>
      <c r="C25" s="3"/>
      <c r="D25" s="3">
        <v>124049</v>
      </c>
      <c r="E25" s="3">
        <f t="shared" si="0"/>
        <v>-124049</v>
      </c>
    </row>
    <row r="26" spans="1:5">
      <c r="A26" s="2">
        <v>44672</v>
      </c>
      <c r="B26" t="s">
        <v>94</v>
      </c>
      <c r="C26" s="3">
        <v>2022</v>
      </c>
      <c r="D26" s="3">
        <v>-124049</v>
      </c>
      <c r="E26" s="3">
        <f>$C26+ABS($D26)</f>
        <v>126071</v>
      </c>
    </row>
    <row r="27" spans="1: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>
      <c r="A28" s="2">
        <v>44672</v>
      </c>
      <c r="B28" t="s">
        <v>105</v>
      </c>
      <c r="C28" s="3">
        <v>-1402</v>
      </c>
      <c r="D28" s="3">
        <v>-28710</v>
      </c>
      <c r="E28" s="3">
        <f>$C28+ABS($D28)</f>
        <v>27308</v>
      </c>
    </row>
    <row r="29" spans="1: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>
      <c r="A36" s="2">
        <v>44740</v>
      </c>
      <c r="B36" t="s">
        <v>94</v>
      </c>
      <c r="C36" s="3"/>
      <c r="D36" s="3">
        <v>822744</v>
      </c>
      <c r="E36" s="3">
        <f t="shared" ref="E36" si="2">-D36</f>
        <v>-822744</v>
      </c>
    </row>
    <row r="37" spans="1: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>
      <c r="A41" s="2">
        <v>44762</v>
      </c>
      <c r="B41" t="s">
        <v>94</v>
      </c>
      <c r="C41" s="3"/>
      <c r="D41" s="3">
        <v>173469</v>
      </c>
      <c r="E41" s="3">
        <f t="shared" si="3"/>
        <v>-173469</v>
      </c>
    </row>
    <row r="42" spans="1:5">
      <c r="A42" s="2">
        <v>44783</v>
      </c>
      <c r="B42" t="s">
        <v>94</v>
      </c>
      <c r="C42" s="3">
        <v>7583</v>
      </c>
      <c r="D42" s="3">
        <v>-995497</v>
      </c>
      <c r="E42" s="3">
        <f>$C42+ABS($D42)</f>
        <v>1003080</v>
      </c>
    </row>
    <row r="43" spans="1:5">
      <c r="A43" s="2">
        <v>44789</v>
      </c>
      <c r="B43" t="s">
        <v>94</v>
      </c>
      <c r="C43" s="3"/>
      <c r="D43" s="3">
        <v>1042045</v>
      </c>
      <c r="E43" s="3">
        <f t="shared" si="3"/>
        <v>-1042045</v>
      </c>
    </row>
    <row r="44" spans="1:5">
      <c r="A44" s="2">
        <v>44816</v>
      </c>
      <c r="B44" t="s">
        <v>94</v>
      </c>
      <c r="C44" s="3">
        <v>1382</v>
      </c>
      <c r="D44" s="3"/>
      <c r="E44" s="3">
        <v>1382</v>
      </c>
    </row>
    <row r="45" spans="1:5">
      <c r="A45" s="2">
        <v>44816</v>
      </c>
      <c r="B45" t="s">
        <v>94</v>
      </c>
      <c r="C45" s="3">
        <v>6161</v>
      </c>
      <c r="D45" s="3"/>
      <c r="E45" s="3">
        <v>6161</v>
      </c>
    </row>
    <row r="46" spans="1: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>
      <c r="A48" s="2">
        <v>44820</v>
      </c>
      <c r="B48" t="s">
        <v>97</v>
      </c>
      <c r="C48" s="3">
        <v>-3301</v>
      </c>
      <c r="D48" s="3"/>
      <c r="E48" s="3">
        <v>-3301</v>
      </c>
    </row>
    <row r="49" spans="1:10">
      <c r="A49" s="2">
        <v>44824</v>
      </c>
      <c r="B49" t="s">
        <v>97</v>
      </c>
      <c r="C49" s="3">
        <v>-216829</v>
      </c>
      <c r="D49" s="3">
        <v>-1042015</v>
      </c>
      <c r="E49" s="3">
        <f>$C49+ABS($D49)</f>
        <v>825186</v>
      </c>
    </row>
    <row r="50" spans="1:10">
      <c r="A50" s="2">
        <v>44824</v>
      </c>
      <c r="B50" t="s">
        <v>97</v>
      </c>
      <c r="C50" s="3">
        <v>-11589</v>
      </c>
      <c r="D50" s="3"/>
      <c r="E50" s="3">
        <v>-11589</v>
      </c>
    </row>
    <row r="51" spans="1:10" ht="21.75" customHeight="1">
      <c r="A51" s="2">
        <v>44825</v>
      </c>
      <c r="B51" t="s">
        <v>97</v>
      </c>
      <c r="C51" s="3">
        <v>25693</v>
      </c>
      <c r="D51" s="3"/>
      <c r="E51" s="3">
        <v>25693</v>
      </c>
    </row>
    <row r="52" spans="1:10" ht="21.75" customHeight="1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>
      <c r="A56" s="2">
        <v>44831</v>
      </c>
      <c r="B56" t="s">
        <v>94</v>
      </c>
      <c r="C56" s="3">
        <v>-14496</v>
      </c>
      <c r="D56" s="3"/>
      <c r="E56" s="3">
        <v>-14496</v>
      </c>
    </row>
    <row r="57" spans="1:10" ht="21.75" customHeight="1">
      <c r="A57" s="2">
        <v>44831</v>
      </c>
      <c r="B57" t="s">
        <v>94</v>
      </c>
      <c r="C57" s="3">
        <v>-11187</v>
      </c>
      <c r="D57" s="3"/>
      <c r="E57" s="3">
        <v>-11187</v>
      </c>
    </row>
    <row r="58" spans="1:10" ht="21.75" customHeight="1">
      <c r="A58" s="2">
        <v>44839</v>
      </c>
      <c r="B58" t="s">
        <v>97</v>
      </c>
      <c r="C58" s="3">
        <v>699</v>
      </c>
      <c r="D58" s="3"/>
      <c r="E58" s="3">
        <v>699</v>
      </c>
    </row>
    <row r="59" spans="1:10" ht="21.75" customHeight="1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>
      <c r="A63" s="2"/>
      <c r="C63" s="3"/>
      <c r="D63" s="3"/>
      <c r="E63" s="3"/>
      <c r="J63" s="3"/>
    </row>
    <row r="64" spans="1:10" ht="21.75" customHeight="1">
      <c r="A64" s="2"/>
      <c r="C64" s="3"/>
      <c r="D64" s="3"/>
      <c r="E64" s="3"/>
    </row>
    <row r="65" spans="1:10" ht="21.75" customHeight="1">
      <c r="A65" s="2"/>
      <c r="C65" s="3"/>
      <c r="D65" s="3"/>
      <c r="E65" s="3"/>
    </row>
    <row r="66" spans="1:10" ht="21.75" customHeight="1">
      <c r="A66" s="2"/>
      <c r="C66" s="3"/>
      <c r="D66" s="3"/>
      <c r="E66" s="3"/>
    </row>
    <row r="67" spans="1:10" ht="21.75" customHeight="1">
      <c r="A67" s="2"/>
      <c r="C67" s="3"/>
      <c r="D67" s="3"/>
      <c r="E67" s="3"/>
    </row>
    <row r="68" spans="1:10">
      <c r="A68" s="2"/>
      <c r="C68" s="3"/>
      <c r="D68" s="3"/>
      <c r="E68" s="3"/>
    </row>
    <row r="69" spans="1:10">
      <c r="A69" s="2"/>
      <c r="C69" s="3"/>
      <c r="D69" s="3"/>
      <c r="E69" s="3"/>
      <c r="J69" s="3"/>
    </row>
    <row r="70" spans="1:10">
      <c r="A70" s="3" t="s">
        <v>37</v>
      </c>
      <c r="B70" s="3"/>
      <c r="C70" s="3"/>
      <c r="D70" s="3"/>
      <c r="E70" s="3"/>
      <c r="J70" s="3"/>
    </row>
    <row r="71" spans="1:10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>
      <c r="C74" s="3"/>
      <c r="E74" s="3">
        <f>SUM(D71:E71)</f>
        <v>3139607</v>
      </c>
      <c r="H74" s="3"/>
    </row>
    <row r="75" spans="1:10">
      <c r="A75" s="2"/>
      <c r="C75" s="3"/>
      <c r="D75" s="3"/>
      <c r="E75" s="3"/>
      <c r="H75" s="3"/>
    </row>
    <row r="76" spans="1:10">
      <c r="A76" s="2"/>
      <c r="C76" s="3"/>
      <c r="D76" s="3"/>
      <c r="E76" s="3"/>
      <c r="H76" s="3"/>
    </row>
    <row r="77" spans="1:10">
      <c r="A77" s="2"/>
      <c r="C77" s="3"/>
      <c r="D77" s="3"/>
      <c r="E77" s="3"/>
      <c r="H77" s="3"/>
    </row>
    <row r="78" spans="1:10">
      <c r="A78" s="2"/>
      <c r="C78" s="3"/>
      <c r="D78" s="3"/>
      <c r="E78" s="3"/>
      <c r="H78" s="3"/>
    </row>
    <row r="79" spans="1:10">
      <c r="A79" s="2"/>
      <c r="C79" s="3"/>
      <c r="D79" s="3"/>
      <c r="E79" s="3"/>
      <c r="H79" s="3"/>
    </row>
    <row r="80" spans="1:10">
      <c r="A80" s="2"/>
      <c r="C80" s="3"/>
      <c r="D80" s="3"/>
      <c r="E80" s="3"/>
      <c r="H80" s="3"/>
      <c r="I80" s="9"/>
    </row>
    <row r="81" spans="1:13">
      <c r="A81" s="2"/>
      <c r="C81" s="3"/>
      <c r="E81" s="3"/>
      <c r="H81" s="3"/>
    </row>
    <row r="82" spans="1:13">
      <c r="A82" s="2"/>
      <c r="C82" s="3"/>
      <c r="D82" s="3"/>
      <c r="E82" s="3"/>
      <c r="H82" s="3"/>
      <c r="M82" s="3"/>
    </row>
    <row r="83" spans="1:13">
      <c r="A83" s="2"/>
      <c r="C83" s="3"/>
      <c r="D83" s="3"/>
      <c r="E83" s="3"/>
      <c r="H83" s="3"/>
    </row>
    <row r="84" spans="1:13">
      <c r="A84" s="2"/>
      <c r="C84" s="3"/>
      <c r="D84" s="3"/>
      <c r="E84" s="3"/>
      <c r="H84" s="3"/>
    </row>
    <row r="85" spans="1:13">
      <c r="A85" s="2"/>
      <c r="C85" s="3"/>
      <c r="D85" s="3"/>
      <c r="E85" s="3"/>
      <c r="H85" s="3"/>
    </row>
    <row r="86" spans="1:13">
      <c r="A86" s="2"/>
      <c r="C86" s="3"/>
      <c r="D86" s="3"/>
      <c r="E86" s="3"/>
      <c r="H86" s="3"/>
    </row>
    <row r="87" spans="1:13">
      <c r="A87" s="2"/>
      <c r="C87" s="3"/>
      <c r="D87" s="3"/>
      <c r="E87" s="3"/>
    </row>
    <row r="88" spans="1:13">
      <c r="A88" s="2"/>
      <c r="C88" s="3"/>
      <c r="D88" s="3"/>
      <c r="E88" s="3"/>
    </row>
    <row r="89" spans="1:13">
      <c r="A89" s="2"/>
      <c r="C89" s="3"/>
      <c r="D89" s="3"/>
      <c r="E89" s="3"/>
    </row>
    <row r="90" spans="1:13">
      <c r="A90" s="2"/>
      <c r="C90" s="3"/>
      <c r="D90" s="3"/>
      <c r="E90" s="3"/>
    </row>
    <row r="91" spans="1:13">
      <c r="A91" s="2"/>
      <c r="C91" s="3"/>
      <c r="D91" s="3"/>
      <c r="E91" s="3"/>
    </row>
    <row r="92" spans="1:13">
      <c r="A92" s="2"/>
      <c r="C92" s="3"/>
      <c r="D92" s="3"/>
      <c r="E92" s="3"/>
    </row>
    <row r="93" spans="1:13">
      <c r="A93" s="2"/>
      <c r="C93" s="3"/>
      <c r="D93" s="3"/>
      <c r="E93" s="3"/>
    </row>
    <row r="94" spans="1:13">
      <c r="A94" s="2"/>
      <c r="C94" s="3"/>
      <c r="D94" s="3"/>
      <c r="E94" s="3"/>
    </row>
    <row r="95" spans="1:13">
      <c r="A95" s="2"/>
      <c r="C95" s="3"/>
      <c r="D95" s="3"/>
      <c r="E95" s="3"/>
    </row>
    <row r="96" spans="1:13">
      <c r="A96" s="2"/>
      <c r="C96" s="3"/>
      <c r="D96" s="3"/>
      <c r="E96" s="3"/>
    </row>
    <row r="97" spans="1:5">
      <c r="A97" s="2"/>
      <c r="C97" s="3"/>
      <c r="D97" s="3"/>
      <c r="E97" s="3"/>
    </row>
    <row r="98" spans="1:5">
      <c r="A98" s="2"/>
      <c r="C98" s="3"/>
      <c r="D98" s="3"/>
      <c r="E98" s="3"/>
    </row>
    <row r="99" spans="1:5">
      <c r="A99" s="2"/>
      <c r="C99" s="3"/>
      <c r="D99" s="3"/>
      <c r="E99" s="3"/>
    </row>
    <row r="100" spans="1:5">
      <c r="A100" s="2"/>
      <c r="C100" s="3"/>
      <c r="D100" s="3"/>
      <c r="E100" s="3"/>
    </row>
    <row r="101" spans="1:5">
      <c r="A101" s="2"/>
      <c r="C101" s="3"/>
      <c r="D101" s="3"/>
      <c r="E101" s="3"/>
    </row>
    <row r="102" spans="1:5">
      <c r="A102" s="2"/>
      <c r="C102" s="3"/>
      <c r="D102" s="3"/>
      <c r="E102" s="3"/>
    </row>
    <row r="103" spans="1:5">
      <c r="A103" s="2"/>
      <c r="C103" s="3"/>
      <c r="D103" s="3"/>
      <c r="E103" s="3"/>
    </row>
    <row r="104" spans="1:5">
      <c r="A104" s="2"/>
      <c r="C104" s="3"/>
      <c r="D104" s="3"/>
      <c r="E104" s="3"/>
    </row>
    <row r="105" spans="1:5">
      <c r="A105" s="2"/>
      <c r="C105" s="3"/>
      <c r="D105" s="3"/>
      <c r="E105" s="3"/>
    </row>
    <row r="106" spans="1:5">
      <c r="A106" s="2"/>
      <c r="C106" s="3"/>
      <c r="D106" s="3"/>
      <c r="E106" s="3"/>
    </row>
    <row r="107" spans="1:5">
      <c r="A107" s="2"/>
      <c r="C107" s="3"/>
      <c r="D107" s="3"/>
      <c r="E107" s="3"/>
    </row>
    <row r="108" spans="1:5">
      <c r="A108" s="2"/>
      <c r="C108" s="3"/>
      <c r="D108" s="3"/>
      <c r="E108" s="3"/>
    </row>
    <row r="109" spans="1:5">
      <c r="A109" s="2"/>
      <c r="C109" s="3"/>
      <c r="D109" s="3"/>
      <c r="E109" s="3"/>
    </row>
    <row r="110" spans="1:5">
      <c r="A110" s="2"/>
      <c r="C110" s="3"/>
      <c r="D110" s="3"/>
      <c r="E110" s="3"/>
    </row>
    <row r="111" spans="1:5">
      <c r="A111" s="2"/>
      <c r="C111" s="3"/>
      <c r="D111" s="3"/>
      <c r="E111" s="3"/>
    </row>
    <row r="112" spans="1:5">
      <c r="A112" s="2"/>
      <c r="C112" s="3"/>
      <c r="D112" s="3"/>
      <c r="E112" s="3"/>
    </row>
    <row r="113" spans="1:5">
      <c r="A113" s="2"/>
      <c r="C113" s="3"/>
      <c r="D113" s="3"/>
      <c r="E113" s="3"/>
    </row>
    <row r="114" spans="1:5">
      <c r="A114" s="2"/>
      <c r="C114" s="3"/>
      <c r="D114" s="3"/>
      <c r="E114" s="3"/>
    </row>
    <row r="115" spans="1:5">
      <c r="A115" s="2"/>
      <c r="C115" s="3"/>
      <c r="D115" s="3"/>
      <c r="E115" s="3"/>
    </row>
    <row r="116" spans="1:5">
      <c r="A116" s="2"/>
      <c r="C116" s="3"/>
      <c r="D116" s="3"/>
      <c r="E116" s="3"/>
    </row>
    <row r="117" spans="1:5">
      <c r="A117" s="2"/>
      <c r="C117" s="3"/>
      <c r="D117" s="3"/>
      <c r="E117" s="3"/>
    </row>
    <row r="118" spans="1:5">
      <c r="A118" s="2"/>
      <c r="C118" s="3"/>
      <c r="D118" s="3"/>
      <c r="E118" s="3"/>
    </row>
    <row r="119" spans="1:5">
      <c r="A119" s="2"/>
      <c r="C119" s="3"/>
      <c r="D119" s="3"/>
      <c r="E119" s="3"/>
    </row>
    <row r="120" spans="1:5">
      <c r="A120" s="2"/>
      <c r="C120" s="3"/>
      <c r="D120" s="3"/>
      <c r="E120" s="3"/>
    </row>
    <row r="121" spans="1:5">
      <c r="A121" s="2"/>
      <c r="C121" s="3"/>
      <c r="D121" s="3"/>
      <c r="E121" s="3"/>
    </row>
    <row r="122" spans="1:5">
      <c r="A122" s="2"/>
      <c r="C122" s="3"/>
      <c r="D122" s="3"/>
      <c r="E122" s="3"/>
    </row>
    <row r="123" spans="1:5">
      <c r="A123" s="2"/>
      <c r="C123" s="3"/>
      <c r="D123" s="3"/>
      <c r="E123" s="3"/>
    </row>
    <row r="124" spans="1:5">
      <c r="A124" s="2"/>
      <c r="C124" s="3"/>
      <c r="D124" s="3"/>
      <c r="E124" s="3"/>
    </row>
    <row r="125" spans="1:5">
      <c r="A125" s="2"/>
      <c r="C125" s="3"/>
      <c r="D125" s="3"/>
      <c r="E125" s="3"/>
    </row>
    <row r="126" spans="1:5">
      <c r="A126" s="2"/>
      <c r="C126" s="3"/>
      <c r="D126" s="3"/>
      <c r="E126" s="3"/>
    </row>
    <row r="127" spans="1:5">
      <c r="A127" s="2"/>
      <c r="C127" s="3"/>
      <c r="D127" s="3"/>
      <c r="E127" s="3"/>
    </row>
    <row r="128" spans="1:5">
      <c r="A128" s="2"/>
      <c r="C128" s="3"/>
      <c r="D128" s="3"/>
      <c r="E128" s="3"/>
    </row>
    <row r="129" spans="1:14">
      <c r="A129" s="2"/>
      <c r="C129" s="3"/>
      <c r="D129" s="3"/>
      <c r="E129" s="3"/>
    </row>
    <row r="130" spans="1:14">
      <c r="A130" s="2"/>
      <c r="C130" s="3"/>
      <c r="D130" s="3"/>
      <c r="E130" s="3"/>
    </row>
    <row r="131" spans="1:14">
      <c r="A131" s="2"/>
      <c r="C131" s="3"/>
      <c r="D131" s="3"/>
      <c r="E131" s="3"/>
    </row>
    <row r="132" spans="1:14">
      <c r="A132" s="2"/>
      <c r="C132" s="3"/>
      <c r="D132" s="3"/>
      <c r="E132" s="3"/>
      <c r="J132" t="s">
        <v>78</v>
      </c>
    </row>
    <row r="133" spans="1:14">
      <c r="A133" s="2"/>
      <c r="C133" s="3"/>
      <c r="D133" s="3"/>
      <c r="E133" s="3"/>
    </row>
    <row r="134" spans="1:14">
      <c r="A134" s="2"/>
      <c r="C134" s="3"/>
      <c r="D134" s="3"/>
      <c r="E134" s="3"/>
      <c r="J134" s="2"/>
      <c r="L134" s="3"/>
      <c r="M134" s="3"/>
      <c r="N134" s="3"/>
    </row>
    <row r="135" spans="1:14">
      <c r="A135" s="2"/>
      <c r="C135" s="3"/>
      <c r="D135" s="3"/>
      <c r="E135" s="3"/>
    </row>
    <row r="136" spans="1:14">
      <c r="A136" s="2"/>
      <c r="C136" s="3"/>
      <c r="D136" s="3"/>
      <c r="E136" s="3"/>
    </row>
    <row r="137" spans="1:14">
      <c r="A137" s="2"/>
      <c r="C137" s="3"/>
      <c r="D137" s="3"/>
      <c r="E137" s="3"/>
    </row>
    <row r="138" spans="1:14">
      <c r="A138" s="2"/>
      <c r="C138" s="3"/>
      <c r="D138" s="3"/>
      <c r="E138" s="3"/>
      <c r="J138" s="3"/>
    </row>
    <row r="139" spans="1:14">
      <c r="A139" s="2"/>
      <c r="C139" s="3"/>
      <c r="D139" s="3"/>
      <c r="E139" s="3"/>
    </row>
    <row r="140" spans="1:14">
      <c r="A140" s="2"/>
      <c r="C140" s="3"/>
      <c r="D140" s="3"/>
      <c r="E140" s="3"/>
    </row>
    <row r="141" spans="1:14">
      <c r="A141" s="2"/>
      <c r="C141" s="3"/>
      <c r="D141" s="3"/>
      <c r="E141" s="3"/>
    </row>
    <row r="142" spans="1:14">
      <c r="A142" s="2"/>
      <c r="C142" s="3"/>
      <c r="D142" s="3"/>
      <c r="E142" s="3"/>
      <c r="M142" s="3"/>
      <c r="N142" s="3"/>
    </row>
    <row r="143" spans="1:14">
      <c r="A143" s="2"/>
      <c r="C143" s="3"/>
      <c r="D143" s="3"/>
      <c r="E143" s="3"/>
    </row>
    <row r="144" spans="1:14">
      <c r="A144" s="2"/>
      <c r="C144" s="3"/>
      <c r="D144" s="3"/>
      <c r="E144" s="3"/>
      <c r="H144" s="8"/>
    </row>
    <row r="145" spans="1:11">
      <c r="A145" s="2"/>
      <c r="C145" s="3"/>
      <c r="D145" s="3"/>
      <c r="E145" s="3"/>
      <c r="I145" s="3"/>
    </row>
    <row r="146" spans="1:11">
      <c r="A146" s="2"/>
      <c r="C146" s="3"/>
      <c r="D146" s="3"/>
      <c r="E146" s="3"/>
      <c r="I146" s="3"/>
      <c r="K146" s="3"/>
    </row>
    <row r="147" spans="1:11">
      <c r="A147" s="2"/>
      <c r="C147" s="3"/>
      <c r="D147" s="3"/>
      <c r="E147" s="3"/>
      <c r="I147" s="3"/>
      <c r="K147" s="3"/>
    </row>
    <row r="148" spans="1:11">
      <c r="A148" s="2"/>
      <c r="C148" s="3"/>
      <c r="D148" s="3"/>
      <c r="E148" s="3"/>
      <c r="I148" s="3"/>
      <c r="K148" s="3"/>
    </row>
    <row r="149" spans="1:11">
      <c r="A149" s="2"/>
      <c r="C149" s="3"/>
      <c r="D149" s="3"/>
      <c r="E149" s="3"/>
      <c r="I149" s="3"/>
      <c r="K149" s="3"/>
    </row>
    <row r="150" spans="1:11">
      <c r="A150" s="2"/>
      <c r="C150" s="3"/>
      <c r="D150" s="3"/>
      <c r="E150" s="3"/>
      <c r="I150" s="3"/>
      <c r="K150" s="3"/>
    </row>
    <row r="151" spans="1:11">
      <c r="A151" s="2"/>
      <c r="C151" s="3"/>
      <c r="D151" s="3"/>
      <c r="E151" s="3"/>
      <c r="I151" s="3"/>
      <c r="K151" s="3"/>
    </row>
    <row r="152" spans="1:11">
      <c r="A152" s="2"/>
      <c r="C152" s="3"/>
      <c r="D152" s="3"/>
      <c r="E152" s="3"/>
      <c r="I152" s="3"/>
      <c r="K152" s="3"/>
    </row>
    <row r="153" spans="1:11">
      <c r="A153" s="2"/>
      <c r="C153" s="3"/>
      <c r="D153" s="3"/>
      <c r="E153" s="3"/>
      <c r="I153" s="3"/>
      <c r="K153" s="3"/>
    </row>
    <row r="154" spans="1:11">
      <c r="A154" s="2"/>
      <c r="C154" s="3"/>
      <c r="D154" s="3"/>
      <c r="E154" s="3"/>
      <c r="I154" s="3"/>
      <c r="K154" s="3"/>
    </row>
    <row r="155" spans="1:11">
      <c r="A155" s="2"/>
      <c r="C155" s="3"/>
      <c r="D155" s="3"/>
      <c r="E155" s="3"/>
      <c r="I155" s="3"/>
      <c r="K155" s="3"/>
    </row>
    <row r="156" spans="1:11">
      <c r="A156" s="2"/>
      <c r="C156" s="3"/>
      <c r="D156" s="3"/>
      <c r="E156" s="3"/>
      <c r="I156" s="3"/>
      <c r="K156" s="3"/>
    </row>
    <row r="157" spans="1:11">
      <c r="A157" s="2"/>
      <c r="C157" s="3"/>
      <c r="D157" s="3"/>
      <c r="E157" s="3"/>
      <c r="I157" s="3"/>
      <c r="K157" s="3"/>
    </row>
    <row r="158" spans="1:11">
      <c r="A158" s="2"/>
      <c r="C158" s="3"/>
      <c r="D158" s="3"/>
      <c r="E158" s="3"/>
      <c r="I158" s="3"/>
      <c r="K158" s="3"/>
    </row>
    <row r="159" spans="1:11">
      <c r="A159" s="2"/>
      <c r="C159" s="3"/>
      <c r="D159" s="3"/>
      <c r="E159" s="3"/>
      <c r="I159" s="3"/>
      <c r="K159" s="3"/>
    </row>
    <row r="160" spans="1:11">
      <c r="A160" s="2"/>
      <c r="C160" s="3"/>
      <c r="D160" s="3"/>
      <c r="E160" s="3"/>
      <c r="I160" s="3"/>
      <c r="K160" s="3"/>
    </row>
    <row r="161" spans="1:11">
      <c r="A161" s="2"/>
      <c r="C161" s="3"/>
      <c r="D161" s="3"/>
      <c r="E161" s="3"/>
      <c r="I161" s="3"/>
      <c r="K161" s="3"/>
    </row>
    <row r="162" spans="1:11">
      <c r="A162" s="2"/>
      <c r="C162" s="3"/>
      <c r="D162" s="3"/>
      <c r="E162" s="3"/>
      <c r="I162" s="3"/>
      <c r="K162" s="3"/>
    </row>
    <row r="163" spans="1:11">
      <c r="A163" s="2"/>
      <c r="C163" s="3"/>
      <c r="D163" s="3"/>
      <c r="E163" s="3"/>
      <c r="I163" s="3"/>
      <c r="K163" s="3"/>
    </row>
    <row r="164" spans="1:11">
      <c r="A164" s="2"/>
      <c r="C164" s="3"/>
      <c r="D164" s="3"/>
      <c r="E164" s="3"/>
      <c r="I164" s="3"/>
      <c r="K164" s="3"/>
    </row>
    <row r="165" spans="1:11">
      <c r="A165" s="2"/>
      <c r="C165" s="3"/>
      <c r="D165" s="3"/>
      <c r="E165" s="3"/>
      <c r="I165" s="3"/>
      <c r="K165" s="3"/>
    </row>
    <row r="166" spans="1:11">
      <c r="A166" s="2"/>
      <c r="C166" s="3"/>
      <c r="D166" s="3"/>
      <c r="E166" s="3"/>
      <c r="I166" s="3"/>
      <c r="K166" s="3"/>
    </row>
    <row r="167" spans="1:11">
      <c r="A167" s="2"/>
      <c r="C167" s="3"/>
      <c r="D167" s="3"/>
      <c r="E167" s="3"/>
      <c r="I167" s="3"/>
      <c r="K167" s="3"/>
    </row>
    <row r="168" spans="1:11">
      <c r="A168" s="2"/>
      <c r="C168" s="3"/>
      <c r="D168" s="3"/>
      <c r="E168" s="3"/>
      <c r="I168" s="3"/>
      <c r="K168" s="3"/>
    </row>
    <row r="179" spans="3:3">
      <c r="C179" s="7">
        <f>'2022已實現損益'!C73</f>
        <v>-8.3564830287945535E-2</v>
      </c>
    </row>
  </sheetData>
  <autoFilter ref="A1:Q57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25" zoomScaleNormal="100" workbookViewId="0">
      <selection activeCell="C52" sqref="C52"/>
    </sheetView>
  </sheetViews>
  <sheetFormatPr defaultRowHeight="16.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6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101</v>
      </c>
      <c r="C3" s="3"/>
      <c r="D3" s="3">
        <v>3118594</v>
      </c>
      <c r="E3" s="3">
        <v>3559</v>
      </c>
    </row>
    <row r="4" spans="1:17" ht="17.25" customHeight="1">
      <c r="B4" t="s">
        <v>45</v>
      </c>
      <c r="D4" s="3"/>
      <c r="E4" s="3">
        <f>SUM(F4:Q4)</f>
        <v>123252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23280</v>
      </c>
      <c r="P4" s="3"/>
      <c r="Q4" s="3"/>
    </row>
    <row r="5" spans="1:17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7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7">
      <c r="C7" s="3"/>
      <c r="D7" s="3"/>
      <c r="E7" s="3">
        <f>SUM(F7:Q7)</f>
        <v>-137084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/>
      <c r="Q7" s="3"/>
    </row>
    <row r="8" spans="1:17">
      <c r="B8" t="s">
        <v>133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B9" t="s">
        <v>134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/>
      <c r="B10" t="s">
        <v>106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7">
      <c r="A11" s="2">
        <v>44565</v>
      </c>
      <c r="B11" t="s">
        <v>104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7">
      <c r="A12" s="2">
        <v>44567</v>
      </c>
      <c r="B12" t="s">
        <v>104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7">
      <c r="A13" s="2">
        <v>44571</v>
      </c>
      <c r="B13" t="s">
        <v>104</v>
      </c>
      <c r="C13" s="3">
        <v>67301</v>
      </c>
      <c r="D13" s="3">
        <v>-649307</v>
      </c>
      <c r="E13" s="3">
        <f>$C13+ABS($D13)</f>
        <v>716608</v>
      </c>
    </row>
    <row r="14" spans="1:17">
      <c r="A14" s="2">
        <v>44591</v>
      </c>
      <c r="B14" t="s">
        <v>104</v>
      </c>
      <c r="C14" s="3"/>
      <c r="D14" s="3">
        <v>586835</v>
      </c>
      <c r="E14" s="3">
        <f t="shared" ref="E14:E21" si="0">-D14</f>
        <v>-586835</v>
      </c>
    </row>
    <row r="15" spans="1:17">
      <c r="A15" s="2">
        <v>44593</v>
      </c>
      <c r="B15" t="s">
        <v>104</v>
      </c>
      <c r="C15" s="3"/>
      <c r="D15" s="3">
        <v>150059</v>
      </c>
      <c r="E15" s="3">
        <f t="shared" si="0"/>
        <v>-150059</v>
      </c>
      <c r="J15" s="17"/>
    </row>
    <row r="16" spans="1:17">
      <c r="A16" s="2">
        <v>44607</v>
      </c>
      <c r="B16" t="s">
        <v>104</v>
      </c>
      <c r="C16" s="3"/>
      <c r="D16" s="3">
        <v>29211</v>
      </c>
      <c r="E16" s="3">
        <f t="shared" si="0"/>
        <v>-29211</v>
      </c>
      <c r="I16" t="s">
        <v>104</v>
      </c>
      <c r="J16" s="3">
        <f>SUMIFS($C$4:$C$114,$B$4:$B$114,I16)</f>
        <v>192647</v>
      </c>
    </row>
    <row r="17" spans="1:13">
      <c r="A17" s="2">
        <v>44633</v>
      </c>
      <c r="B17" t="s">
        <v>104</v>
      </c>
      <c r="C17" s="3">
        <v>-4415</v>
      </c>
      <c r="D17" s="3">
        <v>-74228</v>
      </c>
      <c r="E17" s="3">
        <f>$C17+ABS($D17)</f>
        <v>69813</v>
      </c>
    </row>
    <row r="18" spans="1:13">
      <c r="A18" s="2">
        <v>44635</v>
      </c>
      <c r="B18" t="s">
        <v>104</v>
      </c>
      <c r="C18" s="3"/>
      <c r="D18" s="3">
        <v>140199</v>
      </c>
      <c r="E18" s="3">
        <f t="shared" si="0"/>
        <v>-140199</v>
      </c>
    </row>
    <row r="19" spans="1:13">
      <c r="A19" s="2">
        <v>44669</v>
      </c>
      <c r="B19" t="s">
        <v>104</v>
      </c>
      <c r="C19" s="3">
        <v>7276</v>
      </c>
      <c r="D19" s="3">
        <v>-105042</v>
      </c>
      <c r="E19" s="3">
        <f>$C19+ABS($D19)</f>
        <v>112318</v>
      </c>
    </row>
    <row r="20" spans="1:13">
      <c r="A20" s="2">
        <v>44670</v>
      </c>
      <c r="B20" t="s">
        <v>104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>
      <c r="A21" s="2">
        <v>44672</v>
      </c>
      <c r="B21" t="s">
        <v>104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>
      <c r="A22" s="2">
        <v>44677</v>
      </c>
      <c r="B22" t="s">
        <v>104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>
      <c r="A23" s="2">
        <v>44689</v>
      </c>
      <c r="B23" t="s">
        <v>104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>
      <c r="A24" s="2">
        <v>44728</v>
      </c>
      <c r="B24" t="s">
        <v>104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>
      <c r="A25" s="2">
        <v>44731</v>
      </c>
      <c r="B25" t="s">
        <v>104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>
      <c r="A26" s="2">
        <v>44739</v>
      </c>
      <c r="B26" t="s">
        <v>104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>
      <c r="A27" s="2">
        <v>44752</v>
      </c>
      <c r="B27" t="s">
        <v>104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>
      <c r="A28" s="2">
        <v>44759</v>
      </c>
      <c r="B28" t="s">
        <v>104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>
      <c r="A29" s="2">
        <v>44763</v>
      </c>
      <c r="B29" t="s">
        <v>104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>
      <c r="A30" s="2">
        <v>44777</v>
      </c>
      <c r="B30" t="s">
        <v>104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>
      <c r="A31" s="2">
        <v>44789</v>
      </c>
      <c r="B31" t="s">
        <v>104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>
      <c r="A32" s="2">
        <v>44801</v>
      </c>
      <c r="B32" t="s">
        <v>104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>
      <c r="A33" s="2">
        <v>45188</v>
      </c>
      <c r="B33" t="s">
        <v>104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>
      <c r="A34" s="2">
        <v>45190</v>
      </c>
      <c r="B34" t="s">
        <v>104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>
      <c r="A35" s="2">
        <v>45191</v>
      </c>
      <c r="B35" t="s">
        <v>104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>
      <c r="A36" s="2">
        <v>45210</v>
      </c>
      <c r="B36" t="s">
        <v>104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G42" s="3"/>
    </row>
    <row r="43" spans="1:13">
      <c r="A43" s="3" t="s">
        <v>37</v>
      </c>
      <c r="B43" s="3"/>
      <c r="C43" s="3"/>
      <c r="D43" s="3"/>
      <c r="E43" s="3"/>
    </row>
    <row r="44" spans="1:13">
      <c r="A44" t="s">
        <v>38</v>
      </c>
      <c r="C44" s="3">
        <f>SUM(C3:C42)</f>
        <v>192647</v>
      </c>
      <c r="D44" s="3">
        <f>SUM(D3:D43)</f>
        <v>3502984</v>
      </c>
      <c r="E44" s="3">
        <f>SUM(E3:E43)</f>
        <v>23300</v>
      </c>
    </row>
    <row r="45" spans="1:13">
      <c r="A45" t="s">
        <v>20</v>
      </c>
      <c r="C45" s="3"/>
      <c r="D45" s="7">
        <f>D44/E47</f>
        <v>0.99339247774711281</v>
      </c>
      <c r="E45" s="7">
        <f>E44/E47</f>
        <v>6.607522252887175E-3</v>
      </c>
    </row>
    <row r="46" spans="1:13">
      <c r="A46" t="s">
        <v>12</v>
      </c>
      <c r="C46" s="7">
        <f>C44/(E47-C44)</f>
        <v>5.7788835437091679E-2</v>
      </c>
      <c r="E46" s="3" t="s">
        <v>42</v>
      </c>
    </row>
    <row r="47" spans="1:13">
      <c r="C47" s="3"/>
      <c r="E47" s="3">
        <f>SUM(D44:E44)</f>
        <v>3526284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7" sqref="M7"/>
    </sheetView>
  </sheetViews>
  <sheetFormatPr defaultRowHeight="16.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14" width="10.5" bestFit="1" customWidth="1"/>
  </cols>
  <sheetData>
    <row r="1" spans="1:17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>
      <c r="A3" t="s">
        <v>101</v>
      </c>
      <c r="C3" s="3"/>
      <c r="D3" s="3">
        <v>3000000</v>
      </c>
      <c r="E3" s="3"/>
    </row>
    <row r="4" spans="1:17" ht="17.25" customHeight="1">
      <c r="B4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B5" t="s">
        <v>46</v>
      </c>
      <c r="D5" s="3"/>
      <c r="E5" s="3"/>
      <c r="F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7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7">
      <c r="G10" s="3"/>
    </row>
    <row r="11" spans="1:17">
      <c r="A11" s="3" t="s">
        <v>37</v>
      </c>
      <c r="B11" s="3"/>
      <c r="C11" s="3"/>
      <c r="D11" s="3"/>
      <c r="E11" s="3"/>
    </row>
    <row r="12" spans="1:17">
      <c r="A12" t="s">
        <v>38</v>
      </c>
      <c r="C12" s="3">
        <f>SUM(C3:C10)</f>
        <v>0</v>
      </c>
      <c r="D12" s="3">
        <f>SUM(D3:D11)</f>
        <v>3000000</v>
      </c>
      <c r="E12" s="3">
        <f>SUM(E3:E11)</f>
        <v>0</v>
      </c>
    </row>
    <row r="13" spans="1:17">
      <c r="A13" t="s">
        <v>20</v>
      </c>
      <c r="C13" s="3"/>
      <c r="D13" s="7">
        <f>D12/E15</f>
        <v>1</v>
      </c>
      <c r="E13" s="7">
        <f>E12/E15</f>
        <v>0</v>
      </c>
    </row>
    <row r="14" spans="1:17">
      <c r="A14" t="s">
        <v>12</v>
      </c>
      <c r="C14" s="7">
        <f>C12/(E15-C12)</f>
        <v>0</v>
      </c>
      <c r="E14" s="3" t="s">
        <v>42</v>
      </c>
    </row>
    <row r="15" spans="1:17">
      <c r="C15" s="3"/>
      <c r="E15" s="3">
        <f>SUM(D12:E12)</f>
        <v>3000000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工作表1</vt:lpstr>
      <vt:lpstr>2021已實現損益_阿公</vt:lpstr>
      <vt:lpstr>帳號管理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2023-10-21T06:32:16Z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