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en4\OneDrive\桌面\github\"/>
    </mc:Choice>
  </mc:AlternateContent>
  <bookViews>
    <workbookView xWindow="600" yWindow="30" windowWidth="19395" windowHeight="7830" tabRatio="624" activeTab="6"/>
  </bookViews>
  <sheets>
    <sheet name="投資報酬率" sheetId="1" r:id="rId1"/>
    <sheet name="2017已實現損益" sheetId="2" r:id="rId2"/>
    <sheet name="2018已實現損益" sheetId="4" r:id="rId3"/>
    <sheet name="2019已實現損益" sheetId="5" r:id="rId4"/>
    <sheet name="2020已實現損益" sheetId="6" r:id="rId5"/>
    <sheet name="2021已實現損益" sheetId="7" r:id="rId6"/>
    <sheet name="2022已實現損益" sheetId="9" r:id="rId7"/>
    <sheet name="工作表1" sheetId="10" r:id="rId8"/>
    <sheet name="2021已實現損益_阿公" sheetId="8" state="hidden" r:id="rId9"/>
    <sheet name="帳號管理" sheetId="3" r:id="rId10"/>
  </sheets>
  <definedNames>
    <definedName name="_xlnm._FilterDatabase" localSheetId="5" hidden="1">'2021已實現損益'!$A$1:$Q$99</definedName>
  </definedNames>
  <calcPr calcId="152511"/>
</workbook>
</file>

<file path=xl/calcChain.xml><?xml version="1.0" encoding="utf-8"?>
<calcChain xmlns="http://schemas.openxmlformats.org/spreadsheetml/2006/main">
  <c r="E21" i="9" l="1"/>
  <c r="E20" i="9" l="1"/>
  <c r="E19" i="9" l="1"/>
  <c r="E18" i="9"/>
  <c r="E17" i="9"/>
  <c r="E16" i="9"/>
  <c r="C8" i="1" l="1"/>
  <c r="E15" i="9" l="1"/>
  <c r="E14" i="9"/>
  <c r="E13" i="9" l="1"/>
  <c r="E12" i="9"/>
  <c r="E6" i="9" l="1"/>
  <c r="E11" i="9" l="1"/>
  <c r="C10" i="1" l="1"/>
  <c r="E9" i="9" l="1"/>
  <c r="E10" i="9" l="1"/>
  <c r="H19" i="7" l="1"/>
  <c r="H25" i="7"/>
  <c r="H23" i="7"/>
  <c r="H21" i="7"/>
  <c r="H20" i="7"/>
  <c r="H18" i="7"/>
  <c r="H17" i="7"/>
  <c r="H16" i="7"/>
  <c r="H15" i="7"/>
  <c r="H14" i="7"/>
  <c r="H13" i="7"/>
  <c r="H22" i="7"/>
  <c r="H24" i="7"/>
  <c r="E5" i="9" l="1"/>
  <c r="E29" i="9" s="1"/>
  <c r="E112" i="7" l="1"/>
  <c r="C29" i="9" l="1"/>
  <c r="D29" i="9"/>
  <c r="E32" i="9" l="1"/>
  <c r="E30" i="9" s="1"/>
  <c r="E110" i="7"/>
  <c r="D30" i="9" l="1"/>
  <c r="E109" i="7"/>
  <c r="E108" i="7" l="1"/>
  <c r="E107" i="7"/>
  <c r="E106" i="7" l="1"/>
  <c r="E103" i="7" l="1"/>
  <c r="E102" i="7" l="1"/>
  <c r="E101" i="7"/>
  <c r="E100" i="7"/>
  <c r="E99" i="7" l="1"/>
  <c r="E98" i="7" l="1"/>
  <c r="E97" i="7" l="1"/>
  <c r="E96" i="7" l="1"/>
  <c r="E95" i="7" l="1"/>
  <c r="H26" i="7" l="1"/>
  <c r="E93" i="7"/>
  <c r="E92" i="7" l="1"/>
  <c r="E90" i="7" l="1"/>
  <c r="E91" i="7"/>
  <c r="E89" i="7" l="1"/>
  <c r="E88" i="7" l="1"/>
  <c r="E14" i="8" l="1"/>
  <c r="E87" i="7"/>
  <c r="E86" i="7"/>
  <c r="E85" i="7"/>
  <c r="E9" i="8" l="1"/>
  <c r="E84" i="7" l="1"/>
  <c r="E83" i="7"/>
  <c r="E82" i="7" l="1"/>
  <c r="E81" i="7"/>
  <c r="E80" i="7"/>
  <c r="E78" i="7" l="1"/>
  <c r="E77" i="7"/>
  <c r="E76" i="7"/>
  <c r="E75" i="7" l="1"/>
  <c r="E72" i="7" l="1"/>
  <c r="E73" i="7" l="1"/>
  <c r="E11" i="8" l="1"/>
  <c r="E10" i="8"/>
  <c r="E71" i="7"/>
  <c r="E70" i="7" l="1"/>
  <c r="E69" i="7"/>
  <c r="E68" i="7"/>
  <c r="E67" i="7"/>
  <c r="E66" i="7"/>
  <c r="E65" i="7"/>
  <c r="E64" i="7"/>
  <c r="E62" i="7" l="1"/>
  <c r="I9" i="8"/>
  <c r="E61" i="7" l="1"/>
  <c r="E8" i="8" l="1"/>
  <c r="E7" i="8"/>
  <c r="E6" i="8"/>
  <c r="E5" i="8"/>
  <c r="E4" i="8"/>
  <c r="C18" i="8" l="1"/>
  <c r="D18" i="8"/>
  <c r="E18" i="8"/>
  <c r="E21" i="8" l="1"/>
  <c r="D19" i="8" s="1"/>
  <c r="E60" i="7"/>
  <c r="E59" i="7"/>
  <c r="C20" i="8" l="1"/>
  <c r="E58" i="7"/>
  <c r="E55" i="7" l="1"/>
  <c r="E54" i="7" l="1"/>
  <c r="E53" i="7"/>
  <c r="E52" i="7" l="1"/>
  <c r="E51" i="7" l="1"/>
  <c r="E50" i="7"/>
  <c r="E49" i="7"/>
  <c r="E48" i="7" l="1"/>
  <c r="E46" i="7" l="1"/>
  <c r="E45" i="7"/>
  <c r="E44" i="7" l="1"/>
  <c r="E6" i="7" l="1"/>
  <c r="E42" i="7" l="1"/>
  <c r="E41" i="7" l="1"/>
  <c r="E39" i="7" l="1"/>
  <c r="E37" i="7"/>
  <c r="E38" i="7"/>
  <c r="E36" i="7"/>
  <c r="E32" i="7"/>
  <c r="E35" i="7" l="1"/>
  <c r="E34" i="7" l="1"/>
  <c r="E33" i="7" l="1"/>
  <c r="E31" i="7" l="1"/>
  <c r="E27" i="7" l="1"/>
  <c r="E26" i="7" l="1"/>
  <c r="E25" i="7" l="1"/>
  <c r="E24" i="7" l="1"/>
  <c r="C23" i="7" l="1"/>
  <c r="E23" i="7" s="1"/>
  <c r="E21" i="7" l="1"/>
  <c r="E8" i="7" l="1"/>
  <c r="E9" i="7"/>
  <c r="E10" i="7"/>
  <c r="E16" i="7"/>
  <c r="E17" i="7"/>
  <c r="E18" i="7"/>
  <c r="E20" i="7"/>
  <c r="E19" i="7" l="1"/>
  <c r="E15" i="7" l="1"/>
  <c r="C119" i="7" l="1"/>
  <c r="C21" i="6"/>
  <c r="D21" i="6"/>
  <c r="E21" i="6"/>
  <c r="E14" i="7"/>
  <c r="E13" i="7"/>
  <c r="E12" i="7"/>
  <c r="E11" i="7"/>
  <c r="E11" i="6"/>
  <c r="E10" i="6"/>
  <c r="E9" i="6"/>
  <c r="E8" i="6"/>
  <c r="C22" i="5"/>
  <c r="C24" i="5" s="1"/>
  <c r="C22" i="4"/>
  <c r="C24" i="4" s="1"/>
  <c r="C23" i="5" l="1"/>
  <c r="C23" i="4"/>
  <c r="C22" i="2" l="1"/>
  <c r="I4" i="1" l="1"/>
  <c r="I6" i="1"/>
  <c r="I3" i="1"/>
  <c r="I5" i="1"/>
  <c r="C3" i="1"/>
  <c r="C4" i="1" l="1"/>
  <c r="D4" i="1" s="1"/>
  <c r="D3" i="1"/>
  <c r="C5" i="1" l="1"/>
  <c r="D5" i="1" l="1"/>
  <c r="C6" i="1"/>
  <c r="D6" i="1" s="1"/>
  <c r="C24" i="2"/>
  <c r="C23" i="2"/>
  <c r="E24" i="6"/>
  <c r="C23" i="6" s="1"/>
  <c r="D119" i="7"/>
  <c r="D8" i="1" l="1"/>
  <c r="E19" i="8"/>
  <c r="I8" i="1" l="1"/>
  <c r="D10" i="1" l="1"/>
  <c r="C11" i="1"/>
  <c r="I11" i="1" s="1"/>
  <c r="I10" i="1"/>
  <c r="C12" i="1" l="1"/>
  <c r="I12" i="1" s="1"/>
  <c r="D11" i="1"/>
  <c r="C13" i="1" l="1"/>
  <c r="I13" i="1" s="1"/>
  <c r="D12" i="1"/>
  <c r="D13" i="1" l="1"/>
  <c r="C14" i="1"/>
  <c r="I14" i="1" s="1"/>
  <c r="D14" i="1" l="1"/>
  <c r="C15" i="1"/>
  <c r="I15" i="1" s="1"/>
  <c r="D15" i="1" l="1"/>
  <c r="C16" i="1"/>
  <c r="I16" i="1" s="1"/>
  <c r="D16" i="1" l="1"/>
  <c r="C17" i="1"/>
  <c r="I17" i="1" s="1"/>
  <c r="C18" i="1" l="1"/>
  <c r="I18" i="1" s="1"/>
  <c r="D17" i="1"/>
  <c r="C19" i="1" l="1"/>
  <c r="I19" i="1" s="1"/>
  <c r="D18" i="1"/>
  <c r="C20" i="1" l="1"/>
  <c r="I20" i="1" s="1"/>
  <c r="D19" i="1"/>
  <c r="C21" i="1" l="1"/>
  <c r="D21" i="1" s="1"/>
  <c r="D20" i="1"/>
  <c r="C22" i="1" l="1"/>
  <c r="I22" i="1" s="1"/>
  <c r="I21" i="1"/>
  <c r="C23" i="1" l="1"/>
  <c r="I23" i="1" s="1"/>
  <c r="D22" i="1"/>
  <c r="C24" i="1" l="1"/>
  <c r="I24" i="1" s="1"/>
  <c r="D23" i="1"/>
  <c r="C25" i="1" l="1"/>
  <c r="I25" i="1" s="1"/>
  <c r="D24" i="1"/>
  <c r="C26" i="1" l="1"/>
  <c r="I26" i="1" s="1"/>
  <c r="D25" i="1"/>
  <c r="C27" i="1" l="1"/>
  <c r="I27" i="1" s="1"/>
  <c r="D26" i="1"/>
  <c r="C28" i="1" l="1"/>
  <c r="I28" i="1" s="1"/>
  <c r="D27" i="1"/>
  <c r="C29" i="1" l="1"/>
  <c r="I29" i="1" s="1"/>
  <c r="D28" i="1"/>
  <c r="C30" i="1" l="1"/>
  <c r="I30" i="1" s="1"/>
  <c r="D29" i="1"/>
  <c r="C31" i="1" l="1"/>
  <c r="I31" i="1" s="1"/>
  <c r="D30" i="1"/>
  <c r="C32" i="1" l="1"/>
  <c r="I32" i="1" s="1"/>
  <c r="D31" i="1"/>
  <c r="C33" i="1" l="1"/>
  <c r="I33" i="1" s="1"/>
  <c r="D32" i="1"/>
  <c r="C34" i="1" l="1"/>
  <c r="I34" i="1" s="1"/>
  <c r="D33" i="1"/>
  <c r="C35" i="1" l="1"/>
  <c r="I35" i="1" s="1"/>
  <c r="D34" i="1"/>
  <c r="C36" i="1" l="1"/>
  <c r="I36" i="1" s="1"/>
  <c r="D35" i="1"/>
  <c r="C37" i="1" l="1"/>
  <c r="I37" i="1" s="1"/>
  <c r="D36" i="1"/>
  <c r="C38" i="1" l="1"/>
  <c r="I38" i="1" s="1"/>
  <c r="D37" i="1"/>
  <c r="C39" i="1" l="1"/>
  <c r="I39" i="1" s="1"/>
  <c r="D38" i="1"/>
  <c r="C40" i="1" l="1"/>
  <c r="I40" i="1" s="1"/>
  <c r="D39" i="1"/>
  <c r="C41" i="1" l="1"/>
  <c r="I41" i="1" s="1"/>
  <c r="D40" i="1"/>
  <c r="C42" i="1" l="1"/>
  <c r="I42" i="1" s="1"/>
  <c r="D41" i="1"/>
  <c r="C43" i="1" l="1"/>
  <c r="I43" i="1" s="1"/>
  <c r="D42" i="1"/>
  <c r="C44" i="1" l="1"/>
  <c r="I44" i="1" s="1"/>
  <c r="D43" i="1"/>
  <c r="C45" i="1" l="1"/>
  <c r="I45" i="1" s="1"/>
  <c r="D44" i="1"/>
  <c r="C46" i="1" l="1"/>
  <c r="I46" i="1" s="1"/>
  <c r="D45" i="1"/>
  <c r="C47" i="1" l="1"/>
  <c r="I47" i="1" s="1"/>
  <c r="D46" i="1"/>
  <c r="C48" i="1" l="1"/>
  <c r="I48" i="1" s="1"/>
  <c r="D47" i="1"/>
  <c r="C49" i="1" l="1"/>
  <c r="I49" i="1" s="1"/>
  <c r="D48" i="1"/>
  <c r="C50" i="1" l="1"/>
  <c r="I50" i="1" s="1"/>
  <c r="D49" i="1"/>
  <c r="C51" i="1" l="1"/>
  <c r="I51" i="1" s="1"/>
  <c r="D50" i="1"/>
  <c r="C52" i="1" l="1"/>
  <c r="I52" i="1" s="1"/>
  <c r="D51" i="1"/>
  <c r="C53" i="1" l="1"/>
  <c r="I53" i="1" s="1"/>
  <c r="D52" i="1"/>
  <c r="C54" i="1" l="1"/>
  <c r="I54" i="1" s="1"/>
  <c r="D53" i="1"/>
  <c r="C55" i="1" l="1"/>
  <c r="I55" i="1" s="1"/>
  <c r="D54" i="1"/>
  <c r="C56" i="1" l="1"/>
  <c r="I56" i="1" s="1"/>
  <c r="D55" i="1"/>
  <c r="C57" i="1" l="1"/>
  <c r="I57" i="1" s="1"/>
  <c r="D56" i="1"/>
  <c r="C58" i="1" l="1"/>
  <c r="I58" i="1" s="1"/>
  <c r="D57" i="1"/>
  <c r="C59" i="1" l="1"/>
  <c r="I59" i="1" s="1"/>
  <c r="D58" i="1"/>
  <c r="C60" i="1" l="1"/>
  <c r="I60" i="1" s="1"/>
  <c r="D59" i="1"/>
  <c r="C61" i="1" l="1"/>
  <c r="I61" i="1" s="1"/>
  <c r="D60" i="1"/>
  <c r="C62" i="1" l="1"/>
  <c r="I62" i="1" s="1"/>
  <c r="D61" i="1"/>
  <c r="C63" i="1" l="1"/>
  <c r="I63" i="1" s="1"/>
  <c r="D62" i="1"/>
  <c r="C64" i="1" l="1"/>
  <c r="D63" i="1"/>
  <c r="D64" i="1" l="1"/>
  <c r="C65" i="1"/>
  <c r="I64" i="1"/>
  <c r="E5" i="7"/>
  <c r="H27" i="7" s="1"/>
  <c r="H28" i="7" s="1"/>
  <c r="C66" i="1" l="1"/>
  <c r="I65" i="1"/>
  <c r="D65" i="1"/>
  <c r="E119" i="7"/>
  <c r="C67" i="1" l="1"/>
  <c r="I66" i="1"/>
  <c r="D66" i="1"/>
  <c r="E122" i="7"/>
  <c r="E120" i="7"/>
  <c r="C68" i="1" l="1"/>
  <c r="I67" i="1"/>
  <c r="D67" i="1"/>
  <c r="D120" i="7"/>
  <c r="C121" i="7"/>
  <c r="C31" i="9"/>
  <c r="C137" i="9" s="1"/>
  <c r="C69" i="1" l="1"/>
  <c r="D68" i="1"/>
  <c r="I68" i="1"/>
  <c r="D69" i="1" l="1"/>
  <c r="I69" i="1"/>
</calcChain>
</file>

<file path=xl/sharedStrings.xml><?xml version="1.0" encoding="utf-8"?>
<sst xmlns="http://schemas.openxmlformats.org/spreadsheetml/2006/main" count="327" uniqueCount="98">
  <si>
    <t>被動收入</t>
    <phoneticPr fontId="1" type="noConversion"/>
  </si>
  <si>
    <t>主動收入</t>
    <phoneticPr fontId="1" type="noConversion"/>
  </si>
  <si>
    <t>利率</t>
    <phoneticPr fontId="1" type="noConversion"/>
  </si>
  <si>
    <t>累積收入</t>
    <phoneticPr fontId="1" type="noConversion"/>
  </si>
  <si>
    <t>成交日期</t>
    <phoneticPr fontId="1" type="noConversion"/>
  </si>
  <si>
    <t>股票代號</t>
    <phoneticPr fontId="1" type="noConversion"/>
  </si>
  <si>
    <t>鴻海(2317)</t>
    <phoneticPr fontId="1" type="noConversion"/>
  </si>
  <si>
    <t>損益</t>
    <phoneticPr fontId="1" type="noConversion"/>
  </si>
  <si>
    <t>中信金(2891)</t>
    <phoneticPr fontId="1" type="noConversion"/>
  </si>
  <si>
    <t>開發金(2883)</t>
    <phoneticPr fontId="1" type="noConversion"/>
  </si>
  <si>
    <t>世紀鋼(9958)</t>
    <phoneticPr fontId="1" type="noConversion"/>
  </si>
  <si>
    <t>2017年</t>
    <phoneticPr fontId="1" type="noConversion"/>
  </si>
  <si>
    <t>投報率</t>
    <phoneticPr fontId="1" type="noConversion"/>
  </si>
  <si>
    <t>2018年</t>
    <phoneticPr fontId="1" type="noConversion"/>
  </si>
  <si>
    <t>如興(4414)</t>
    <phoneticPr fontId="1" type="noConversion"/>
  </si>
  <si>
    <t>高技(5439)</t>
    <phoneticPr fontId="1" type="noConversion"/>
  </si>
  <si>
    <t>大成鋼(2027)</t>
    <phoneticPr fontId="1" type="noConversion"/>
  </si>
  <si>
    <t>亞力(1514)</t>
    <phoneticPr fontId="1" type="noConversion"/>
  </si>
  <si>
    <t>新光鋼(2031)</t>
    <phoneticPr fontId="1" type="noConversion"/>
  </si>
  <si>
    <t>當沖</t>
    <phoneticPr fontId="1" type="noConversion"/>
  </si>
  <si>
    <t>剩餘本金</t>
    <phoneticPr fontId="1" type="noConversion"/>
  </si>
  <si>
    <t>華通(2313)</t>
    <phoneticPr fontId="1" type="noConversion"/>
  </si>
  <si>
    <t>手續費</t>
    <phoneticPr fontId="1" type="noConversion"/>
  </si>
  <si>
    <t>夆典(3052)股利</t>
    <phoneticPr fontId="1" type="noConversion"/>
  </si>
  <si>
    <t>每年度收入</t>
    <phoneticPr fontId="1" type="noConversion"/>
  </si>
  <si>
    <t>2019年</t>
  </si>
  <si>
    <t>夆典(3052)</t>
  </si>
  <si>
    <t>2020年</t>
    <phoneticPr fontId="1" type="noConversion"/>
  </si>
  <si>
    <t xml:space="preserve"> </t>
    <phoneticPr fontId="1" type="noConversion"/>
  </si>
  <si>
    <t>富邦VIX</t>
    <phoneticPr fontId="1" type="noConversion"/>
  </si>
  <si>
    <t>WALKyoung500</t>
  </si>
  <si>
    <t>walkyoung500</t>
  </si>
  <si>
    <t>alenken3416</t>
    <phoneticPr fontId="1" type="noConversion"/>
  </si>
  <si>
    <t>alenken0829</t>
    <phoneticPr fontId="1" type="noConversion"/>
  </si>
  <si>
    <t>alensu0829</t>
    <phoneticPr fontId="1" type="noConversion"/>
  </si>
  <si>
    <t>國泰網銀</t>
    <phoneticPr fontId="1" type="noConversion"/>
  </si>
  <si>
    <t>alen40817a</t>
    <phoneticPr fontId="1" type="noConversion"/>
  </si>
  <si>
    <t>alensu0829</t>
    <phoneticPr fontId="1" type="noConversion"/>
  </si>
  <si>
    <t>目前總投入本金</t>
    <phoneticPr fontId="1" type="noConversion"/>
  </si>
  <si>
    <t>總損益</t>
    <phoneticPr fontId="1" type="noConversion"/>
  </si>
  <si>
    <t>2021年</t>
    <phoneticPr fontId="1" type="noConversion"/>
  </si>
  <si>
    <t>市場本金</t>
    <phoneticPr fontId="1" type="noConversion"/>
  </si>
  <si>
    <t>現金</t>
    <phoneticPr fontId="1" type="noConversion"/>
  </si>
  <si>
    <t>總資產</t>
    <phoneticPr fontId="1" type="noConversion"/>
  </si>
  <si>
    <t>矽創(8016)</t>
    <phoneticPr fontId="1" type="noConversion"/>
  </si>
  <si>
    <t>國產(2504)</t>
    <phoneticPr fontId="1" type="noConversion"/>
  </si>
  <si>
    <t>薪水</t>
    <phoneticPr fontId="1" type="noConversion"/>
  </si>
  <si>
    <t>薪水年終</t>
    <phoneticPr fontId="1" type="noConversion"/>
  </si>
  <si>
    <t>長榮(2603)</t>
    <phoneticPr fontId="1" type="noConversion"/>
  </si>
  <si>
    <t>手續費</t>
    <phoneticPr fontId="1" type="noConversion"/>
  </si>
  <si>
    <t>nnoise500</t>
    <phoneticPr fontId="1" type="noConversion"/>
  </si>
  <si>
    <t>柏克萊</t>
    <phoneticPr fontId="1" type="noConversion"/>
  </si>
  <si>
    <t>包紅包</t>
    <phoneticPr fontId="1" type="noConversion"/>
  </si>
  <si>
    <t>保險費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</si>
  <si>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</si>
  <si>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</si>
  <si>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</si>
  <si>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</si>
  <si>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</si>
  <si>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</si>
  <si>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</si>
  <si>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</si>
  <si>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</si>
  <si>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</si>
  <si>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</si>
  <si>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</si>
  <si>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台積電(2330)</t>
    <phoneticPr fontId="1" type="noConversion"/>
  </si>
  <si>
    <t>台光電(2383)</t>
    <phoneticPr fontId="1" type="noConversion"/>
  </si>
  <si>
    <t>中租-KY(5871)</t>
    <phoneticPr fontId="1" type="noConversion"/>
  </si>
  <si>
    <t>台光電(2383)</t>
    <phoneticPr fontId="1" type="noConversion"/>
  </si>
  <si>
    <t>京元電子(2449)</t>
    <phoneticPr fontId="1" type="noConversion"/>
  </si>
  <si>
    <t>台聚(1304)</t>
    <phoneticPr fontId="1" type="noConversion"/>
  </si>
  <si>
    <t>all out</t>
    <phoneticPr fontId="1" type="noConversion"/>
  </si>
  <si>
    <t>日期</t>
    <phoneticPr fontId="1" type="noConversion"/>
  </si>
  <si>
    <t>股票名稱</t>
    <phoneticPr fontId="1" type="noConversion"/>
  </si>
  <si>
    <t>日月光投控(3711)</t>
    <phoneticPr fontId="1" type="noConversion"/>
  </si>
  <si>
    <t>分拆36%</t>
    <phoneticPr fontId="1" type="noConversion"/>
  </si>
  <si>
    <t>分拆64%</t>
    <phoneticPr fontId="1" type="noConversion"/>
  </si>
  <si>
    <t>陽明(2609)</t>
    <phoneticPr fontId="1" type="noConversion"/>
  </si>
  <si>
    <t>薪水退稅</t>
    <phoneticPr fontId="1" type="noConversion"/>
  </si>
  <si>
    <t xml:space="preserve"> </t>
    <phoneticPr fontId="1" type="noConversion"/>
  </si>
  <si>
    <t xml:space="preserve"> </t>
    <phoneticPr fontId="1" type="noConversion"/>
  </si>
  <si>
    <t>薪水</t>
    <phoneticPr fontId="1" type="noConversion"/>
  </si>
  <si>
    <t>股票收入</t>
    <phoneticPr fontId="1" type="noConversion"/>
  </si>
  <si>
    <t>總收入</t>
    <phoneticPr fontId="1" type="noConversion"/>
  </si>
  <si>
    <t>興勤(2428)</t>
    <phoneticPr fontId="1" type="noConversion"/>
  </si>
  <si>
    <t>期數</t>
  </si>
  <si>
    <t>當期還本金額</t>
  </si>
  <si>
    <t>當期利息金額</t>
  </si>
  <si>
    <t>月付本息金額</t>
  </si>
  <si>
    <t>本金餘額</t>
  </si>
  <si>
    <t>累計利息</t>
  </si>
  <si>
    <t>總計</t>
  </si>
  <si>
    <t>ichannels</t>
    <phoneticPr fontId="1" type="noConversion"/>
  </si>
  <si>
    <t>alen1234</t>
    <phoneticPr fontId="1" type="noConversion"/>
  </si>
  <si>
    <t>alensu40817a</t>
  </si>
  <si>
    <t>clarify1234</t>
    <phoneticPr fontId="1" type="noConversion"/>
  </si>
  <si>
    <t>陽明(2609)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</si>
</sst>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76" formatCode="&quot;$&quot;#,##0.00;[Red]&quot;$&quot;#,##0.00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65656"/>
      <name val="Microsoft jhenghei"/>
      <family val="2"/>
      <charset val="136"/>
    </font>
    <font>
      <sz val="15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8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8" fontId="0" fillId="2" borderId="0" xfId="0" applyNumberFormat="1" applyFill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3" fontId="2" fillId="5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23073032"/>
        <c:axId val="323070288"/>
      </c:barChart>
      <c:catAx>
        <c:axId val="32307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070288"/>
        <c:crosses val="autoZero"/>
        <c:auto val="1"/>
        <c:lblAlgn val="ctr"/>
        <c:lblOffset val="100"/>
        <c:noMultiLvlLbl val="0"/>
      </c:catAx>
      <c:valAx>
        <c:axId val="323070288"/>
        <c:scaling>
          <c:orientation val="minMax"/>
        </c:scaling>
        <c:delete val="0"/>
        <c:axPos val="l"/>
        <c:numFmt formatCode="&quot;$&quot;#,##0.00;[Red]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307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'2021已實現損益'!$G$13:$G$25</c:f>
              <c:strCache>
                <c:ptCount val="13"/>
                <c:pt idx="0">
                  <c:v>長榮(2603)</c:v>
                </c:pt>
                <c:pt idx="1">
                  <c:v>台光電(2383)</c:v>
                </c:pt>
                <c:pt idx="2">
                  <c:v>all out</c:v>
                </c:pt>
                <c:pt idx="3">
                  <c:v>手續費</c:v>
                </c:pt>
                <c:pt idx="4">
                  <c:v>中租-KY(5871)</c:v>
                </c:pt>
                <c:pt idx="5">
                  <c:v>日月光投控(3711)</c:v>
                </c:pt>
                <c:pt idx="6">
                  <c:v>矽創(8016)</c:v>
                </c:pt>
                <c:pt idx="7">
                  <c:v>陽明(2609)</c:v>
                </c:pt>
                <c:pt idx="8">
                  <c:v>興勤(2428)</c:v>
                </c:pt>
                <c:pt idx="9">
                  <c:v>台聚(1304)</c:v>
                </c:pt>
                <c:pt idx="10">
                  <c:v>台積電(2330)</c:v>
                </c:pt>
                <c:pt idx="11">
                  <c:v>國產(2504)</c:v>
                </c:pt>
                <c:pt idx="12">
                  <c:v>京元電子(2449)</c:v>
                </c:pt>
              </c:strCache>
            </c:strRef>
          </c:cat>
          <c:val>
            <c:numRef>
              <c:f>'2021已實現損益'!$H$13:$H$25</c:f>
              <c:numCache>
                <c:formatCode>"$"#,##0.00;[Red]"$"#,##0.00</c:formatCode>
                <c:ptCount val="13"/>
                <c:pt idx="0">
                  <c:v>345285</c:v>
                </c:pt>
                <c:pt idx="1">
                  <c:v>180269</c:v>
                </c:pt>
                <c:pt idx="2">
                  <c:v>61042</c:v>
                </c:pt>
                <c:pt idx="3">
                  <c:v>48415</c:v>
                </c:pt>
                <c:pt idx="4">
                  <c:v>12424</c:v>
                </c:pt>
                <c:pt idx="5">
                  <c:v>7455</c:v>
                </c:pt>
                <c:pt idx="6">
                  <c:v>3027</c:v>
                </c:pt>
                <c:pt idx="7">
                  <c:v>2164</c:v>
                </c:pt>
                <c:pt idx="8">
                  <c:v>683</c:v>
                </c:pt>
                <c:pt idx="9">
                  <c:v>0</c:v>
                </c:pt>
                <c:pt idx="10">
                  <c:v>-7276</c:v>
                </c:pt>
                <c:pt idx="11">
                  <c:v>-7432</c:v>
                </c:pt>
                <c:pt idx="12">
                  <c:v>-15526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695324</xdr:colOff>
      <xdr:row>8</xdr:row>
      <xdr:rowOff>133351</xdr:rowOff>
    </xdr:from>
    <xdr:to>
      <xdr:col>19</xdr:col>
      <xdr:colOff>257175</xdr:colOff>
      <xdr:row>30</xdr:row>
      <xdr:rowOff>195263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32</xdr:row>
      <xdr:rowOff>9525</xdr:rowOff>
    </xdr:from>
    <xdr:to>
      <xdr:col>19</xdr:col>
      <xdr:colOff>200025</xdr:colOff>
      <xdr:row>50</xdr:row>
      <xdr:rowOff>123825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地鐵">
  <a:themeElements>
    <a:clrScheme name="地鐵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地鐵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地鐵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>
      <selection activeCell="A31" sqref="A31:XFD31"/>
    </sheetView>
  </sheetViews>
  <sheetFormatPr defaultRowHeight="16.5"/>
  <cols>
    <col min="3" max="3" width="46.625" bestFit="1" customWidth="1"/>
    <col min="4" max="4" width="33.875" bestFit="1" customWidth="1"/>
    <col min="9" max="9" width="33.875" bestFit="1" customWidth="1"/>
    <col min="10" max="10" width="22.25" bestFit="1" customWidth="1"/>
    <col min="14" max="14" width="19.125" bestFit="1" customWidth="1"/>
  </cols>
  <sheetData>
    <row r="1" spans="1:14">
      <c r="A1" t="s">
        <v>1</v>
      </c>
      <c r="B1" t="s">
        <v>2</v>
      </c>
      <c r="C1" t="s">
        <v>3</v>
      </c>
      <c r="I1" t="s">
        <v>24</v>
      </c>
    </row>
    <row r="2" spans="1:14">
      <c r="A2">
        <v>200000</v>
      </c>
      <c r="B2">
        <v>0.17</v>
      </c>
      <c r="D2" t="s">
        <v>0</v>
      </c>
    </row>
    <row r="3" spans="1:14" s="4" customFormat="1">
      <c r="A3" s="4">
        <v>1</v>
      </c>
      <c r="C3" s="6">
        <f>FV($B$2,1,,-$A$2)</f>
        <v>234000</v>
      </c>
      <c r="D3" s="6">
        <f>C3-C2-$A$2</f>
        <v>34000</v>
      </c>
      <c r="I3" s="6">
        <f>FV($B$2,A3,,-$A$2)</f>
        <v>234000</v>
      </c>
      <c r="J3" s="6"/>
      <c r="K3" s="4">
        <v>2017</v>
      </c>
    </row>
    <row r="4" spans="1:14" s="4" customFormat="1">
      <c r="A4" s="4">
        <v>2</v>
      </c>
      <c r="C4" s="6">
        <f>FV($B$2,1,,-SUM($A$2,C3))</f>
        <v>507779.99999999994</v>
      </c>
      <c r="D4" s="6">
        <f>C4-C3-$A$2</f>
        <v>73779.999999999942</v>
      </c>
      <c r="I4" s="6">
        <f>FV($B$2,A4,,-$A$2)</f>
        <v>273779.99999999994</v>
      </c>
      <c r="J4" s="6"/>
      <c r="K4" s="4">
        <v>2018</v>
      </c>
    </row>
    <row r="5" spans="1:14" s="4" customFormat="1">
      <c r="A5" s="4">
        <v>3</v>
      </c>
      <c r="C5" s="6">
        <f t="shared" ref="C5:C6" si="0">FV($B$2,1,,-SUM($A$2,C4))</f>
        <v>828102.6</v>
      </c>
      <c r="D5" s="6">
        <f t="shared" ref="D5:D6" si="1">C5-C4-$A$2</f>
        <v>120322.60000000003</v>
      </c>
      <c r="I5" s="6">
        <f t="shared" ref="I5:I6" si="2">FV($B$2,A5,,-$A$2)</f>
        <v>320322.59999999992</v>
      </c>
      <c r="J5" s="6"/>
      <c r="K5" s="4">
        <v>2019</v>
      </c>
    </row>
    <row r="6" spans="1:14" s="4" customFormat="1">
      <c r="A6" s="4">
        <v>4</v>
      </c>
      <c r="C6" s="6">
        <f t="shared" si="0"/>
        <v>1202880.0419999999</v>
      </c>
      <c r="D6" s="6">
        <f t="shared" si="1"/>
        <v>174777.44199999992</v>
      </c>
      <c r="I6" s="6">
        <f t="shared" si="2"/>
        <v>374777.44199999992</v>
      </c>
      <c r="J6" s="6"/>
      <c r="K6" s="4">
        <v>2020</v>
      </c>
    </row>
    <row r="7" spans="1:14">
      <c r="A7">
        <v>400000</v>
      </c>
      <c r="B7">
        <v>0.4</v>
      </c>
    </row>
    <row r="8" spans="1:14" s="4" customFormat="1">
      <c r="A8" s="4">
        <v>5</v>
      </c>
      <c r="C8" s="6">
        <f>FV($B$7,1,,-SUM($A$7,C6))</f>
        <v>2244032.0587999998</v>
      </c>
      <c r="D8" s="6">
        <f>C8-C6-$A$7</f>
        <v>641152.01679999987</v>
      </c>
      <c r="I8" s="6">
        <f>C8-C6</f>
        <v>1041152.0167999999</v>
      </c>
      <c r="J8" s="6"/>
      <c r="K8" s="4">
        <v>2021</v>
      </c>
      <c r="L8" s="4">
        <v>27</v>
      </c>
    </row>
    <row r="9" spans="1:14">
      <c r="A9">
        <v>400000</v>
      </c>
      <c r="B9">
        <v>0.3</v>
      </c>
      <c r="C9" s="1"/>
      <c r="D9" s="1"/>
      <c r="I9" s="1"/>
      <c r="J9" s="1"/>
    </row>
    <row r="10" spans="1:14" ht="17.25" customHeight="1">
      <c r="A10">
        <v>6</v>
      </c>
      <c r="C10" s="1">
        <f>FV($B$9,1,,-SUM($A$9,C8))</f>
        <v>3437241.6764399996</v>
      </c>
      <c r="D10" s="1">
        <f>C10-C8-$A$9</f>
        <v>793209.61763999984</v>
      </c>
      <c r="I10" s="1">
        <f>C10-C8</f>
        <v>1193209.6176399998</v>
      </c>
      <c r="J10" s="1"/>
      <c r="K10">
        <v>2022</v>
      </c>
      <c r="L10">
        <v>28</v>
      </c>
    </row>
    <row r="11" spans="1:14" ht="16.5" customHeight="1">
      <c r="A11">
        <v>7</v>
      </c>
      <c r="C11" s="1">
        <f>FV($B$9,1,,-SUM($A$9,C10))</f>
        <v>4988414.1793719996</v>
      </c>
      <c r="D11" s="1">
        <f>C11-C10-$A$9</f>
        <v>1151172.502932</v>
      </c>
      <c r="I11" s="1">
        <f>C11-C10</f>
        <v>1551172.502932</v>
      </c>
      <c r="J11" s="1"/>
      <c r="K11">
        <v>2023</v>
      </c>
      <c r="L11">
        <v>29</v>
      </c>
    </row>
    <row r="12" spans="1:14" ht="21" customHeight="1">
      <c r="A12">
        <v>8</v>
      </c>
      <c r="C12" s="1">
        <f t="shared" ref="C12:C69" si="3">FV($B$9,1,,-SUM($A$9,C11))</f>
        <v>7004938.4331835993</v>
      </c>
      <c r="D12" s="1">
        <f>C12-C11-$A$9</f>
        <v>1616524.2538115997</v>
      </c>
      <c r="I12" s="1">
        <f t="shared" ref="I12:I69" si="4">C12-C11</f>
        <v>2016524.2538115997</v>
      </c>
      <c r="J12" s="1"/>
      <c r="K12">
        <v>2024</v>
      </c>
      <c r="L12">
        <v>30</v>
      </c>
    </row>
    <row r="13" spans="1:14">
      <c r="A13">
        <v>9</v>
      </c>
      <c r="C13" s="1">
        <f t="shared" si="3"/>
        <v>9626419.963138679</v>
      </c>
      <c r="D13" s="1">
        <f t="shared" ref="D13:D69" si="5">C13-C12-$A$9</f>
        <v>2221481.5299550798</v>
      </c>
      <c r="I13" s="1">
        <f t="shared" si="4"/>
        <v>2621481.5299550798</v>
      </c>
      <c r="J13" s="1"/>
      <c r="K13">
        <v>2025</v>
      </c>
      <c r="L13">
        <v>31</v>
      </c>
    </row>
    <row r="14" spans="1:14" ht="17.25" customHeight="1">
      <c r="A14">
        <v>10</v>
      </c>
      <c r="C14" s="1">
        <f t="shared" si="3"/>
        <v>13034345.952080283</v>
      </c>
      <c r="D14" s="1">
        <f t="shared" si="5"/>
        <v>3007925.9889416043</v>
      </c>
      <c r="I14" s="1">
        <f t="shared" si="4"/>
        <v>3407925.9889416043</v>
      </c>
      <c r="J14" s="1"/>
      <c r="K14">
        <v>2026</v>
      </c>
      <c r="L14">
        <v>32</v>
      </c>
      <c r="N14" s="1"/>
    </row>
    <row r="15" spans="1:14" ht="15" customHeight="1">
      <c r="A15">
        <v>11</v>
      </c>
      <c r="C15" s="1">
        <f t="shared" si="3"/>
        <v>17464649.73770437</v>
      </c>
      <c r="D15" s="1">
        <f t="shared" si="5"/>
        <v>4030303.7856240869</v>
      </c>
      <c r="I15" s="1">
        <f t="shared" si="4"/>
        <v>4430303.7856240869</v>
      </c>
      <c r="J15" s="1"/>
      <c r="K15">
        <v>2027</v>
      </c>
      <c r="L15">
        <v>33</v>
      </c>
    </row>
    <row r="16" spans="1:14">
      <c r="A16">
        <v>12</v>
      </c>
      <c r="C16" s="1">
        <f t="shared" si="3"/>
        <v>23224044.659015682</v>
      </c>
      <c r="D16" s="1">
        <f t="shared" si="5"/>
        <v>5359394.9213113114</v>
      </c>
      <c r="I16" s="1">
        <f t="shared" si="4"/>
        <v>5759394.9213113114</v>
      </c>
      <c r="J16" s="1"/>
      <c r="K16">
        <v>2028</v>
      </c>
      <c r="L16">
        <v>34</v>
      </c>
    </row>
    <row r="17" spans="1:12">
      <c r="A17">
        <v>13</v>
      </c>
      <c r="C17" s="1">
        <f t="shared" si="3"/>
        <v>30711258.056720387</v>
      </c>
      <c r="D17" s="1">
        <f t="shared" si="5"/>
        <v>7087213.3977047056</v>
      </c>
      <c r="I17" s="1">
        <f t="shared" si="4"/>
        <v>7487213.3977047056</v>
      </c>
      <c r="J17" s="1"/>
      <c r="K17">
        <v>2029</v>
      </c>
      <c r="L17">
        <v>35</v>
      </c>
    </row>
    <row r="18" spans="1:12">
      <c r="A18">
        <v>14</v>
      </c>
      <c r="C18" s="1">
        <f t="shared" si="3"/>
        <v>40444635.473736502</v>
      </c>
      <c r="D18" s="1">
        <f t="shared" si="5"/>
        <v>9333377.417016115</v>
      </c>
      <c r="I18" s="1">
        <f t="shared" si="4"/>
        <v>9733377.417016115</v>
      </c>
      <c r="J18" s="1"/>
      <c r="K18">
        <v>2030</v>
      </c>
      <c r="L18">
        <v>36</v>
      </c>
    </row>
    <row r="19" spans="1:12">
      <c r="A19">
        <v>15</v>
      </c>
      <c r="C19" s="1">
        <f t="shared" si="3"/>
        <v>53098026.115857452</v>
      </c>
      <c r="D19" s="1">
        <f t="shared" si="5"/>
        <v>12253390.64212095</v>
      </c>
      <c r="I19" s="1">
        <f t="shared" si="4"/>
        <v>12653390.64212095</v>
      </c>
      <c r="J19" s="1"/>
      <c r="K19">
        <v>2031</v>
      </c>
      <c r="L19">
        <v>37</v>
      </c>
    </row>
    <row r="20" spans="1:12">
      <c r="A20">
        <v>16</v>
      </c>
      <c r="C20" s="1">
        <f t="shared" si="3"/>
        <v>69547433.950614691</v>
      </c>
      <c r="D20" s="1">
        <f t="shared" si="5"/>
        <v>16049407.834757239</v>
      </c>
      <c r="I20" s="1">
        <f t="shared" si="4"/>
        <v>16449407.834757239</v>
      </c>
      <c r="J20" s="1"/>
      <c r="K20">
        <v>2032</v>
      </c>
      <c r="L20">
        <v>38</v>
      </c>
    </row>
    <row r="21" spans="1:12" ht="15.75" customHeight="1">
      <c r="A21">
        <v>17</v>
      </c>
      <c r="C21" s="1">
        <f t="shared" si="3"/>
        <v>90931664.135799095</v>
      </c>
      <c r="D21" s="1">
        <f>C21-C20-$A$9</f>
        <v>20984230.185184404</v>
      </c>
      <c r="I21" s="1">
        <f t="shared" si="4"/>
        <v>21384230.185184404</v>
      </c>
      <c r="J21" s="1"/>
      <c r="K21">
        <v>2033</v>
      </c>
      <c r="L21">
        <v>39</v>
      </c>
    </row>
    <row r="22" spans="1:12">
      <c r="A22">
        <v>18</v>
      </c>
      <c r="C22" s="1">
        <f t="shared" si="3"/>
        <v>118731163.37653883</v>
      </c>
      <c r="D22" s="1">
        <f t="shared" si="5"/>
        <v>27399499.240739733</v>
      </c>
      <c r="I22" s="1">
        <f t="shared" si="4"/>
        <v>27799499.240739733</v>
      </c>
      <c r="J22" s="1"/>
      <c r="K22">
        <v>2034</v>
      </c>
      <c r="L22">
        <v>40</v>
      </c>
    </row>
    <row r="23" spans="1:12">
      <c r="A23">
        <v>19</v>
      </c>
      <c r="C23" s="1">
        <f t="shared" si="3"/>
        <v>154870512.38950047</v>
      </c>
      <c r="D23" s="1">
        <f t="shared" si="5"/>
        <v>35739349.012961641</v>
      </c>
      <c r="I23" s="1">
        <f t="shared" si="4"/>
        <v>36139349.012961641</v>
      </c>
      <c r="J23" s="1"/>
      <c r="K23">
        <v>2035</v>
      </c>
      <c r="L23">
        <v>41</v>
      </c>
    </row>
    <row r="24" spans="1:12">
      <c r="A24">
        <v>20</v>
      </c>
      <c r="C24" s="1">
        <f t="shared" si="3"/>
        <v>201851666.10635063</v>
      </c>
      <c r="D24" s="1">
        <f t="shared" si="5"/>
        <v>46581153.716850162</v>
      </c>
      <c r="I24" s="1">
        <f t="shared" si="4"/>
        <v>46981153.716850162</v>
      </c>
      <c r="J24" s="1"/>
      <c r="K24">
        <v>2036</v>
      </c>
      <c r="L24">
        <v>42</v>
      </c>
    </row>
    <row r="25" spans="1:12" ht="18" customHeight="1">
      <c r="A25">
        <v>21</v>
      </c>
      <c r="C25" s="1">
        <f t="shared" si="3"/>
        <v>262927165.93825582</v>
      </c>
      <c r="D25" s="1">
        <f t="shared" si="5"/>
        <v>60675499.831905186</v>
      </c>
      <c r="I25" s="1">
        <f t="shared" si="4"/>
        <v>61075499.831905186</v>
      </c>
      <c r="J25" s="1"/>
      <c r="K25">
        <v>2037</v>
      </c>
      <c r="L25">
        <v>43</v>
      </c>
    </row>
    <row r="26" spans="1:12">
      <c r="A26">
        <v>22</v>
      </c>
      <c r="C26" s="1">
        <f t="shared" si="3"/>
        <v>342325315.71973258</v>
      </c>
      <c r="D26" s="1">
        <f t="shared" si="5"/>
        <v>78998149.781476766</v>
      </c>
      <c r="I26" s="1">
        <f t="shared" si="4"/>
        <v>79398149.781476766</v>
      </c>
      <c r="J26" s="1"/>
      <c r="K26">
        <v>2038</v>
      </c>
      <c r="L26">
        <v>44</v>
      </c>
    </row>
    <row r="27" spans="1:12">
      <c r="A27">
        <v>23</v>
      </c>
      <c r="C27" s="1">
        <f t="shared" si="3"/>
        <v>445542910.43565238</v>
      </c>
      <c r="D27" s="1">
        <f t="shared" si="5"/>
        <v>102817594.71591979</v>
      </c>
      <c r="I27" s="1">
        <f t="shared" si="4"/>
        <v>103217594.71591979</v>
      </c>
      <c r="J27" s="1"/>
      <c r="K27">
        <v>2039</v>
      </c>
      <c r="L27">
        <v>45</v>
      </c>
    </row>
    <row r="28" spans="1:12">
      <c r="A28">
        <v>24</v>
      </c>
      <c r="C28" s="1">
        <f t="shared" si="3"/>
        <v>579725783.56634808</v>
      </c>
      <c r="D28" s="1">
        <f t="shared" si="5"/>
        <v>133782873.1306957</v>
      </c>
      <c r="I28" s="1">
        <f t="shared" si="4"/>
        <v>134182873.1306957</v>
      </c>
      <c r="J28" s="1"/>
      <c r="K28">
        <v>2040</v>
      </c>
      <c r="L28">
        <v>46</v>
      </c>
    </row>
    <row r="29" spans="1:12">
      <c r="A29">
        <v>25</v>
      </c>
      <c r="C29" s="1">
        <f t="shared" si="3"/>
        <v>754163518.63625252</v>
      </c>
      <c r="D29" s="1">
        <f t="shared" si="5"/>
        <v>174037735.06990445</v>
      </c>
      <c r="I29" s="1">
        <f t="shared" si="4"/>
        <v>174437735.06990445</v>
      </c>
      <c r="J29" s="1"/>
      <c r="K29">
        <v>2041</v>
      </c>
      <c r="L29">
        <v>47</v>
      </c>
    </row>
    <row r="30" spans="1:12">
      <c r="A30">
        <v>26</v>
      </c>
      <c r="C30" s="1">
        <f t="shared" si="3"/>
        <v>980932574.22712827</v>
      </c>
      <c r="D30" s="1">
        <f t="shared" si="5"/>
        <v>226369055.59087574</v>
      </c>
      <c r="I30" s="1">
        <f t="shared" si="4"/>
        <v>226769055.59087574</v>
      </c>
      <c r="J30" s="1"/>
      <c r="K30">
        <v>2042</v>
      </c>
      <c r="L30">
        <v>48</v>
      </c>
    </row>
    <row r="31" spans="1:12" ht="19.5" customHeight="1">
      <c r="A31">
        <v>27</v>
      </c>
      <c r="C31" s="1">
        <f t="shared" si="3"/>
        <v>1275732346.4952667</v>
      </c>
      <c r="D31" s="1">
        <f t="shared" si="5"/>
        <v>294399772.26813841</v>
      </c>
      <c r="I31" s="1">
        <f t="shared" si="4"/>
        <v>294799772.26813841</v>
      </c>
      <c r="J31" s="1"/>
      <c r="K31">
        <v>2043</v>
      </c>
      <c r="L31">
        <v>49</v>
      </c>
    </row>
    <row r="32" spans="1:12">
      <c r="A32">
        <v>28</v>
      </c>
      <c r="C32" s="1">
        <f t="shared" si="3"/>
        <v>1658972050.4438467</v>
      </c>
      <c r="D32" s="1">
        <f t="shared" si="5"/>
        <v>382839703.94858003</v>
      </c>
      <c r="I32" s="1">
        <f t="shared" si="4"/>
        <v>383239703.94858003</v>
      </c>
      <c r="J32" s="1"/>
      <c r="K32">
        <v>2044</v>
      </c>
      <c r="L32">
        <v>50</v>
      </c>
    </row>
    <row r="33" spans="1:12">
      <c r="A33">
        <v>29</v>
      </c>
      <c r="C33" s="1">
        <f t="shared" si="3"/>
        <v>2157183665.5770006</v>
      </c>
      <c r="D33" s="1">
        <f t="shared" si="5"/>
        <v>497811615.13315392</v>
      </c>
      <c r="I33" s="1">
        <f t="shared" si="4"/>
        <v>498211615.13315392</v>
      </c>
      <c r="J33" s="1"/>
      <c r="K33">
        <v>2045</v>
      </c>
      <c r="L33">
        <v>51</v>
      </c>
    </row>
    <row r="34" spans="1:12">
      <c r="A34">
        <v>30</v>
      </c>
      <c r="C34" s="1">
        <f t="shared" si="3"/>
        <v>2804858765.2501011</v>
      </c>
      <c r="D34" s="1">
        <f t="shared" si="5"/>
        <v>647275099.67310047</v>
      </c>
      <c r="I34" s="1">
        <f t="shared" si="4"/>
        <v>647675099.67310047</v>
      </c>
      <c r="J34" s="1"/>
      <c r="K34">
        <v>2046</v>
      </c>
      <c r="L34">
        <v>52</v>
      </c>
    </row>
    <row r="35" spans="1:12">
      <c r="A35">
        <v>31</v>
      </c>
      <c r="C35" s="1">
        <f t="shared" si="3"/>
        <v>3646836394.8251314</v>
      </c>
      <c r="D35" s="1">
        <f t="shared" si="5"/>
        <v>841577629.57503033</v>
      </c>
      <c r="I35" s="1">
        <f t="shared" si="4"/>
        <v>841977629.57503033</v>
      </c>
      <c r="J35" s="1"/>
      <c r="K35">
        <v>2047</v>
      </c>
      <c r="L35">
        <v>53</v>
      </c>
    </row>
    <row r="36" spans="1:12">
      <c r="A36">
        <v>32</v>
      </c>
      <c r="C36" s="1">
        <f t="shared" si="3"/>
        <v>4741407313.2726707</v>
      </c>
      <c r="D36" s="1">
        <f t="shared" si="5"/>
        <v>1094170918.4475393</v>
      </c>
      <c r="I36" s="1">
        <f t="shared" si="4"/>
        <v>1094570918.4475393</v>
      </c>
      <c r="J36" s="1"/>
      <c r="K36">
        <v>2048</v>
      </c>
      <c r="L36">
        <v>54</v>
      </c>
    </row>
    <row r="37" spans="1:12">
      <c r="A37">
        <v>33</v>
      </c>
      <c r="C37" s="1">
        <f t="shared" si="3"/>
        <v>6164349507.2544718</v>
      </c>
      <c r="D37" s="1">
        <f t="shared" si="5"/>
        <v>1422542193.981801</v>
      </c>
      <c r="I37" s="1">
        <f t="shared" si="4"/>
        <v>1422942193.981801</v>
      </c>
      <c r="J37" s="1"/>
      <c r="K37">
        <v>2049</v>
      </c>
      <c r="L37">
        <v>55</v>
      </c>
    </row>
    <row r="38" spans="1:12">
      <c r="A38">
        <v>34</v>
      </c>
      <c r="C38" s="1">
        <f t="shared" si="3"/>
        <v>8014174359.4308138</v>
      </c>
      <c r="D38" s="1">
        <f t="shared" si="5"/>
        <v>1849424852.176342</v>
      </c>
      <c r="I38" s="1">
        <f t="shared" si="4"/>
        <v>1849824852.176342</v>
      </c>
      <c r="J38" s="1"/>
      <c r="K38">
        <v>2050</v>
      </c>
      <c r="L38">
        <v>56</v>
      </c>
    </row>
    <row r="39" spans="1:12">
      <c r="A39">
        <v>35</v>
      </c>
      <c r="C39" s="1">
        <f t="shared" si="3"/>
        <v>10418946667.260057</v>
      </c>
      <c r="D39" s="1">
        <f t="shared" si="5"/>
        <v>2404372307.8292437</v>
      </c>
      <c r="I39" s="1">
        <f t="shared" si="4"/>
        <v>2404772307.8292437</v>
      </c>
      <c r="J39" s="1"/>
      <c r="K39">
        <v>2051</v>
      </c>
      <c r="L39">
        <v>57</v>
      </c>
    </row>
    <row r="40" spans="1:12">
      <c r="A40">
        <v>36</v>
      </c>
      <c r="C40" s="1">
        <f t="shared" si="3"/>
        <v>13545150667.438076</v>
      </c>
      <c r="D40" s="1">
        <f t="shared" si="5"/>
        <v>3125804000.1780186</v>
      </c>
      <c r="I40" s="1">
        <f t="shared" si="4"/>
        <v>3126204000.1780186</v>
      </c>
      <c r="J40" s="1"/>
      <c r="K40">
        <v>2052</v>
      </c>
      <c r="L40">
        <v>58</v>
      </c>
    </row>
    <row r="41" spans="1:12">
      <c r="A41">
        <v>37</v>
      </c>
      <c r="C41" s="1">
        <f t="shared" si="3"/>
        <v>17609215867.669498</v>
      </c>
      <c r="D41" s="1">
        <f t="shared" si="5"/>
        <v>4063665200.2314224</v>
      </c>
      <c r="I41" s="1">
        <f t="shared" si="4"/>
        <v>4064065200.2314224</v>
      </c>
      <c r="J41" s="1"/>
      <c r="K41">
        <v>2053</v>
      </c>
      <c r="L41">
        <v>59</v>
      </c>
    </row>
    <row r="42" spans="1:12">
      <c r="A42">
        <v>38</v>
      </c>
      <c r="C42" s="1">
        <f t="shared" si="3"/>
        <v>22892500627.970348</v>
      </c>
      <c r="D42" s="1">
        <f t="shared" si="5"/>
        <v>5282884760.3008499</v>
      </c>
      <c r="I42" s="1">
        <f t="shared" si="4"/>
        <v>5283284760.3008499</v>
      </c>
      <c r="J42" s="1"/>
      <c r="K42">
        <v>2054</v>
      </c>
      <c r="L42">
        <v>60</v>
      </c>
    </row>
    <row r="43" spans="1:12">
      <c r="A43">
        <v>39</v>
      </c>
      <c r="C43" s="1">
        <f t="shared" si="3"/>
        <v>29760770816.361454</v>
      </c>
      <c r="D43" s="1">
        <f t="shared" si="5"/>
        <v>6867870188.3911057</v>
      </c>
      <c r="I43" s="1">
        <f t="shared" si="4"/>
        <v>6868270188.3911057</v>
      </c>
      <c r="J43" s="1"/>
      <c r="K43">
        <v>2055</v>
      </c>
      <c r="L43">
        <v>61</v>
      </c>
    </row>
    <row r="44" spans="1:12">
      <c r="A44">
        <v>40</v>
      </c>
      <c r="C44" s="1">
        <f t="shared" si="3"/>
        <v>38689522061.26989</v>
      </c>
      <c r="D44" s="1">
        <f t="shared" si="5"/>
        <v>8928351244.9084358</v>
      </c>
      <c r="I44" s="1">
        <f t="shared" si="4"/>
        <v>8928751244.9084358</v>
      </c>
      <c r="J44" s="1"/>
      <c r="K44">
        <v>2056</v>
      </c>
      <c r="L44">
        <v>62</v>
      </c>
    </row>
    <row r="45" spans="1:12">
      <c r="A45">
        <v>41</v>
      </c>
      <c r="C45" s="1">
        <f t="shared" si="3"/>
        <v>50296898679.650856</v>
      </c>
      <c r="D45" s="1">
        <f t="shared" si="5"/>
        <v>11606976618.380966</v>
      </c>
      <c r="I45" s="1">
        <f t="shared" si="4"/>
        <v>11607376618.380966</v>
      </c>
      <c r="J45" s="1"/>
      <c r="K45">
        <v>2057</v>
      </c>
      <c r="L45">
        <v>63</v>
      </c>
    </row>
    <row r="46" spans="1:12">
      <c r="A46">
        <v>42</v>
      </c>
      <c r="C46" s="1">
        <f t="shared" si="3"/>
        <v>65386488283.546112</v>
      </c>
      <c r="D46" s="1">
        <f t="shared" si="5"/>
        <v>15089189603.895256</v>
      </c>
      <c r="I46" s="1">
        <f t="shared" si="4"/>
        <v>15089589603.895256</v>
      </c>
      <c r="J46" s="1"/>
      <c r="K46">
        <v>2058</v>
      </c>
      <c r="L46">
        <v>64</v>
      </c>
    </row>
    <row r="47" spans="1:12">
      <c r="A47">
        <v>43</v>
      </c>
      <c r="C47" s="1">
        <f t="shared" si="3"/>
        <v>85002954768.609955</v>
      </c>
      <c r="D47" s="1">
        <f t="shared" si="5"/>
        <v>19616066485.063843</v>
      </c>
      <c r="I47" s="1">
        <f t="shared" si="4"/>
        <v>19616466485.063843</v>
      </c>
      <c r="J47" s="1"/>
      <c r="K47">
        <v>2059</v>
      </c>
      <c r="L47">
        <v>65</v>
      </c>
    </row>
    <row r="48" spans="1:12">
      <c r="A48">
        <v>44</v>
      </c>
      <c r="C48" s="1">
        <f t="shared" si="3"/>
        <v>110504361199.19295</v>
      </c>
      <c r="D48" s="1">
        <f t="shared" si="5"/>
        <v>25501006430.582993</v>
      </c>
      <c r="I48" s="1">
        <f t="shared" si="4"/>
        <v>25501406430.582993</v>
      </c>
      <c r="J48" s="1"/>
      <c r="K48">
        <v>2060</v>
      </c>
      <c r="L48">
        <v>66</v>
      </c>
    </row>
    <row r="49" spans="1:12">
      <c r="A49">
        <v>45</v>
      </c>
      <c r="C49" s="1">
        <f t="shared" si="3"/>
        <v>143656189558.95084</v>
      </c>
      <c r="D49" s="1">
        <f t="shared" si="5"/>
        <v>33151428359.757889</v>
      </c>
      <c r="I49" s="1">
        <f t="shared" si="4"/>
        <v>33151828359.757889</v>
      </c>
      <c r="J49" s="1"/>
      <c r="K49">
        <v>2061</v>
      </c>
      <c r="L49">
        <v>67</v>
      </c>
    </row>
    <row r="50" spans="1:12">
      <c r="A50">
        <v>46</v>
      </c>
      <c r="C50" s="1">
        <f t="shared" si="3"/>
        <v>186753566426.63611</v>
      </c>
      <c r="D50" s="1">
        <f t="shared" si="5"/>
        <v>43096976867.685272</v>
      </c>
      <c r="I50" s="1">
        <f t="shared" si="4"/>
        <v>43097376867.685272</v>
      </c>
      <c r="J50" s="1"/>
      <c r="K50">
        <v>2062</v>
      </c>
      <c r="L50">
        <v>68</v>
      </c>
    </row>
    <row r="51" spans="1:12">
      <c r="A51">
        <v>47</v>
      </c>
      <c r="C51" s="1">
        <f t="shared" si="3"/>
        <v>242780156354.62695</v>
      </c>
      <c r="D51" s="1">
        <f t="shared" si="5"/>
        <v>56026189927.990845</v>
      </c>
      <c r="I51" s="1">
        <f t="shared" si="4"/>
        <v>56026589927.990845</v>
      </c>
      <c r="J51" s="1"/>
      <c r="K51">
        <v>2063</v>
      </c>
      <c r="L51">
        <v>69</v>
      </c>
    </row>
    <row r="52" spans="1:12">
      <c r="A52">
        <v>48</v>
      </c>
      <c r="C52" s="1">
        <f t="shared" si="3"/>
        <v>315614723261.01508</v>
      </c>
      <c r="D52" s="1">
        <f t="shared" si="5"/>
        <v>72834166906.388123</v>
      </c>
      <c r="I52" s="1">
        <f t="shared" si="4"/>
        <v>72834566906.388123</v>
      </c>
      <c r="J52" s="1"/>
      <c r="K52">
        <v>2064</v>
      </c>
      <c r="L52">
        <v>70</v>
      </c>
    </row>
    <row r="53" spans="1:12">
      <c r="A53">
        <v>49</v>
      </c>
      <c r="C53" s="1">
        <f t="shared" si="3"/>
        <v>410299660239.31964</v>
      </c>
      <c r="D53" s="1">
        <f t="shared" si="5"/>
        <v>94684536978.304565</v>
      </c>
      <c r="I53" s="1">
        <f t="shared" si="4"/>
        <v>94684936978.304565</v>
      </c>
      <c r="J53" s="1"/>
      <c r="K53">
        <v>2065</v>
      </c>
      <c r="L53">
        <v>71</v>
      </c>
    </row>
    <row r="54" spans="1:12">
      <c r="A54">
        <v>50</v>
      </c>
      <c r="C54" s="1">
        <f t="shared" si="3"/>
        <v>533390078311.11554</v>
      </c>
      <c r="D54" s="1">
        <f t="shared" si="5"/>
        <v>123090018071.7959</v>
      </c>
      <c r="I54" s="1">
        <f t="shared" si="4"/>
        <v>123090418071.7959</v>
      </c>
      <c r="J54" s="1"/>
      <c r="K54">
        <v>2066</v>
      </c>
      <c r="L54">
        <v>72</v>
      </c>
    </row>
    <row r="55" spans="1:12">
      <c r="A55">
        <v>51</v>
      </c>
      <c r="C55" s="1">
        <f t="shared" si="3"/>
        <v>693407621804.4502</v>
      </c>
      <c r="D55" s="1">
        <f t="shared" si="5"/>
        <v>160017143493.33466</v>
      </c>
      <c r="I55" s="1">
        <f t="shared" si="4"/>
        <v>160017543493.33466</v>
      </c>
      <c r="J55" s="1"/>
      <c r="K55">
        <v>2067</v>
      </c>
      <c r="L55">
        <v>73</v>
      </c>
    </row>
    <row r="56" spans="1:12">
      <c r="A56">
        <v>52</v>
      </c>
      <c r="C56" s="1">
        <f t="shared" si="3"/>
        <v>901430428345.78528</v>
      </c>
      <c r="D56" s="1">
        <f t="shared" si="5"/>
        <v>208022406541.33508</v>
      </c>
      <c r="I56" s="1">
        <f t="shared" si="4"/>
        <v>208022806541.33508</v>
      </c>
      <c r="J56" s="1"/>
      <c r="K56">
        <v>2068</v>
      </c>
      <c r="L56">
        <v>74</v>
      </c>
    </row>
    <row r="57" spans="1:12">
      <c r="A57">
        <v>53</v>
      </c>
      <c r="C57" s="1">
        <f t="shared" si="3"/>
        <v>1171860076849.521</v>
      </c>
      <c r="D57" s="1">
        <f t="shared" si="5"/>
        <v>270429248503.73572</v>
      </c>
      <c r="I57" s="1">
        <f t="shared" si="4"/>
        <v>270429648503.73572</v>
      </c>
      <c r="J57" s="1"/>
      <c r="K57">
        <v>2069</v>
      </c>
      <c r="L57">
        <v>75</v>
      </c>
    </row>
    <row r="58" spans="1:12">
      <c r="A58">
        <v>54</v>
      </c>
      <c r="C58" s="1">
        <f t="shared" si="3"/>
        <v>1523418619904.3774</v>
      </c>
      <c r="D58" s="1">
        <f t="shared" si="5"/>
        <v>351558143054.85645</v>
      </c>
      <c r="I58" s="1">
        <f t="shared" si="4"/>
        <v>351558543054.85645</v>
      </c>
      <c r="J58" s="1"/>
      <c r="K58">
        <v>2070</v>
      </c>
      <c r="L58">
        <v>76</v>
      </c>
    </row>
    <row r="59" spans="1:12">
      <c r="A59">
        <v>55</v>
      </c>
      <c r="C59" s="1">
        <f t="shared" si="3"/>
        <v>1980444725875.6907</v>
      </c>
      <c r="D59" s="1">
        <f t="shared" si="5"/>
        <v>457025705971.31323</v>
      </c>
      <c r="I59" s="1">
        <f t="shared" si="4"/>
        <v>457026105971.31323</v>
      </c>
      <c r="J59" s="1"/>
      <c r="K59">
        <v>2071</v>
      </c>
      <c r="L59">
        <v>77</v>
      </c>
    </row>
    <row r="60" spans="1:12">
      <c r="A60">
        <v>56</v>
      </c>
      <c r="C60" s="1">
        <f t="shared" si="3"/>
        <v>2574578663638.3979</v>
      </c>
      <c r="D60" s="1">
        <f t="shared" si="5"/>
        <v>594133537762.70728</v>
      </c>
      <c r="I60" s="1">
        <f t="shared" si="4"/>
        <v>594133937762.70728</v>
      </c>
      <c r="J60" s="1"/>
      <c r="K60">
        <v>2072</v>
      </c>
      <c r="L60">
        <v>78</v>
      </c>
    </row>
    <row r="61" spans="1:12">
      <c r="A61">
        <v>57</v>
      </c>
      <c r="C61" s="1">
        <f t="shared" si="3"/>
        <v>3346952782729.9175</v>
      </c>
      <c r="D61" s="1">
        <f t="shared" si="5"/>
        <v>772373719091.51953</v>
      </c>
      <c r="I61" s="1">
        <f t="shared" si="4"/>
        <v>772374119091.51953</v>
      </c>
      <c r="J61" s="1"/>
      <c r="K61">
        <v>2073</v>
      </c>
      <c r="L61">
        <v>79</v>
      </c>
    </row>
    <row r="62" spans="1:12">
      <c r="A62">
        <v>58</v>
      </c>
      <c r="C62" s="1">
        <f t="shared" si="3"/>
        <v>4351039137548.8931</v>
      </c>
      <c r="D62" s="1">
        <f t="shared" si="5"/>
        <v>1004085954818.9756</v>
      </c>
      <c r="I62" s="1">
        <f t="shared" si="4"/>
        <v>1004086354818.9756</v>
      </c>
      <c r="J62" s="1"/>
      <c r="K62">
        <v>2074</v>
      </c>
      <c r="L62">
        <v>80</v>
      </c>
    </row>
    <row r="63" spans="1:12">
      <c r="A63">
        <v>59</v>
      </c>
      <c r="C63" s="1">
        <f t="shared" si="3"/>
        <v>5656351398813.5615</v>
      </c>
      <c r="D63" s="1">
        <f t="shared" si="5"/>
        <v>1305311861264.6685</v>
      </c>
      <c r="I63" s="1">
        <f t="shared" si="4"/>
        <v>1305312261264.6685</v>
      </c>
      <c r="J63" s="1"/>
      <c r="K63">
        <v>2075</v>
      </c>
      <c r="L63">
        <v>81</v>
      </c>
    </row>
    <row r="64" spans="1:12">
      <c r="A64">
        <v>60</v>
      </c>
      <c r="C64" s="1">
        <f t="shared" si="3"/>
        <v>7353257338457.6299</v>
      </c>
      <c r="D64" s="1">
        <f t="shared" si="5"/>
        <v>1696905539644.0684</v>
      </c>
      <c r="I64" s="1">
        <f t="shared" si="4"/>
        <v>1696905939644.0684</v>
      </c>
      <c r="J64" s="1"/>
      <c r="K64">
        <v>2076</v>
      </c>
      <c r="L64">
        <v>82</v>
      </c>
    </row>
    <row r="65" spans="1:12">
      <c r="A65">
        <v>61</v>
      </c>
      <c r="C65" s="1">
        <f t="shared" si="3"/>
        <v>9559235059994.9199</v>
      </c>
      <c r="D65" s="1">
        <f t="shared" si="5"/>
        <v>2205977321537.29</v>
      </c>
      <c r="I65" s="1">
        <f t="shared" si="4"/>
        <v>2205977721537.29</v>
      </c>
      <c r="K65">
        <v>2077</v>
      </c>
      <c r="L65">
        <v>83</v>
      </c>
    </row>
    <row r="66" spans="1:12">
      <c r="A66">
        <v>62</v>
      </c>
      <c r="C66" s="1">
        <f t="shared" si="3"/>
        <v>12427006097993.396</v>
      </c>
      <c r="D66" s="1">
        <f t="shared" si="5"/>
        <v>2867770637998.4766</v>
      </c>
      <c r="I66" s="1">
        <f t="shared" si="4"/>
        <v>2867771037998.4766</v>
      </c>
      <c r="K66">
        <v>2078</v>
      </c>
      <c r="L66">
        <v>84</v>
      </c>
    </row>
    <row r="67" spans="1:12">
      <c r="A67">
        <v>63</v>
      </c>
      <c r="C67" s="1">
        <f t="shared" si="3"/>
        <v>16155108447391.416</v>
      </c>
      <c r="D67" s="1">
        <f t="shared" si="5"/>
        <v>3728101949398.0195</v>
      </c>
      <c r="I67" s="1">
        <f t="shared" si="4"/>
        <v>3728102349398.0195</v>
      </c>
      <c r="K67">
        <v>2079</v>
      </c>
      <c r="L67">
        <v>85</v>
      </c>
    </row>
    <row r="68" spans="1:12">
      <c r="A68">
        <v>64</v>
      </c>
      <c r="C68" s="1">
        <f t="shared" si="3"/>
        <v>21001641501608.84</v>
      </c>
      <c r="D68" s="1">
        <f t="shared" si="5"/>
        <v>4846532654217.4238</v>
      </c>
      <c r="I68" s="1">
        <f t="shared" si="4"/>
        <v>4846533054217.4238</v>
      </c>
      <c r="K68">
        <v>2080</v>
      </c>
      <c r="L68">
        <v>86</v>
      </c>
    </row>
    <row r="69" spans="1:12">
      <c r="A69">
        <v>65</v>
      </c>
      <c r="C69" s="1">
        <f t="shared" si="3"/>
        <v>27302134472091.492</v>
      </c>
      <c r="D69" s="1">
        <f t="shared" si="5"/>
        <v>6300492570482.6523</v>
      </c>
      <c r="I69" s="1">
        <f t="shared" si="4"/>
        <v>6300492970482.6523</v>
      </c>
      <c r="K69">
        <v>2081</v>
      </c>
      <c r="L69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4" sqref="D14"/>
    </sheetView>
  </sheetViews>
  <sheetFormatPr defaultRowHeight="16.5"/>
  <cols>
    <col min="1" max="1" width="25.375" bestFit="1" customWidth="1"/>
    <col min="2" max="2" width="19" bestFit="1" customWidth="1"/>
    <col min="3" max="3" width="10.5" bestFit="1" customWidth="1"/>
  </cols>
  <sheetData>
    <row r="1" spans="1:3">
      <c r="A1" t="s">
        <v>33</v>
      </c>
      <c r="B1" t="s">
        <v>31</v>
      </c>
    </row>
    <row r="2" spans="1:3">
      <c r="A2" t="s">
        <v>32</v>
      </c>
      <c r="B2" t="s">
        <v>31</v>
      </c>
    </row>
    <row r="3" spans="1:3">
      <c r="A3" t="s">
        <v>34</v>
      </c>
      <c r="B3" t="s">
        <v>30</v>
      </c>
    </row>
    <row r="4" spans="1:3">
      <c r="A4" t="s">
        <v>34</v>
      </c>
      <c r="B4" t="s">
        <v>50</v>
      </c>
      <c r="C4" t="s">
        <v>51</v>
      </c>
    </row>
    <row r="7" spans="1:3">
      <c r="A7" t="s">
        <v>35</v>
      </c>
    </row>
    <row r="8" spans="1:3">
      <c r="B8" t="s">
        <v>36</v>
      </c>
      <c r="C8" t="s">
        <v>37</v>
      </c>
    </row>
    <row r="9" spans="1:3">
      <c r="A9" t="s">
        <v>93</v>
      </c>
      <c r="B9" t="s">
        <v>36</v>
      </c>
      <c r="C9" t="s">
        <v>94</v>
      </c>
    </row>
    <row r="10" spans="1:3" ht="19.5">
      <c r="B10" s="16" t="s">
        <v>95</v>
      </c>
      <c r="C10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3" sqref="G23"/>
    </sheetView>
  </sheetViews>
  <sheetFormatPr defaultRowHeight="16.5"/>
  <cols>
    <col min="1" max="1" width="16.125" bestFit="1" customWidth="1"/>
    <col min="2" max="2" width="13" bestFit="1" customWidth="1"/>
    <col min="3" max="3" width="11.625" style="3" bestFit="1" customWidth="1"/>
    <col min="4" max="4" width="11.625" bestFit="1" customWidth="1"/>
    <col min="5" max="5" width="11.625" customWidth="1"/>
    <col min="6" max="6" width="9.5" bestFit="1" customWidth="1"/>
    <col min="7" max="7" width="16.375" customWidth="1"/>
    <col min="8" max="8" width="11.625" bestFit="1" customWidth="1"/>
  </cols>
  <sheetData>
    <row r="1" spans="1:4">
      <c r="A1" t="s">
        <v>4</v>
      </c>
      <c r="B1" t="s">
        <v>5</v>
      </c>
      <c r="C1" s="3" t="s">
        <v>7</v>
      </c>
      <c r="D1" t="s">
        <v>41</v>
      </c>
    </row>
    <row r="3" spans="1:4">
      <c r="A3" t="s">
        <v>11</v>
      </c>
    </row>
    <row r="4" spans="1:4">
      <c r="A4" s="2">
        <v>43004</v>
      </c>
      <c r="B4" t="s">
        <v>8</v>
      </c>
      <c r="C4" s="3">
        <v>89</v>
      </c>
    </row>
    <row r="5" spans="1:4">
      <c r="A5" s="2">
        <v>43008</v>
      </c>
      <c r="B5" t="s">
        <v>6</v>
      </c>
      <c r="C5" s="3">
        <v>1378</v>
      </c>
    </row>
    <row r="7" spans="1:4">
      <c r="A7" s="2">
        <v>43068</v>
      </c>
      <c r="B7" t="s">
        <v>9</v>
      </c>
      <c r="C7" s="3">
        <v>872</v>
      </c>
    </row>
    <row r="8" spans="1:4">
      <c r="A8" s="2">
        <v>43068</v>
      </c>
      <c r="B8" t="s">
        <v>9</v>
      </c>
      <c r="C8" s="3">
        <v>1276</v>
      </c>
    </row>
    <row r="10" spans="1:4">
      <c r="A10" s="2">
        <v>43073</v>
      </c>
      <c r="B10" t="s">
        <v>9</v>
      </c>
      <c r="C10" s="3">
        <v>2271</v>
      </c>
    </row>
    <row r="11" spans="1:4">
      <c r="A11" s="2">
        <v>43082</v>
      </c>
      <c r="B11" t="s">
        <v>10</v>
      </c>
      <c r="C11" s="3">
        <v>19041</v>
      </c>
    </row>
    <row r="12" spans="1:4">
      <c r="A12" s="2">
        <v>43112</v>
      </c>
      <c r="B12" t="s">
        <v>10</v>
      </c>
      <c r="C12" s="3">
        <v>45942</v>
      </c>
    </row>
    <row r="21" spans="1:4" s="3" customFormat="1">
      <c r="A21" s="3" t="s">
        <v>38</v>
      </c>
      <c r="D21" s="3">
        <v>240000</v>
      </c>
    </row>
    <row r="22" spans="1:4">
      <c r="A22" t="s">
        <v>39</v>
      </c>
      <c r="C22" s="3">
        <f>SUM(C4:C12)</f>
        <v>70869</v>
      </c>
    </row>
    <row r="23" spans="1:4">
      <c r="A23" t="s">
        <v>20</v>
      </c>
      <c r="C23" s="3">
        <f>D21+C22</f>
        <v>310869</v>
      </c>
    </row>
    <row r="24" spans="1:4">
      <c r="A24" t="s">
        <v>12</v>
      </c>
      <c r="C24" s="7">
        <f>C22/D21</f>
        <v>0.29528749999999998</v>
      </c>
    </row>
    <row r="34" spans="7:7">
      <c r="G34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30" sqref="E30"/>
    </sheetView>
  </sheetViews>
  <sheetFormatPr defaultRowHeight="16.5"/>
  <cols>
    <col min="1" max="1" width="16.125" bestFit="1" customWidth="1"/>
    <col min="2" max="2" width="15.25" bestFit="1" customWidth="1"/>
    <col min="3" max="4" width="11.625" bestFit="1" customWidth="1"/>
  </cols>
  <sheetData>
    <row r="1" spans="1:4">
      <c r="A1" t="s">
        <v>4</v>
      </c>
      <c r="B1" t="s">
        <v>5</v>
      </c>
      <c r="C1" t="s">
        <v>7</v>
      </c>
      <c r="D1" t="s">
        <v>41</v>
      </c>
    </row>
    <row r="3" spans="1:4">
      <c r="A3" t="s">
        <v>13</v>
      </c>
    </row>
    <row r="4" spans="1:4">
      <c r="A4" s="2">
        <v>43182</v>
      </c>
      <c r="B4" t="s">
        <v>14</v>
      </c>
      <c r="C4" s="3">
        <v>134</v>
      </c>
      <c r="D4" s="4" t="s">
        <v>19</v>
      </c>
    </row>
    <row r="5" spans="1:4">
      <c r="A5" s="2">
        <v>43187</v>
      </c>
      <c r="B5" t="s">
        <v>15</v>
      </c>
      <c r="C5" s="3">
        <v>-112</v>
      </c>
      <c r="D5" s="4" t="s">
        <v>19</v>
      </c>
    </row>
    <row r="7" spans="1:4">
      <c r="A7" s="2">
        <v>43192</v>
      </c>
      <c r="B7" t="s">
        <v>16</v>
      </c>
      <c r="C7" s="3">
        <v>5516</v>
      </c>
      <c r="D7" s="4" t="s">
        <v>19</v>
      </c>
    </row>
    <row r="8" spans="1:4">
      <c r="A8" s="2">
        <v>43193</v>
      </c>
      <c r="B8" t="s">
        <v>16</v>
      </c>
      <c r="C8" s="3">
        <v>-26604</v>
      </c>
      <c r="D8" s="4" t="s">
        <v>19</v>
      </c>
    </row>
    <row r="9" spans="1:4">
      <c r="A9" s="2">
        <v>43193</v>
      </c>
      <c r="B9" t="s">
        <v>14</v>
      </c>
      <c r="C9" s="3">
        <v>-69159</v>
      </c>
      <c r="D9" s="5"/>
    </row>
    <row r="10" spans="1:4">
      <c r="A10" s="2">
        <v>43200</v>
      </c>
      <c r="B10" t="s">
        <v>17</v>
      </c>
      <c r="C10" s="3">
        <v>-7970</v>
      </c>
      <c r="D10" s="4" t="s">
        <v>19</v>
      </c>
    </row>
    <row r="11" spans="1:4">
      <c r="A11" s="2">
        <v>43200</v>
      </c>
      <c r="B11" t="s">
        <v>18</v>
      </c>
      <c r="C11" s="3">
        <v>-154</v>
      </c>
      <c r="D11" s="4" t="s">
        <v>19</v>
      </c>
    </row>
    <row r="12" spans="1:4">
      <c r="A12" s="2">
        <v>43201</v>
      </c>
      <c r="B12" t="s">
        <v>10</v>
      </c>
      <c r="C12" s="3">
        <v>126</v>
      </c>
      <c r="D12" s="4" t="s">
        <v>19</v>
      </c>
    </row>
    <row r="13" spans="1:4">
      <c r="A13" s="2">
        <v>43202</v>
      </c>
      <c r="B13" t="s">
        <v>15</v>
      </c>
      <c r="C13" s="3">
        <v>485</v>
      </c>
      <c r="D13" s="4" t="s">
        <v>19</v>
      </c>
    </row>
    <row r="14" spans="1:4">
      <c r="A14" s="2">
        <v>43203</v>
      </c>
      <c r="B14" t="s">
        <v>21</v>
      </c>
      <c r="C14" s="3">
        <v>-671</v>
      </c>
      <c r="D14" s="4" t="s">
        <v>19</v>
      </c>
    </row>
    <row r="15" spans="1:4">
      <c r="A15" s="2">
        <v>43224</v>
      </c>
      <c r="B15" t="s">
        <v>22</v>
      </c>
      <c r="C15" s="3">
        <v>11267</v>
      </c>
    </row>
    <row r="16" spans="1:4">
      <c r="A16" s="2">
        <v>43378</v>
      </c>
      <c r="B16" t="s">
        <v>23</v>
      </c>
      <c r="C16" s="3">
        <v>29515</v>
      </c>
    </row>
    <row r="21" spans="1:4">
      <c r="A21" s="3" t="s">
        <v>38</v>
      </c>
      <c r="B21" s="3"/>
      <c r="C21" s="3"/>
      <c r="D21" s="3">
        <v>480000</v>
      </c>
    </row>
    <row r="22" spans="1:4">
      <c r="A22" t="s">
        <v>39</v>
      </c>
      <c r="C22" s="3">
        <f>SUM(C4:C20)</f>
        <v>-57627</v>
      </c>
    </row>
    <row r="23" spans="1:4">
      <c r="A23" t="s">
        <v>20</v>
      </c>
      <c r="C23" s="3">
        <f>D21+C22</f>
        <v>422373</v>
      </c>
    </row>
    <row r="24" spans="1:4">
      <c r="A24" t="s">
        <v>12</v>
      </c>
      <c r="C24" s="7">
        <f>C22/D21</f>
        <v>-0.12005625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31" sqref="F31"/>
    </sheetView>
  </sheetViews>
  <sheetFormatPr defaultRowHeight="16.5"/>
  <cols>
    <col min="1" max="1" width="16.125" bestFit="1" customWidth="1"/>
    <col min="2" max="2" width="10.875" bestFit="1" customWidth="1"/>
    <col min="3" max="3" width="11.625" bestFit="1" customWidth="1"/>
    <col min="5" max="5" width="11.625" bestFit="1" customWidth="1"/>
  </cols>
  <sheetData>
    <row r="1" spans="1:5">
      <c r="A1" t="s">
        <v>4</v>
      </c>
      <c r="B1" t="s">
        <v>5</v>
      </c>
      <c r="C1" t="s">
        <v>7</v>
      </c>
      <c r="D1" t="s">
        <v>41</v>
      </c>
      <c r="E1" t="s">
        <v>42</v>
      </c>
    </row>
    <row r="3" spans="1:5">
      <c r="A3" t="s">
        <v>25</v>
      </c>
    </row>
    <row r="4" spans="1:5">
      <c r="A4" s="2">
        <v>43642</v>
      </c>
      <c r="B4" t="s">
        <v>26</v>
      </c>
      <c r="C4" s="3">
        <v>-19470</v>
      </c>
    </row>
    <row r="5" spans="1:5">
      <c r="A5" s="2">
        <v>43697</v>
      </c>
      <c r="B5" t="s">
        <v>26</v>
      </c>
      <c r="C5" s="3">
        <v>-1011</v>
      </c>
    </row>
    <row r="6" spans="1:5">
      <c r="A6" s="2">
        <v>43736</v>
      </c>
      <c r="B6" t="s">
        <v>26</v>
      </c>
      <c r="C6" s="3">
        <v>133266</v>
      </c>
    </row>
    <row r="21" spans="1:5">
      <c r="A21" s="3" t="s">
        <v>38</v>
      </c>
      <c r="B21" s="3"/>
      <c r="C21" s="3"/>
      <c r="D21" s="3"/>
      <c r="E21" s="3">
        <v>720000</v>
      </c>
    </row>
    <row r="22" spans="1:5">
      <c r="A22" t="s">
        <v>39</v>
      </c>
      <c r="C22" s="3">
        <f>SUM(C4:C20)</f>
        <v>112785</v>
      </c>
    </row>
    <row r="23" spans="1:5">
      <c r="A23" t="s">
        <v>20</v>
      </c>
      <c r="C23" s="3">
        <f>E21+C22</f>
        <v>832785</v>
      </c>
    </row>
    <row r="24" spans="1:5">
      <c r="A24" t="s">
        <v>12</v>
      </c>
      <c r="C24" s="7">
        <f>C22/E21</f>
        <v>0.15664583333333335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E39" sqref="E39"/>
    </sheetView>
  </sheetViews>
  <sheetFormatPr defaultRowHeight="16.5"/>
  <cols>
    <col min="1" max="1" width="16.125" bestFit="1" customWidth="1"/>
    <col min="2" max="2" width="15.25" bestFit="1" customWidth="1"/>
    <col min="3" max="3" width="11.625" bestFit="1" customWidth="1"/>
    <col min="4" max="5" width="13.375" bestFit="1" customWidth="1"/>
  </cols>
  <sheetData>
    <row r="1" spans="1:5">
      <c r="A1" t="s">
        <v>4</v>
      </c>
      <c r="B1" t="s">
        <v>5</v>
      </c>
      <c r="C1" t="s">
        <v>7</v>
      </c>
      <c r="D1" t="s">
        <v>41</v>
      </c>
      <c r="E1" t="s">
        <v>42</v>
      </c>
    </row>
    <row r="3" spans="1:5">
      <c r="A3" t="s">
        <v>27</v>
      </c>
      <c r="D3" s="3">
        <v>1017594</v>
      </c>
    </row>
    <row r="4" spans="1:5">
      <c r="A4" s="2">
        <v>43860</v>
      </c>
      <c r="B4" t="s">
        <v>26</v>
      </c>
      <c r="C4" s="3">
        <v>14130</v>
      </c>
      <c r="D4" s="3"/>
    </row>
    <row r="5" spans="1:5">
      <c r="A5" s="2">
        <v>43878</v>
      </c>
      <c r="B5" t="s">
        <v>29</v>
      </c>
      <c r="C5" s="3">
        <v>-7346</v>
      </c>
      <c r="D5" s="3"/>
    </row>
    <row r="6" spans="1:5">
      <c r="A6" s="2">
        <v>44099</v>
      </c>
      <c r="B6" t="s">
        <v>23</v>
      </c>
      <c r="C6" s="3">
        <v>40000</v>
      </c>
      <c r="D6" s="3"/>
    </row>
    <row r="7" spans="1:5">
      <c r="A7" s="2">
        <v>44120</v>
      </c>
      <c r="B7" t="s">
        <v>26</v>
      </c>
      <c r="C7" s="3"/>
      <c r="D7" s="3">
        <v>11020</v>
      </c>
    </row>
    <row r="8" spans="1:5">
      <c r="A8" s="2">
        <v>44165</v>
      </c>
      <c r="B8" t="s">
        <v>26</v>
      </c>
      <c r="C8" s="3">
        <v>4347</v>
      </c>
      <c r="D8" s="3">
        <v>-74504</v>
      </c>
      <c r="E8" s="3">
        <f>$C8+ABS($D8)</f>
        <v>78851</v>
      </c>
    </row>
    <row r="9" spans="1:5">
      <c r="A9" s="2">
        <v>44166</v>
      </c>
      <c r="B9" t="s">
        <v>26</v>
      </c>
      <c r="C9" s="3">
        <v>24508</v>
      </c>
      <c r="D9" s="3">
        <v>-201390</v>
      </c>
      <c r="E9" s="3">
        <f>$C9+ABS($D9)</f>
        <v>225898</v>
      </c>
    </row>
    <row r="10" spans="1:5">
      <c r="A10" s="2">
        <v>44167</v>
      </c>
      <c r="B10" t="s">
        <v>26</v>
      </c>
      <c r="C10" s="3">
        <v>51623</v>
      </c>
      <c r="D10" s="3">
        <v>-298126</v>
      </c>
      <c r="E10" s="3">
        <f>$C10+ABS($D10)</f>
        <v>349749</v>
      </c>
    </row>
    <row r="11" spans="1:5">
      <c r="A11" s="2">
        <v>44168</v>
      </c>
      <c r="B11" t="s">
        <v>26</v>
      </c>
      <c r="C11" s="3">
        <v>106908</v>
      </c>
      <c r="D11" s="3">
        <v>-454594</v>
      </c>
      <c r="E11" s="3">
        <f>$C11+ABS($D11)</f>
        <v>561502</v>
      </c>
    </row>
    <row r="12" spans="1:5">
      <c r="C12" s="3"/>
      <c r="D12" s="3"/>
      <c r="E12" s="3"/>
    </row>
    <row r="13" spans="1:5">
      <c r="C13" s="3"/>
      <c r="D13" s="3"/>
      <c r="E13" s="3"/>
    </row>
    <row r="14" spans="1:5">
      <c r="C14" s="3"/>
      <c r="D14" s="3"/>
      <c r="E14" s="3"/>
    </row>
    <row r="15" spans="1:5">
      <c r="C15" s="3"/>
      <c r="D15" s="3"/>
      <c r="E15" s="3"/>
    </row>
    <row r="16" spans="1:5">
      <c r="C16" s="3"/>
      <c r="D16" s="3"/>
      <c r="E16" s="3"/>
    </row>
    <row r="17" spans="1:5">
      <c r="C17" s="3"/>
      <c r="D17" s="3"/>
      <c r="E17" s="3"/>
    </row>
    <row r="18" spans="1:5" ht="26.25" customHeight="1">
      <c r="C18" s="3"/>
      <c r="D18" s="3"/>
      <c r="E18" s="3"/>
    </row>
    <row r="19" spans="1:5">
      <c r="C19" s="3"/>
      <c r="D19" s="3"/>
      <c r="E19" s="3"/>
    </row>
    <row r="20" spans="1:5">
      <c r="A20" s="3" t="s">
        <v>38</v>
      </c>
      <c r="B20" s="3"/>
      <c r="C20" s="3"/>
      <c r="D20" s="3"/>
    </row>
    <row r="21" spans="1:5">
      <c r="A21" t="s">
        <v>39</v>
      </c>
      <c r="C21" s="3">
        <f>SUM(C2:C20)</f>
        <v>234170</v>
      </c>
      <c r="D21" s="3">
        <f>SUM(D2:D20)</f>
        <v>0</v>
      </c>
      <c r="E21" s="3">
        <f>SUM(E2:E20)</f>
        <v>1216000</v>
      </c>
    </row>
    <row r="22" spans="1:5">
      <c r="A22" t="s">
        <v>20</v>
      </c>
      <c r="C22" s="3"/>
    </row>
    <row r="23" spans="1:5">
      <c r="A23" t="s">
        <v>12</v>
      </c>
      <c r="C23" s="7">
        <f>C21/(E24-C21)</f>
        <v>0.23850361060468717</v>
      </c>
      <c r="E23" s="3" t="s">
        <v>43</v>
      </c>
    </row>
    <row r="24" spans="1:5">
      <c r="E24" s="3">
        <f>SUM(D21:E21)</f>
        <v>1216000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workbookViewId="0">
      <pane ySplit="1" topLeftCell="A2" activePane="bottomLeft" state="frozen"/>
      <selection activeCell="I36" sqref="I36"/>
      <selection pane="bottomLeft" activeCell="G29" sqref="G29"/>
    </sheetView>
  </sheetViews>
  <sheetFormatPr defaultRowHeight="16.5"/>
  <cols>
    <col min="1" max="1" width="16.125" bestFit="1" customWidth="1"/>
    <col min="2" max="2" width="17.5" bestFit="1" customWidth="1"/>
    <col min="3" max="3" width="13.375" style="3" bestFit="1" customWidth="1"/>
    <col min="4" max="5" width="13.375" bestFit="1" customWidth="1"/>
    <col min="6" max="6" width="10.5" bestFit="1" customWidth="1"/>
    <col min="7" max="7" width="17.5" bestFit="1" customWidth="1"/>
    <col min="8" max="8" width="18.375" bestFit="1" customWidth="1"/>
    <col min="9" max="9" width="13.375" bestFit="1" customWidth="1"/>
    <col min="10" max="10" width="11.625" bestFit="1" customWidth="1"/>
    <col min="11" max="12" width="10.5" bestFit="1" customWidth="1"/>
    <col min="13" max="14" width="13.375" bestFit="1" customWidth="1"/>
    <col min="15" max="17" width="10.5" bestFit="1" customWidth="1"/>
  </cols>
  <sheetData>
    <row r="1" spans="1:17">
      <c r="A1" t="s">
        <v>73</v>
      </c>
      <c r="B1" t="s">
        <v>74</v>
      </c>
      <c r="C1" s="3" t="s">
        <v>7</v>
      </c>
      <c r="D1" t="s">
        <v>41</v>
      </c>
      <c r="E1" t="s">
        <v>42</v>
      </c>
    </row>
    <row r="2" spans="1:17"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</row>
    <row r="3" spans="1:17">
      <c r="A3" t="s">
        <v>40</v>
      </c>
      <c r="D3" s="3"/>
      <c r="E3" s="3">
        <v>1216000</v>
      </c>
    </row>
    <row r="4" spans="1:17">
      <c r="B4" t="s">
        <v>52</v>
      </c>
      <c r="D4" s="3"/>
      <c r="E4" s="3">
        <v>-20000</v>
      </c>
    </row>
    <row r="5" spans="1:17">
      <c r="B5" t="s">
        <v>46</v>
      </c>
      <c r="D5" s="3"/>
      <c r="E5" s="3">
        <f>SUM(F5:Q5)</f>
        <v>172139</v>
      </c>
      <c r="F5" s="3">
        <v>10000</v>
      </c>
      <c r="G5" s="3">
        <v>20000</v>
      </c>
      <c r="H5" s="3"/>
      <c r="I5" s="3">
        <v>3674</v>
      </c>
      <c r="J5" s="3">
        <v>29589</v>
      </c>
      <c r="K5" s="3">
        <v>21576</v>
      </c>
      <c r="M5" s="3">
        <v>21394</v>
      </c>
      <c r="N5" s="3">
        <v>9443</v>
      </c>
      <c r="O5" s="3">
        <v>26021</v>
      </c>
      <c r="P5" s="3">
        <v>19567</v>
      </c>
      <c r="Q5" s="3">
        <v>10875</v>
      </c>
    </row>
    <row r="6" spans="1:17">
      <c r="A6" s="2"/>
      <c r="B6" t="s">
        <v>47</v>
      </c>
      <c r="D6" s="3"/>
      <c r="E6" s="3">
        <f>SUM(F6:Q6)</f>
        <v>178477</v>
      </c>
      <c r="F6" s="3">
        <v>78218</v>
      </c>
      <c r="G6" s="3"/>
      <c r="H6" s="3">
        <v>60517</v>
      </c>
      <c r="I6" s="3"/>
      <c r="J6" s="3"/>
      <c r="K6" s="3"/>
      <c r="L6" s="3">
        <v>39742</v>
      </c>
      <c r="N6" s="3"/>
      <c r="O6" s="3"/>
      <c r="P6" s="3"/>
      <c r="Q6" s="3"/>
    </row>
    <row r="7" spans="1:17">
      <c r="A7" s="2"/>
      <c r="B7" t="s">
        <v>79</v>
      </c>
      <c r="D7" s="3"/>
      <c r="E7" s="3">
        <v>19545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2">
        <v>44201</v>
      </c>
      <c r="B8" t="s">
        <v>44</v>
      </c>
      <c r="D8" s="3">
        <v>167237</v>
      </c>
      <c r="E8" s="3">
        <f>-D8</f>
        <v>-167237</v>
      </c>
    </row>
    <row r="9" spans="1:17">
      <c r="A9" s="2">
        <v>44204</v>
      </c>
      <c r="B9" t="s">
        <v>45</v>
      </c>
      <c r="D9" s="3">
        <v>122673</v>
      </c>
      <c r="E9" s="3">
        <f>-D9</f>
        <v>-122673</v>
      </c>
    </row>
    <row r="10" spans="1:17">
      <c r="A10" s="2">
        <v>44209</v>
      </c>
      <c r="B10" t="s">
        <v>44</v>
      </c>
      <c r="D10" s="3">
        <v>846204</v>
      </c>
      <c r="E10" s="3">
        <f>-D10</f>
        <v>-846204</v>
      </c>
    </row>
    <row r="11" spans="1:17">
      <c r="A11" s="2">
        <v>44210</v>
      </c>
      <c r="B11" t="s">
        <v>45</v>
      </c>
      <c r="C11" s="3">
        <v>-3264</v>
      </c>
      <c r="D11" s="3">
        <v>-73603</v>
      </c>
      <c r="E11" s="3">
        <f>$C11+ABS($D11)</f>
        <v>70339</v>
      </c>
      <c r="J11" s="3"/>
    </row>
    <row r="12" spans="1:17">
      <c r="A12" s="2">
        <v>44210</v>
      </c>
      <c r="B12" t="s">
        <v>44</v>
      </c>
      <c r="C12" s="3">
        <v>7999</v>
      </c>
      <c r="D12" s="3">
        <v>-505718</v>
      </c>
      <c r="E12" s="3">
        <f>$C12+ABS($D12)</f>
        <v>513717</v>
      </c>
    </row>
    <row r="13" spans="1:17">
      <c r="A13" s="2">
        <v>44211</v>
      </c>
      <c r="B13" t="s">
        <v>45</v>
      </c>
      <c r="C13" s="3">
        <v>-4168</v>
      </c>
      <c r="D13" s="3">
        <v>-49069</v>
      </c>
      <c r="E13" s="3">
        <f>$C13+ABS($D13)</f>
        <v>44901</v>
      </c>
      <c r="G13" t="s">
        <v>48</v>
      </c>
      <c r="H13" s="3">
        <f t="shared" ref="H13:H25" si="0">SUMIFS($C$4:$C$112,$B$4:$B$112,G13)</f>
        <v>345285</v>
      </c>
    </row>
    <row r="14" spans="1:17">
      <c r="A14" s="2">
        <v>44214</v>
      </c>
      <c r="B14" t="s">
        <v>44</v>
      </c>
      <c r="C14" s="3">
        <v>4219</v>
      </c>
      <c r="D14" s="3">
        <v>-338481</v>
      </c>
      <c r="E14" s="3">
        <f>$C14+ABS($D14)</f>
        <v>342700</v>
      </c>
      <c r="G14" t="s">
        <v>67</v>
      </c>
      <c r="H14" s="3">
        <f t="shared" si="0"/>
        <v>180269</v>
      </c>
    </row>
    <row r="15" spans="1:17">
      <c r="A15" s="2">
        <v>44216</v>
      </c>
      <c r="B15" t="s">
        <v>44</v>
      </c>
      <c r="C15" s="3">
        <v>-1983</v>
      </c>
      <c r="D15" s="3">
        <v>-169243</v>
      </c>
      <c r="E15" s="3">
        <f>$C15+ABS($D15)</f>
        <v>167260</v>
      </c>
      <c r="G15" t="s">
        <v>72</v>
      </c>
      <c r="H15" s="3">
        <f t="shared" si="0"/>
        <v>61042</v>
      </c>
    </row>
    <row r="16" spans="1:17">
      <c r="A16" s="2">
        <v>44217</v>
      </c>
      <c r="B16" t="s">
        <v>48</v>
      </c>
      <c r="D16" s="3">
        <v>322959</v>
      </c>
      <c r="E16" s="3">
        <f>-D16</f>
        <v>-322959</v>
      </c>
      <c r="G16" t="s">
        <v>22</v>
      </c>
      <c r="H16" s="3">
        <f t="shared" si="0"/>
        <v>48415</v>
      </c>
    </row>
    <row r="17" spans="1:9">
      <c r="A17" s="2">
        <v>44218</v>
      </c>
      <c r="B17" t="s">
        <v>48</v>
      </c>
      <c r="D17" s="3">
        <v>159476</v>
      </c>
      <c r="E17" s="3">
        <f>-D17</f>
        <v>-159476</v>
      </c>
      <c r="G17" t="s">
        <v>68</v>
      </c>
      <c r="H17" s="3">
        <f t="shared" si="0"/>
        <v>12424</v>
      </c>
    </row>
    <row r="18" spans="1:9">
      <c r="A18" s="2">
        <v>44219</v>
      </c>
      <c r="B18" t="s">
        <v>48</v>
      </c>
      <c r="D18" s="3">
        <v>71001</v>
      </c>
      <c r="E18" s="3">
        <f>-D18</f>
        <v>-71001</v>
      </c>
      <c r="G18" t="s">
        <v>75</v>
      </c>
      <c r="H18" s="3">
        <f t="shared" si="0"/>
        <v>7455</v>
      </c>
    </row>
    <row r="19" spans="1:9">
      <c r="A19" s="2">
        <v>44222</v>
      </c>
      <c r="B19" t="s">
        <v>48</v>
      </c>
      <c r="C19" s="3">
        <v>29624</v>
      </c>
      <c r="D19" s="3">
        <v>-553436</v>
      </c>
      <c r="E19" s="3">
        <f>$C19+ABS($D19)</f>
        <v>583060</v>
      </c>
      <c r="G19" t="s">
        <v>44</v>
      </c>
      <c r="H19" s="3">
        <f t="shared" si="0"/>
        <v>3027</v>
      </c>
    </row>
    <row r="20" spans="1:9">
      <c r="A20" s="2">
        <v>44223</v>
      </c>
      <c r="B20" t="s">
        <v>48</v>
      </c>
      <c r="D20" s="3">
        <v>330219</v>
      </c>
      <c r="E20" s="3">
        <f>-D20</f>
        <v>-330219</v>
      </c>
      <c r="G20" t="s">
        <v>78</v>
      </c>
      <c r="H20" s="3">
        <f t="shared" si="0"/>
        <v>2164</v>
      </c>
    </row>
    <row r="21" spans="1:9">
      <c r="A21" s="2">
        <v>44224</v>
      </c>
      <c r="B21" t="s">
        <v>48</v>
      </c>
      <c r="C21" s="3">
        <v>-15617</v>
      </c>
      <c r="D21" s="3">
        <v>-330219</v>
      </c>
      <c r="E21" s="3">
        <f>$C21+ABS($D21)</f>
        <v>314602</v>
      </c>
      <c r="G21" t="s">
        <v>85</v>
      </c>
      <c r="H21" s="3">
        <f t="shared" si="0"/>
        <v>683</v>
      </c>
    </row>
    <row r="22" spans="1:9">
      <c r="A22" s="2">
        <v>44225</v>
      </c>
      <c r="B22" t="s">
        <v>48</v>
      </c>
      <c r="D22" s="3">
        <v>798133</v>
      </c>
      <c r="E22" s="3">
        <v>-798133</v>
      </c>
      <c r="G22" t="s">
        <v>71</v>
      </c>
      <c r="H22" s="3">
        <f t="shared" si="0"/>
        <v>0</v>
      </c>
      <c r="I22" s="9"/>
    </row>
    <row r="23" spans="1:9">
      <c r="A23" s="2">
        <v>44225</v>
      </c>
      <c r="B23" t="s">
        <v>44</v>
      </c>
      <c r="C23" s="3">
        <f>-7208</f>
        <v>-7208</v>
      </c>
      <c r="E23" s="3">
        <f>$C23+ABS($D23)</f>
        <v>-7208</v>
      </c>
      <c r="G23" t="s">
        <v>66</v>
      </c>
      <c r="H23" s="3">
        <f t="shared" si="0"/>
        <v>-7276</v>
      </c>
    </row>
    <row r="24" spans="1:9">
      <c r="A24" s="2">
        <v>44228</v>
      </c>
      <c r="B24" t="s">
        <v>48</v>
      </c>
      <c r="D24" s="3">
        <v>152216</v>
      </c>
      <c r="E24" s="3">
        <f>-D24</f>
        <v>-152216</v>
      </c>
      <c r="G24" t="s">
        <v>45</v>
      </c>
      <c r="H24" s="3">
        <f t="shared" si="0"/>
        <v>-7432</v>
      </c>
    </row>
    <row r="25" spans="1:9">
      <c r="A25" s="2">
        <v>44229</v>
      </c>
      <c r="B25" t="s">
        <v>48</v>
      </c>
      <c r="C25" s="3">
        <v>18903</v>
      </c>
      <c r="D25" s="3">
        <v>-642162</v>
      </c>
      <c r="E25" s="3">
        <f>$C25+ABS($D25)</f>
        <v>661065</v>
      </c>
      <c r="G25" t="s">
        <v>70</v>
      </c>
      <c r="H25" s="3">
        <f t="shared" si="0"/>
        <v>-15526</v>
      </c>
    </row>
    <row r="26" spans="1:9">
      <c r="A26" s="2">
        <v>44230</v>
      </c>
      <c r="B26" t="s">
        <v>48</v>
      </c>
      <c r="C26" s="3">
        <v>4886</v>
      </c>
      <c r="D26" s="3">
        <v>-308187</v>
      </c>
      <c r="E26" s="3">
        <f>$C26+ABS($D26)</f>
        <v>313073</v>
      </c>
      <c r="G26" t="s">
        <v>83</v>
      </c>
      <c r="H26" s="3">
        <f>SUM(H13:H25)</f>
        <v>630530</v>
      </c>
    </row>
    <row r="27" spans="1:9">
      <c r="A27" s="2">
        <v>44231</v>
      </c>
      <c r="B27" t="s">
        <v>48</v>
      </c>
      <c r="D27" s="3">
        <v>339482</v>
      </c>
      <c r="E27" s="3">
        <f>-D27</f>
        <v>-339482</v>
      </c>
      <c r="G27" t="s">
        <v>82</v>
      </c>
      <c r="H27" s="3">
        <f>SUM(E5:E7)</f>
        <v>370161</v>
      </c>
    </row>
    <row r="28" spans="1:9">
      <c r="A28" s="2">
        <v>44232</v>
      </c>
      <c r="B28" t="s">
        <v>49</v>
      </c>
      <c r="C28" s="3">
        <v>5601</v>
      </c>
      <c r="D28" s="3"/>
      <c r="E28" s="3">
        <v>5601</v>
      </c>
      <c r="G28" t="s">
        <v>84</v>
      </c>
      <c r="H28" s="3">
        <f>SUM(H26:H27)</f>
        <v>1000691</v>
      </c>
    </row>
    <row r="29" spans="1:9">
      <c r="A29" s="2">
        <v>44232</v>
      </c>
      <c r="B29" t="s">
        <v>48</v>
      </c>
      <c r="C29" s="3">
        <v>1525</v>
      </c>
      <c r="D29" s="3"/>
      <c r="E29" s="3">
        <v>1525</v>
      </c>
    </row>
    <row r="30" spans="1:9">
      <c r="A30" s="2">
        <v>44243</v>
      </c>
      <c r="B30" t="s">
        <v>53</v>
      </c>
      <c r="D30" s="3"/>
      <c r="E30" s="3">
        <v>-5624</v>
      </c>
    </row>
    <row r="31" spans="1:9">
      <c r="A31" s="2">
        <v>44244</v>
      </c>
      <c r="B31" t="s">
        <v>48</v>
      </c>
      <c r="D31" s="3">
        <v>353002</v>
      </c>
      <c r="E31" s="3">
        <f>-D31</f>
        <v>-353002</v>
      </c>
    </row>
    <row r="32" spans="1:9">
      <c r="A32" s="2">
        <v>44245</v>
      </c>
      <c r="B32" t="s">
        <v>48</v>
      </c>
      <c r="D32" s="3">
        <v>375033</v>
      </c>
      <c r="E32" s="3">
        <f>-D32</f>
        <v>-375033</v>
      </c>
    </row>
    <row r="33" spans="1:5">
      <c r="A33" s="2">
        <v>44250</v>
      </c>
      <c r="B33" t="s">
        <v>48</v>
      </c>
      <c r="D33" s="3">
        <v>156221</v>
      </c>
      <c r="E33" s="3">
        <f>-D33</f>
        <v>-156221</v>
      </c>
    </row>
    <row r="34" spans="1:5">
      <c r="A34" s="2">
        <v>44251</v>
      </c>
      <c r="B34" t="s">
        <v>48</v>
      </c>
      <c r="C34" s="3">
        <v>27490</v>
      </c>
      <c r="D34" s="3">
        <v>-135991</v>
      </c>
      <c r="E34" s="3">
        <f>$C34+ABS($D34)</f>
        <v>163481</v>
      </c>
    </row>
    <row r="35" spans="1:5">
      <c r="A35" s="2">
        <v>44253</v>
      </c>
      <c r="B35" t="s">
        <v>48</v>
      </c>
      <c r="C35" s="3">
        <v>-1071</v>
      </c>
      <c r="D35" s="3">
        <v>-1087747</v>
      </c>
      <c r="E35" s="3">
        <f>$C35+ABS($D35)</f>
        <v>1086676</v>
      </c>
    </row>
    <row r="36" spans="1:5">
      <c r="A36" s="2">
        <v>44257</v>
      </c>
      <c r="B36" t="s">
        <v>66</v>
      </c>
      <c r="D36" s="3">
        <v>308438</v>
      </c>
      <c r="E36" s="3">
        <f>-D36</f>
        <v>-308438</v>
      </c>
    </row>
    <row r="37" spans="1:5">
      <c r="A37" s="2">
        <v>44257</v>
      </c>
      <c r="B37" t="s">
        <v>67</v>
      </c>
      <c r="D37" s="3">
        <v>172745</v>
      </c>
      <c r="E37" s="3">
        <f>-D37</f>
        <v>-172745</v>
      </c>
    </row>
    <row r="38" spans="1:5">
      <c r="A38" s="2">
        <v>44257</v>
      </c>
      <c r="B38" t="s">
        <v>48</v>
      </c>
      <c r="D38" s="3">
        <v>731790</v>
      </c>
      <c r="E38" s="3">
        <f>-D38</f>
        <v>-731790</v>
      </c>
    </row>
    <row r="39" spans="1:5">
      <c r="A39" s="2">
        <v>44257</v>
      </c>
      <c r="B39" t="s">
        <v>68</v>
      </c>
      <c r="D39" s="3">
        <v>174247</v>
      </c>
      <c r="E39" s="3">
        <f>-D39</f>
        <v>-174247</v>
      </c>
    </row>
    <row r="40" spans="1:5">
      <c r="A40" s="2">
        <v>44257</v>
      </c>
      <c r="B40" t="s">
        <v>48</v>
      </c>
      <c r="C40" s="3">
        <v>3202</v>
      </c>
      <c r="D40" s="3"/>
      <c r="E40" s="3">
        <v>3202</v>
      </c>
    </row>
    <row r="41" spans="1:5">
      <c r="A41" s="2">
        <v>44258</v>
      </c>
      <c r="B41" t="s">
        <v>66</v>
      </c>
      <c r="C41" s="3">
        <v>-7276</v>
      </c>
      <c r="D41" s="3">
        <v>-308438</v>
      </c>
      <c r="E41" s="3">
        <f>$C41+ABS($D41)</f>
        <v>301162</v>
      </c>
    </row>
    <row r="42" spans="1:5">
      <c r="A42" s="2">
        <v>44259</v>
      </c>
      <c r="B42" t="s">
        <v>48</v>
      </c>
      <c r="D42" s="3">
        <v>225921</v>
      </c>
      <c r="E42" s="3">
        <f>-D42</f>
        <v>-225921</v>
      </c>
    </row>
    <row r="43" spans="1:5">
      <c r="A43" s="2">
        <v>44260</v>
      </c>
      <c r="B43" t="s">
        <v>49</v>
      </c>
      <c r="C43" s="3">
        <v>10996</v>
      </c>
      <c r="D43" s="3"/>
      <c r="E43" s="3">
        <v>10996</v>
      </c>
    </row>
    <row r="44" spans="1:5">
      <c r="A44" s="2">
        <v>44274</v>
      </c>
      <c r="B44" t="s">
        <v>68</v>
      </c>
      <c r="C44" s="3">
        <v>12424</v>
      </c>
      <c r="D44" s="3">
        <v>-174247</v>
      </c>
      <c r="E44" s="3">
        <f>$C44+ABS($D44)</f>
        <v>186671</v>
      </c>
    </row>
    <row r="45" spans="1:5">
      <c r="A45" s="2">
        <v>44277</v>
      </c>
      <c r="B45" t="s">
        <v>48</v>
      </c>
      <c r="C45" s="3">
        <v>174758</v>
      </c>
      <c r="D45" s="3">
        <v>-957710</v>
      </c>
      <c r="E45" s="3">
        <f>$C45+ABS($D45)</f>
        <v>1132468</v>
      </c>
    </row>
    <row r="46" spans="1:5">
      <c r="A46" s="2">
        <v>44277</v>
      </c>
      <c r="B46" t="s">
        <v>69</v>
      </c>
      <c r="D46" s="3">
        <v>678464</v>
      </c>
      <c r="E46" s="3">
        <f>-D46</f>
        <v>-678464</v>
      </c>
    </row>
    <row r="47" spans="1:5">
      <c r="A47" s="2">
        <v>44278</v>
      </c>
      <c r="B47" t="s">
        <v>48</v>
      </c>
      <c r="C47" s="3">
        <v>1562</v>
      </c>
      <c r="D47" s="3"/>
      <c r="E47" s="3">
        <v>1562</v>
      </c>
    </row>
    <row r="48" spans="1:5">
      <c r="A48" s="2">
        <v>44279</v>
      </c>
      <c r="B48" t="s">
        <v>48</v>
      </c>
      <c r="D48" s="3">
        <v>649423</v>
      </c>
      <c r="E48" s="3">
        <f>-D48</f>
        <v>-649423</v>
      </c>
    </row>
    <row r="49" spans="1:5">
      <c r="A49" s="2">
        <v>44280</v>
      </c>
      <c r="B49" t="s">
        <v>69</v>
      </c>
      <c r="C49" s="3">
        <v>-17920</v>
      </c>
      <c r="D49" s="3">
        <v>-511726</v>
      </c>
      <c r="E49" s="3">
        <f>$C49+ABS($D49)</f>
        <v>493806</v>
      </c>
    </row>
    <row r="50" spans="1:5">
      <c r="A50" s="2">
        <v>44280</v>
      </c>
      <c r="B50" t="s">
        <v>48</v>
      </c>
      <c r="D50" s="3">
        <v>84219</v>
      </c>
      <c r="E50" s="3">
        <f>-D50</f>
        <v>-84219</v>
      </c>
    </row>
    <row r="51" spans="1:5">
      <c r="A51" s="2">
        <v>44280</v>
      </c>
      <c r="B51" t="s">
        <v>48</v>
      </c>
      <c r="D51" s="3">
        <v>211551</v>
      </c>
      <c r="E51" s="3">
        <f>-D51</f>
        <v>-211551</v>
      </c>
    </row>
    <row r="52" spans="1:5">
      <c r="A52" s="2">
        <v>44281</v>
      </c>
      <c r="B52" t="s">
        <v>48</v>
      </c>
      <c r="D52" s="3">
        <v>254762</v>
      </c>
      <c r="E52" s="3">
        <f>-D52</f>
        <v>-254762</v>
      </c>
    </row>
    <row r="53" spans="1:5">
      <c r="A53" s="2">
        <v>44286</v>
      </c>
      <c r="B53" t="s">
        <v>48</v>
      </c>
      <c r="C53" s="3">
        <v>46109</v>
      </c>
      <c r="D53" s="3">
        <v>-1199954</v>
      </c>
      <c r="E53" s="3">
        <f>$C53+ABS($D53)</f>
        <v>1246063</v>
      </c>
    </row>
    <row r="54" spans="1:5">
      <c r="A54" s="2">
        <v>44286</v>
      </c>
      <c r="B54" t="s">
        <v>48</v>
      </c>
      <c r="D54" s="3">
        <v>1306859</v>
      </c>
      <c r="E54" s="3">
        <f>-D54</f>
        <v>-1306859</v>
      </c>
    </row>
    <row r="55" spans="1:5">
      <c r="A55" s="2">
        <v>44287</v>
      </c>
      <c r="B55" t="s">
        <v>48</v>
      </c>
      <c r="C55" s="3">
        <v>62855</v>
      </c>
      <c r="D55" s="3">
        <v>-1306858</v>
      </c>
      <c r="E55" s="3">
        <f>$C55+ABS($D55)</f>
        <v>1369713</v>
      </c>
    </row>
    <row r="56" spans="1:5">
      <c r="A56" s="2">
        <v>44287</v>
      </c>
      <c r="B56" t="s">
        <v>48</v>
      </c>
      <c r="C56" s="3">
        <v>-8941</v>
      </c>
      <c r="D56" s="3"/>
      <c r="E56" s="3">
        <v>-8941</v>
      </c>
    </row>
    <row r="57" spans="1:5" ht="18" customHeight="1">
      <c r="A57" s="2">
        <v>44292</v>
      </c>
      <c r="B57" t="s">
        <v>22</v>
      </c>
      <c r="C57" s="3">
        <v>9733</v>
      </c>
      <c r="D57" s="3"/>
      <c r="E57" s="3">
        <v>9733</v>
      </c>
    </row>
    <row r="58" spans="1:5">
      <c r="A58" s="2">
        <v>44292</v>
      </c>
      <c r="B58" t="s">
        <v>67</v>
      </c>
      <c r="D58" s="3">
        <v>167738</v>
      </c>
      <c r="E58" s="3">
        <f>-D58</f>
        <v>-167738</v>
      </c>
    </row>
    <row r="59" spans="1:5">
      <c r="A59" s="2">
        <v>44293</v>
      </c>
      <c r="B59" t="s">
        <v>67</v>
      </c>
      <c r="D59" s="3">
        <v>337980</v>
      </c>
      <c r="E59" s="3">
        <f>-D59</f>
        <v>-337980</v>
      </c>
    </row>
    <row r="60" spans="1:5">
      <c r="A60" s="2">
        <v>44293</v>
      </c>
      <c r="B60" t="s">
        <v>70</v>
      </c>
      <c r="D60" s="3">
        <v>849858</v>
      </c>
      <c r="E60" s="3">
        <f>-D60</f>
        <v>-849858</v>
      </c>
    </row>
    <row r="61" spans="1:5">
      <c r="A61" s="2">
        <v>44312</v>
      </c>
      <c r="B61" t="s">
        <v>71</v>
      </c>
      <c r="D61" s="3">
        <v>36051</v>
      </c>
      <c r="E61" s="3">
        <f>-D61</f>
        <v>-36051</v>
      </c>
    </row>
    <row r="62" spans="1:5">
      <c r="A62" s="2">
        <v>44320</v>
      </c>
      <c r="B62" t="s">
        <v>72</v>
      </c>
      <c r="C62" s="3">
        <v>61042</v>
      </c>
      <c r="D62" s="3">
        <v>-1731113</v>
      </c>
      <c r="E62" s="3">
        <f>$C62+ABS($D62)</f>
        <v>1792155</v>
      </c>
    </row>
    <row r="63" spans="1:5">
      <c r="A63" s="2">
        <v>44321</v>
      </c>
      <c r="B63" t="s">
        <v>22</v>
      </c>
      <c r="C63" s="3">
        <v>6101</v>
      </c>
      <c r="D63" s="3"/>
      <c r="E63" s="3">
        <v>6101</v>
      </c>
    </row>
    <row r="64" spans="1:5">
      <c r="A64" s="2">
        <v>44321</v>
      </c>
      <c r="B64" t="s">
        <v>67</v>
      </c>
      <c r="D64" s="3">
        <v>168740</v>
      </c>
      <c r="E64" s="3">
        <f t="shared" ref="E64:E78" si="1">-D64</f>
        <v>-168740</v>
      </c>
    </row>
    <row r="65" spans="1:14">
      <c r="A65" s="2">
        <v>44321</v>
      </c>
      <c r="B65" t="s">
        <v>67</v>
      </c>
      <c r="D65" s="3">
        <v>167738</v>
      </c>
      <c r="E65" s="3">
        <f t="shared" si="1"/>
        <v>-167738</v>
      </c>
    </row>
    <row r="66" spans="1:14">
      <c r="A66" s="2">
        <v>44321</v>
      </c>
      <c r="B66" t="s">
        <v>67</v>
      </c>
      <c r="D66" s="3">
        <v>168239</v>
      </c>
      <c r="E66" s="3">
        <f t="shared" si="1"/>
        <v>-168239</v>
      </c>
    </row>
    <row r="67" spans="1:14">
      <c r="A67" s="2">
        <v>44321</v>
      </c>
      <c r="B67" t="s">
        <v>70</v>
      </c>
      <c r="D67" s="3">
        <v>237838</v>
      </c>
      <c r="E67" s="3">
        <f t="shared" si="1"/>
        <v>-237838</v>
      </c>
    </row>
    <row r="68" spans="1:14">
      <c r="A68" s="2">
        <v>44321</v>
      </c>
      <c r="B68" t="s">
        <v>70</v>
      </c>
      <c r="D68" s="3">
        <v>237838</v>
      </c>
      <c r="E68" s="3">
        <f t="shared" si="1"/>
        <v>-237838</v>
      </c>
    </row>
    <row r="69" spans="1:14">
      <c r="A69" s="2">
        <v>44321</v>
      </c>
      <c r="B69" t="s">
        <v>70</v>
      </c>
      <c r="D69" s="3">
        <v>146458</v>
      </c>
      <c r="E69" s="3">
        <f t="shared" si="1"/>
        <v>-146458</v>
      </c>
    </row>
    <row r="70" spans="1:14">
      <c r="A70" s="2">
        <v>44321</v>
      </c>
      <c r="B70" t="s">
        <v>70</v>
      </c>
      <c r="D70" s="3">
        <v>97739</v>
      </c>
      <c r="E70" s="3">
        <f t="shared" si="1"/>
        <v>-97739</v>
      </c>
    </row>
    <row r="71" spans="1:14">
      <c r="A71" s="2">
        <v>44322</v>
      </c>
      <c r="B71" t="s">
        <v>67</v>
      </c>
      <c r="D71" s="3">
        <v>510726</v>
      </c>
      <c r="E71" s="3">
        <f t="shared" si="1"/>
        <v>-510726</v>
      </c>
    </row>
    <row r="72" spans="1:14" ht="19.5" customHeight="1">
      <c r="A72" s="2">
        <v>44326</v>
      </c>
      <c r="B72" t="s">
        <v>70</v>
      </c>
      <c r="D72" s="3">
        <v>47517</v>
      </c>
      <c r="E72" s="3">
        <f t="shared" si="1"/>
        <v>-47517</v>
      </c>
    </row>
    <row r="73" spans="1:14">
      <c r="A73" s="2">
        <v>44333</v>
      </c>
      <c r="B73" t="s">
        <v>70</v>
      </c>
      <c r="D73" s="3">
        <v>40357</v>
      </c>
      <c r="E73" s="3">
        <f t="shared" si="1"/>
        <v>-40357</v>
      </c>
    </row>
    <row r="74" spans="1:14">
      <c r="A74" s="2">
        <v>44349</v>
      </c>
      <c r="B74" t="s">
        <v>22</v>
      </c>
      <c r="C74" s="3">
        <v>5464</v>
      </c>
      <c r="D74" s="3"/>
      <c r="E74" s="3">
        <v>5464</v>
      </c>
      <c r="J74" t="s">
        <v>80</v>
      </c>
    </row>
    <row r="75" spans="1:14">
      <c r="A75" s="2">
        <v>44368</v>
      </c>
      <c r="B75" t="s">
        <v>70</v>
      </c>
      <c r="D75" s="3">
        <v>41659</v>
      </c>
      <c r="E75" s="3">
        <f t="shared" si="1"/>
        <v>-41659</v>
      </c>
    </row>
    <row r="76" spans="1:14">
      <c r="A76" s="2">
        <v>44369</v>
      </c>
      <c r="B76" t="s">
        <v>67</v>
      </c>
      <c r="C76" s="3">
        <v>69796</v>
      </c>
      <c r="D76" s="3">
        <v>-504717</v>
      </c>
      <c r="E76" s="3">
        <f>$C76+ABS($D76)</f>
        <v>574513</v>
      </c>
      <c r="G76" t="s">
        <v>77</v>
      </c>
      <c r="J76" s="2"/>
      <c r="L76" s="3"/>
      <c r="M76" s="3"/>
      <c r="N76" s="3"/>
    </row>
    <row r="77" spans="1:14">
      <c r="A77" s="2">
        <v>44369</v>
      </c>
      <c r="B77" t="s">
        <v>75</v>
      </c>
      <c r="D77" s="3">
        <v>112159</v>
      </c>
      <c r="E77" s="3">
        <f t="shared" si="1"/>
        <v>-112159</v>
      </c>
    </row>
    <row r="78" spans="1:14">
      <c r="A78" s="2">
        <v>44369</v>
      </c>
      <c r="B78" t="s">
        <v>70</v>
      </c>
      <c r="D78" s="3">
        <v>500512</v>
      </c>
      <c r="E78" s="3">
        <f t="shared" si="1"/>
        <v>-500512</v>
      </c>
    </row>
    <row r="79" spans="1:14">
      <c r="A79" s="2">
        <v>44382</v>
      </c>
      <c r="B79" t="s">
        <v>22</v>
      </c>
      <c r="C79" s="3">
        <v>1265</v>
      </c>
      <c r="D79" s="3"/>
      <c r="E79" s="3">
        <v>1265</v>
      </c>
    </row>
    <row r="80" spans="1:14">
      <c r="A80" s="2">
        <v>44390</v>
      </c>
      <c r="B80" t="s">
        <v>75</v>
      </c>
      <c r="C80" s="3">
        <v>3328</v>
      </c>
      <c r="D80" s="3">
        <v>-112159</v>
      </c>
      <c r="E80" s="3">
        <f>$C80+ABS($D80)</f>
        <v>115487</v>
      </c>
      <c r="J80" s="3"/>
    </row>
    <row r="81" spans="1:14">
      <c r="A81" s="2">
        <v>44390</v>
      </c>
      <c r="B81" t="s">
        <v>70</v>
      </c>
      <c r="D81" s="3">
        <v>44513</v>
      </c>
      <c r="E81" s="3">
        <f t="shared" ref="E81:E82" si="2">-D81</f>
        <v>-44513</v>
      </c>
    </row>
    <row r="82" spans="1:14">
      <c r="A82" s="2">
        <v>44390</v>
      </c>
      <c r="B82" t="s">
        <v>70</v>
      </c>
      <c r="D82" s="3">
        <v>44363</v>
      </c>
      <c r="E82" s="3">
        <f t="shared" si="2"/>
        <v>-44363</v>
      </c>
    </row>
    <row r="83" spans="1:14">
      <c r="A83" s="2">
        <v>44393</v>
      </c>
      <c r="B83" t="s">
        <v>70</v>
      </c>
      <c r="C83" s="3">
        <v>-11808</v>
      </c>
      <c r="D83" s="3">
        <v>-244197</v>
      </c>
      <c r="E83" s="3">
        <f>$C83+ABS($D83)</f>
        <v>232389</v>
      </c>
      <c r="G83" t="s">
        <v>77</v>
      </c>
    </row>
    <row r="84" spans="1:14">
      <c r="A84" s="2">
        <v>44393</v>
      </c>
      <c r="B84" t="s">
        <v>75</v>
      </c>
      <c r="D84" s="3">
        <v>231329</v>
      </c>
      <c r="E84" s="3">
        <f t="shared" ref="E84" si="3">-D84</f>
        <v>-231329</v>
      </c>
      <c r="M84" s="3"/>
      <c r="N84" s="3"/>
    </row>
    <row r="85" spans="1:14">
      <c r="A85" s="2">
        <v>44397</v>
      </c>
      <c r="B85" t="s">
        <v>75</v>
      </c>
      <c r="C85" s="3">
        <v>4127</v>
      </c>
      <c r="D85" s="3">
        <v>-231328</v>
      </c>
      <c r="E85" s="3">
        <f>$C85+ABS($D85)</f>
        <v>235455</v>
      </c>
    </row>
    <row r="86" spans="1:14">
      <c r="A86" s="2">
        <v>44397</v>
      </c>
      <c r="B86" t="s">
        <v>67</v>
      </c>
      <c r="C86" s="3">
        <v>128393</v>
      </c>
      <c r="D86" s="3">
        <v>-510726</v>
      </c>
      <c r="E86" s="3">
        <f>$C86+ABS($D86)</f>
        <v>639119</v>
      </c>
      <c r="G86" t="s">
        <v>77</v>
      </c>
      <c r="H86" s="8"/>
    </row>
    <row r="87" spans="1:14">
      <c r="A87" s="2">
        <v>44397</v>
      </c>
      <c r="B87" t="s">
        <v>70</v>
      </c>
      <c r="C87" s="3">
        <v>-34815</v>
      </c>
      <c r="D87" s="3">
        <v>-334774</v>
      </c>
      <c r="E87" s="3">
        <f>$C87+ABS($D87)</f>
        <v>299959</v>
      </c>
      <c r="G87" t="s">
        <v>77</v>
      </c>
      <c r="I87" s="3"/>
    </row>
    <row r="88" spans="1:14">
      <c r="A88" s="2">
        <v>44399</v>
      </c>
      <c r="B88" t="s">
        <v>78</v>
      </c>
      <c r="D88" s="3">
        <v>706004</v>
      </c>
      <c r="E88" s="3">
        <f t="shared" ref="E88" si="4">-D88</f>
        <v>-706004</v>
      </c>
      <c r="I88" s="3"/>
      <c r="K88" s="3"/>
    </row>
    <row r="89" spans="1:14">
      <c r="A89" s="2">
        <v>44400</v>
      </c>
      <c r="B89" t="s">
        <v>78</v>
      </c>
      <c r="C89" s="3">
        <v>18278</v>
      </c>
      <c r="D89" s="3">
        <v>-706004</v>
      </c>
      <c r="E89" s="3">
        <f>$C89+ABS($D89)</f>
        <v>724282</v>
      </c>
      <c r="I89" s="3"/>
      <c r="K89" s="3"/>
    </row>
    <row r="90" spans="1:14">
      <c r="A90" s="2">
        <v>44399</v>
      </c>
      <c r="B90" t="s">
        <v>78</v>
      </c>
      <c r="D90" s="3">
        <v>726034</v>
      </c>
      <c r="E90" s="3">
        <f t="shared" ref="E90:E92" si="5">-D90</f>
        <v>-726034</v>
      </c>
      <c r="I90" s="3"/>
      <c r="K90" s="3"/>
    </row>
    <row r="91" spans="1:14">
      <c r="A91" s="2">
        <v>44400</v>
      </c>
      <c r="B91" t="s">
        <v>78</v>
      </c>
      <c r="C91" s="3">
        <v>-16114</v>
      </c>
      <c r="D91" s="3">
        <v>-726034</v>
      </c>
      <c r="E91" s="3">
        <f>$C91+ABS($D91)</f>
        <v>709920</v>
      </c>
      <c r="I91" s="3"/>
      <c r="K91" s="3"/>
    </row>
    <row r="92" spans="1:14">
      <c r="A92" s="2">
        <v>44404</v>
      </c>
      <c r="B92" t="s">
        <v>70</v>
      </c>
      <c r="D92" s="3">
        <v>234583</v>
      </c>
      <c r="E92" s="3">
        <f t="shared" si="5"/>
        <v>-234583</v>
      </c>
      <c r="I92" s="3"/>
      <c r="K92" s="3"/>
    </row>
    <row r="93" spans="1:14">
      <c r="A93" s="2">
        <v>44405</v>
      </c>
      <c r="B93" t="s">
        <v>70</v>
      </c>
      <c r="C93" s="3">
        <v>31097</v>
      </c>
      <c r="D93" s="3">
        <v>-1094407</v>
      </c>
      <c r="E93" s="3">
        <f>$C93+ABS($D93)</f>
        <v>1125504</v>
      </c>
      <c r="I93" s="3"/>
      <c r="K93" s="3"/>
    </row>
    <row r="94" spans="1:14">
      <c r="A94" s="2">
        <v>44412</v>
      </c>
      <c r="B94" t="s">
        <v>22</v>
      </c>
      <c r="C94" s="3">
        <v>7044</v>
      </c>
      <c r="D94" s="3"/>
      <c r="E94" s="3">
        <v>7044</v>
      </c>
      <c r="I94" s="3"/>
      <c r="K94" s="3"/>
    </row>
    <row r="95" spans="1:14">
      <c r="A95" s="2">
        <v>44445</v>
      </c>
      <c r="B95" t="s">
        <v>85</v>
      </c>
      <c r="D95" s="3">
        <v>188267</v>
      </c>
      <c r="E95" s="3">
        <f t="shared" ref="E95" si="6">-D95</f>
        <v>-188267</v>
      </c>
      <c r="I95" s="3"/>
      <c r="K95" s="3"/>
    </row>
    <row r="96" spans="1:14">
      <c r="A96" s="2">
        <v>44447</v>
      </c>
      <c r="B96" t="s">
        <v>85</v>
      </c>
      <c r="D96" s="3">
        <v>179255</v>
      </c>
      <c r="E96" s="3">
        <f t="shared" ref="E96:E103" si="7">-D96</f>
        <v>-179255</v>
      </c>
      <c r="I96" s="3"/>
      <c r="K96" s="3"/>
    </row>
    <row r="97" spans="1:11">
      <c r="A97" s="2">
        <v>44449</v>
      </c>
      <c r="B97" t="s">
        <v>85</v>
      </c>
      <c r="D97" s="3">
        <v>180256</v>
      </c>
      <c r="E97" s="3">
        <f t="shared" si="7"/>
        <v>-180256</v>
      </c>
      <c r="I97" s="3"/>
      <c r="K97" s="3"/>
    </row>
    <row r="98" spans="1:11">
      <c r="A98" s="2">
        <v>44455</v>
      </c>
      <c r="B98" t="s">
        <v>85</v>
      </c>
      <c r="D98" s="3">
        <v>345491</v>
      </c>
      <c r="E98" s="3">
        <f t="shared" si="7"/>
        <v>-345491</v>
      </c>
      <c r="I98" s="3"/>
      <c r="K98" s="3"/>
    </row>
    <row r="99" spans="1:11">
      <c r="A99" s="2">
        <v>44466</v>
      </c>
      <c r="B99" t="s">
        <v>85</v>
      </c>
      <c r="D99" s="3">
        <v>172245</v>
      </c>
      <c r="E99" s="3">
        <f t="shared" si="7"/>
        <v>-172245</v>
      </c>
      <c r="I99" s="3"/>
      <c r="K99" s="3"/>
    </row>
    <row r="100" spans="1:11">
      <c r="A100" s="2">
        <v>44470</v>
      </c>
      <c r="B100" t="s">
        <v>85</v>
      </c>
      <c r="D100" s="3">
        <v>159727</v>
      </c>
      <c r="E100" s="3">
        <f t="shared" si="7"/>
        <v>-159727</v>
      </c>
      <c r="I100" s="3"/>
      <c r="K100" s="3"/>
    </row>
    <row r="101" spans="1:11">
      <c r="A101" s="2">
        <v>44470</v>
      </c>
      <c r="B101" t="s">
        <v>85</v>
      </c>
      <c r="D101" s="3">
        <v>160228</v>
      </c>
      <c r="E101" s="3">
        <f t="shared" si="7"/>
        <v>-160228</v>
      </c>
      <c r="I101" s="3"/>
      <c r="K101" s="3"/>
    </row>
    <row r="102" spans="1:11">
      <c r="A102" s="2">
        <v>44470</v>
      </c>
      <c r="B102" t="s">
        <v>85</v>
      </c>
      <c r="D102" s="3">
        <v>325463</v>
      </c>
      <c r="E102" s="3">
        <f t="shared" si="7"/>
        <v>-325463</v>
      </c>
      <c r="I102" s="3"/>
      <c r="K102" s="3"/>
    </row>
    <row r="103" spans="1:11">
      <c r="A103" s="2">
        <v>44473</v>
      </c>
      <c r="B103" t="s">
        <v>85</v>
      </c>
      <c r="D103" s="3">
        <v>313446</v>
      </c>
      <c r="E103" s="3">
        <f t="shared" si="7"/>
        <v>-313446</v>
      </c>
      <c r="I103" s="3"/>
      <c r="K103" s="3"/>
    </row>
    <row r="104" spans="1:11">
      <c r="A104" s="2">
        <v>44474</v>
      </c>
      <c r="B104" t="s">
        <v>22</v>
      </c>
      <c r="C104" s="3">
        <v>1059</v>
      </c>
      <c r="D104" s="3"/>
      <c r="E104" s="3">
        <v>1059</v>
      </c>
      <c r="I104" s="3"/>
      <c r="K104" s="3"/>
    </row>
    <row r="105" spans="1:11">
      <c r="A105" s="2">
        <v>44505</v>
      </c>
      <c r="B105" t="s">
        <v>22</v>
      </c>
      <c r="C105" s="3">
        <v>954</v>
      </c>
      <c r="D105" s="3"/>
      <c r="E105" s="3">
        <v>954</v>
      </c>
      <c r="I105" s="3"/>
      <c r="K105" s="3"/>
    </row>
    <row r="106" spans="1:11">
      <c r="A106" s="2">
        <v>44505</v>
      </c>
      <c r="B106" t="s">
        <v>85</v>
      </c>
      <c r="D106" s="3">
        <v>100042</v>
      </c>
      <c r="E106" s="3">
        <f t="shared" ref="E106:E112" si="8">-D106</f>
        <v>-100042</v>
      </c>
      <c r="I106" s="3"/>
      <c r="K106" s="3"/>
    </row>
    <row r="107" spans="1:11">
      <c r="A107" s="2">
        <v>44518</v>
      </c>
      <c r="B107" t="s">
        <v>85</v>
      </c>
      <c r="D107" s="3">
        <v>850</v>
      </c>
      <c r="E107" s="3">
        <f t="shared" si="8"/>
        <v>-850</v>
      </c>
      <c r="I107" s="3"/>
      <c r="K107" s="3"/>
    </row>
    <row r="108" spans="1:11">
      <c r="A108" s="2">
        <v>44518</v>
      </c>
      <c r="B108" t="s">
        <v>85</v>
      </c>
      <c r="C108" s="3">
        <v>683</v>
      </c>
      <c r="D108" s="3">
        <v>-17507</v>
      </c>
      <c r="E108" s="3">
        <f>$C108+ABS($D108)</f>
        <v>18190</v>
      </c>
      <c r="I108" s="3"/>
      <c r="K108" s="3"/>
    </row>
    <row r="109" spans="1:11">
      <c r="A109" s="2">
        <v>44518</v>
      </c>
      <c r="B109" t="s">
        <v>85</v>
      </c>
      <c r="D109" s="3">
        <v>51496</v>
      </c>
      <c r="E109" s="3">
        <f t="shared" si="8"/>
        <v>-51496</v>
      </c>
      <c r="I109" s="3"/>
      <c r="K109" s="3"/>
    </row>
    <row r="110" spans="1:11">
      <c r="A110" s="2">
        <v>44525</v>
      </c>
      <c r="B110" t="s">
        <v>85</v>
      </c>
      <c r="D110" s="3">
        <v>16223</v>
      </c>
      <c r="E110" s="3">
        <f t="shared" si="8"/>
        <v>-16223</v>
      </c>
      <c r="I110" s="3"/>
      <c r="K110" s="3"/>
    </row>
    <row r="111" spans="1:11">
      <c r="A111" s="2">
        <v>44535</v>
      </c>
      <c r="B111" t="s">
        <v>22</v>
      </c>
      <c r="C111" s="3">
        <v>198</v>
      </c>
      <c r="D111" s="3"/>
      <c r="E111" s="3">
        <v>198</v>
      </c>
      <c r="I111" s="3"/>
      <c r="K111" s="3"/>
    </row>
    <row r="112" spans="1:11">
      <c r="A112" s="2">
        <v>44547</v>
      </c>
      <c r="B112" t="s">
        <v>85</v>
      </c>
      <c r="D112" s="3">
        <v>15171</v>
      </c>
      <c r="E112" s="3">
        <f t="shared" si="8"/>
        <v>-15171</v>
      </c>
      <c r="I112" s="3"/>
      <c r="K112" s="3"/>
    </row>
    <row r="113" spans="1:11">
      <c r="A113" s="2"/>
      <c r="D113" s="3"/>
      <c r="E113" s="3"/>
      <c r="I113" s="3"/>
      <c r="K113" s="3"/>
    </row>
    <row r="114" spans="1:11">
      <c r="A114" s="2"/>
      <c r="D114" s="3"/>
      <c r="E114" s="3"/>
      <c r="I114" s="3"/>
      <c r="K114" s="3"/>
    </row>
    <row r="115" spans="1:11">
      <c r="A115" s="2"/>
      <c r="D115" s="3"/>
      <c r="E115" s="3"/>
      <c r="I115" s="3"/>
      <c r="K115" s="3"/>
    </row>
    <row r="116" spans="1:11">
      <c r="A116" s="2"/>
      <c r="D116" s="3"/>
      <c r="E116" s="3"/>
      <c r="I116" s="3"/>
      <c r="K116" s="3"/>
    </row>
    <row r="117" spans="1:11">
      <c r="A117" s="2"/>
      <c r="D117" s="3"/>
      <c r="E117" s="3"/>
      <c r="I117" s="3"/>
      <c r="K117" s="3"/>
    </row>
    <row r="118" spans="1:11">
      <c r="A118" s="3" t="s">
        <v>38</v>
      </c>
      <c r="B118" s="3"/>
      <c r="D118" s="3"/>
      <c r="E118" s="3"/>
    </row>
    <row r="119" spans="1:11">
      <c r="A119" t="s">
        <v>39</v>
      </c>
      <c r="C119" s="3">
        <f>SUM(C2:C118)</f>
        <v>630530</v>
      </c>
      <c r="D119" s="3">
        <f>SUM(D2:D118)</f>
        <v>2190653</v>
      </c>
      <c r="E119" s="3">
        <f>SUM(E2:E118)</f>
        <v>414</v>
      </c>
    </row>
    <row r="120" spans="1:11">
      <c r="A120" t="s">
        <v>20</v>
      </c>
      <c r="D120" s="7">
        <f>D119/E122</f>
        <v>0.9998110509628414</v>
      </c>
      <c r="E120" s="7">
        <f>E119/E122</f>
        <v>1.8894903715860811E-4</v>
      </c>
    </row>
    <row r="121" spans="1:11">
      <c r="A121" t="s">
        <v>12</v>
      </c>
      <c r="C121" s="7">
        <f>C119/(E122-C119)</f>
        <v>0.4040468120909661</v>
      </c>
      <c r="E121" s="3" t="s">
        <v>43</v>
      </c>
    </row>
    <row r="122" spans="1:11">
      <c r="C122"/>
      <c r="E122" s="3">
        <f>SUM(D119:E119)</f>
        <v>2191067</v>
      </c>
    </row>
    <row r="123" spans="1:11">
      <c r="I123" t="s">
        <v>81</v>
      </c>
    </row>
  </sheetData>
  <autoFilter ref="A1:Q99"/>
  <sortState ref="G13:H25">
    <sortCondition descending="1" ref="H13:H25"/>
  </sortState>
  <dataConsolidate topLabels="1">
    <dataRefs count="3">
      <dataRef ref="C10:C25" sheet="2021已實現損益"/>
      <dataRef ref="J64" sheet="2021已實現損益"/>
      <dataRef ref="H67" sheet="2021已實現損益"/>
    </dataRefs>
  </dataConsolid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workbookViewId="0">
      <selection activeCell="G15" sqref="G15"/>
    </sheetView>
  </sheetViews>
  <sheetFormatPr defaultRowHeight="16.5"/>
  <cols>
    <col min="1" max="1" width="16.125" bestFit="1" customWidth="1"/>
    <col min="2" max="2" width="17.5" bestFit="1" customWidth="1"/>
    <col min="3" max="5" width="13.375" bestFit="1" customWidth="1"/>
    <col min="6" max="6" width="11.625" bestFit="1" customWidth="1"/>
    <col min="7" max="17" width="10.5" bestFit="1" customWidth="1"/>
  </cols>
  <sheetData>
    <row r="1" spans="1:17">
      <c r="A1" t="s">
        <v>73</v>
      </c>
      <c r="B1" t="s">
        <v>74</v>
      </c>
      <c r="C1" s="3" t="s">
        <v>7</v>
      </c>
      <c r="D1" t="s">
        <v>41</v>
      </c>
      <c r="E1" t="s">
        <v>42</v>
      </c>
    </row>
    <row r="2" spans="1:17">
      <c r="C2" s="3"/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  <c r="N2" t="s">
        <v>62</v>
      </c>
      <c r="O2" t="s">
        <v>63</v>
      </c>
      <c r="P2" t="s">
        <v>64</v>
      </c>
      <c r="Q2" t="s">
        <v>65</v>
      </c>
    </row>
    <row r="3" spans="1:17">
      <c r="A3" t="s">
        <v>40</v>
      </c>
      <c r="C3" s="3"/>
      <c r="D3" s="3">
        <v>2190653</v>
      </c>
      <c r="E3" s="3">
        <v>414</v>
      </c>
    </row>
    <row r="4" spans="1:17">
      <c r="B4" t="s">
        <v>52</v>
      </c>
      <c r="C4" s="3"/>
      <c r="D4" s="3"/>
      <c r="E4" s="3">
        <v>-20000</v>
      </c>
      <c r="F4" s="3"/>
    </row>
    <row r="5" spans="1:17">
      <c r="B5" t="s">
        <v>46</v>
      </c>
      <c r="C5" s="3"/>
      <c r="D5" s="3"/>
      <c r="E5" s="3">
        <f>SUM(F5:Q5)</f>
        <v>11247</v>
      </c>
      <c r="F5" s="3">
        <v>10575</v>
      </c>
      <c r="G5" s="3">
        <v>672</v>
      </c>
      <c r="H5" s="3"/>
      <c r="I5" s="3"/>
      <c r="J5" s="3"/>
      <c r="K5" s="3"/>
      <c r="M5" s="3"/>
      <c r="N5" s="3"/>
      <c r="O5" s="3"/>
      <c r="P5" s="3"/>
      <c r="Q5" s="3"/>
    </row>
    <row r="6" spans="1:17">
      <c r="A6" s="2"/>
      <c r="B6" t="s">
        <v>47</v>
      </c>
      <c r="C6" s="3"/>
      <c r="D6" s="3"/>
      <c r="E6" s="3">
        <f>SUM(F6:Q6)</f>
        <v>100000</v>
      </c>
      <c r="F6" s="3">
        <v>100000</v>
      </c>
      <c r="G6" s="3"/>
      <c r="H6" s="3"/>
      <c r="I6" s="3"/>
      <c r="J6" s="3"/>
      <c r="K6" s="3"/>
      <c r="L6" s="3"/>
      <c r="N6" s="3"/>
      <c r="O6" s="3"/>
      <c r="P6" s="3"/>
      <c r="Q6" s="3"/>
    </row>
    <row r="7" spans="1:17">
      <c r="A7" s="2"/>
      <c r="B7" t="s">
        <v>79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2"/>
      <c r="C8" s="3"/>
      <c r="D8" s="3"/>
      <c r="E8" s="3">
        <v>993000</v>
      </c>
      <c r="L8" s="4"/>
    </row>
    <row r="9" spans="1:17">
      <c r="A9" s="2"/>
      <c r="C9" s="3"/>
      <c r="D9" s="3"/>
      <c r="E9" s="3">
        <f>SUM(F9:Q9)</f>
        <v>-26770</v>
      </c>
      <c r="F9" s="3"/>
      <c r="G9" s="3">
        <v>-13385</v>
      </c>
      <c r="H9" s="3">
        <v>-13385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2">
        <v>44573</v>
      </c>
      <c r="B10" t="s">
        <v>85</v>
      </c>
      <c r="C10" s="3"/>
      <c r="D10" s="3">
        <v>891354</v>
      </c>
      <c r="E10" s="3">
        <f t="shared" ref="E10:E21" si="0">-D10</f>
        <v>-891354</v>
      </c>
    </row>
    <row r="11" spans="1:17">
      <c r="A11" s="2">
        <v>44578</v>
      </c>
      <c r="B11" t="s">
        <v>85</v>
      </c>
      <c r="C11" s="3"/>
      <c r="D11" s="3">
        <v>148059</v>
      </c>
      <c r="E11" s="3">
        <f t="shared" si="0"/>
        <v>-148059</v>
      </c>
    </row>
    <row r="12" spans="1:17">
      <c r="A12" s="2">
        <v>44600</v>
      </c>
      <c r="B12" t="s">
        <v>85</v>
      </c>
      <c r="C12" s="3">
        <v>-10227</v>
      </c>
      <c r="D12" s="3">
        <v>-594236</v>
      </c>
      <c r="E12" s="3">
        <f>$C12+ABS($D12)</f>
        <v>584009</v>
      </c>
    </row>
    <row r="13" spans="1:17">
      <c r="A13" s="2">
        <v>44600</v>
      </c>
      <c r="B13" t="s">
        <v>97</v>
      </c>
      <c r="C13" s="3"/>
      <c r="D13" s="3">
        <v>577730</v>
      </c>
      <c r="E13" s="3">
        <f t="shared" si="0"/>
        <v>-577730</v>
      </c>
    </row>
    <row r="14" spans="1:17">
      <c r="A14" s="2">
        <v>44601</v>
      </c>
      <c r="B14" t="s">
        <v>85</v>
      </c>
      <c r="C14" s="3">
        <v>304</v>
      </c>
      <c r="D14" s="3">
        <v>-445177</v>
      </c>
      <c r="E14" s="3">
        <f>$C14+ABS($D14)</f>
        <v>445481</v>
      </c>
    </row>
    <row r="15" spans="1:17">
      <c r="A15" s="2">
        <v>44601</v>
      </c>
      <c r="B15" t="s">
        <v>97</v>
      </c>
      <c r="C15" s="3"/>
      <c r="D15" s="3">
        <v>458182</v>
      </c>
      <c r="E15" s="3">
        <f t="shared" si="0"/>
        <v>-458182</v>
      </c>
    </row>
    <row r="16" spans="1:17">
      <c r="A16" s="2">
        <v>44617</v>
      </c>
      <c r="B16" t="s">
        <v>97</v>
      </c>
      <c r="C16" s="3">
        <v>4540</v>
      </c>
      <c r="D16" s="3">
        <v>-1035912</v>
      </c>
      <c r="E16" s="3">
        <f>$C16+ABS($D16)</f>
        <v>1040452</v>
      </c>
    </row>
    <row r="17" spans="1:10">
      <c r="A17" s="2">
        <v>44617</v>
      </c>
      <c r="B17" t="s">
        <v>85</v>
      </c>
      <c r="C17" s="3"/>
      <c r="D17" s="3">
        <v>430671</v>
      </c>
      <c r="E17" s="3">
        <f t="shared" si="0"/>
        <v>-430671</v>
      </c>
    </row>
    <row r="18" spans="1:10">
      <c r="A18" s="2">
        <v>44617</v>
      </c>
      <c r="B18" t="s">
        <v>85</v>
      </c>
      <c r="C18" s="3"/>
      <c r="D18" s="3">
        <v>284113</v>
      </c>
      <c r="E18" s="3">
        <f t="shared" si="0"/>
        <v>-284113</v>
      </c>
    </row>
    <row r="19" spans="1:10">
      <c r="A19" s="2">
        <v>44617</v>
      </c>
      <c r="B19" t="s">
        <v>85</v>
      </c>
      <c r="C19" s="3"/>
      <c r="D19" s="3">
        <v>141556</v>
      </c>
      <c r="E19" s="3">
        <f t="shared" si="0"/>
        <v>-141556</v>
      </c>
    </row>
    <row r="20" spans="1:10">
      <c r="A20" s="2">
        <v>44621</v>
      </c>
      <c r="B20" t="s">
        <v>85</v>
      </c>
      <c r="C20" s="3"/>
      <c r="D20" s="3">
        <v>140556</v>
      </c>
      <c r="E20" s="3">
        <f t="shared" si="0"/>
        <v>-140556</v>
      </c>
    </row>
    <row r="21" spans="1:10">
      <c r="A21" s="2">
        <v>44627</v>
      </c>
      <c r="B21" t="s">
        <v>85</v>
      </c>
      <c r="C21" s="3"/>
      <c r="D21" s="3">
        <v>53421</v>
      </c>
      <c r="E21" s="3">
        <f t="shared" si="0"/>
        <v>-53421</v>
      </c>
    </row>
    <row r="22" spans="1:10">
      <c r="A22" s="2"/>
      <c r="C22" s="3"/>
      <c r="D22" s="3"/>
      <c r="E22" s="3"/>
    </row>
    <row r="23" spans="1:10">
      <c r="A23" s="2"/>
      <c r="C23" s="3"/>
      <c r="D23" s="3"/>
      <c r="E23" s="3"/>
    </row>
    <row r="24" spans="1:10">
      <c r="A24" s="2"/>
      <c r="C24" s="3"/>
      <c r="D24" s="3"/>
      <c r="E24" s="3"/>
    </row>
    <row r="25" spans="1:10">
      <c r="A25" s="2"/>
      <c r="C25" s="3"/>
      <c r="D25" s="3"/>
      <c r="E25" s="3"/>
    </row>
    <row r="26" spans="1:10">
      <c r="A26" s="2"/>
      <c r="C26" s="3"/>
      <c r="D26" s="3"/>
      <c r="E26" s="3"/>
    </row>
    <row r="27" spans="1:10">
      <c r="A27" s="2"/>
      <c r="C27" s="3"/>
      <c r="D27" s="3"/>
      <c r="E27" s="3"/>
      <c r="J27" s="3"/>
    </row>
    <row r="28" spans="1:10">
      <c r="A28" s="3" t="s">
        <v>38</v>
      </c>
      <c r="B28" s="3"/>
      <c r="C28" s="3"/>
      <c r="D28" s="3"/>
      <c r="E28" s="3"/>
    </row>
    <row r="29" spans="1:10">
      <c r="A29" t="s">
        <v>39</v>
      </c>
      <c r="C29" s="3">
        <f>SUM(C2:C28)</f>
        <v>-5383</v>
      </c>
      <c r="D29" s="3">
        <f>SUM(D2:D28)</f>
        <v>3240970</v>
      </c>
      <c r="E29" s="3">
        <f>SUM(E2:E28)</f>
        <v>2191</v>
      </c>
      <c r="H29" s="3"/>
    </row>
    <row r="30" spans="1:10">
      <c r="A30" t="s">
        <v>20</v>
      </c>
      <c r="C30" s="3"/>
      <c r="D30" s="7">
        <f>D29/E32</f>
        <v>0.99932442453519887</v>
      </c>
      <c r="E30" s="7">
        <f>E29/E32</f>
        <v>6.7557546480116163E-4</v>
      </c>
      <c r="H30" s="3"/>
    </row>
    <row r="31" spans="1:10">
      <c r="A31" t="s">
        <v>12</v>
      </c>
      <c r="C31" s="7">
        <f>C29/(E32-C29)</f>
        <v>-1.6570500507304196E-3</v>
      </c>
      <c r="E31" s="3" t="s">
        <v>43</v>
      </c>
      <c r="H31" s="3"/>
    </row>
    <row r="32" spans="1:10">
      <c r="E32" s="3">
        <f>SUM(D29:E29)</f>
        <v>3243161</v>
      </c>
      <c r="H32" s="3"/>
    </row>
    <row r="33" spans="1:9">
      <c r="A33" s="2"/>
      <c r="C33" s="3"/>
      <c r="D33" s="3"/>
      <c r="E33" s="3"/>
      <c r="H33" s="3"/>
    </row>
    <row r="34" spans="1:9">
      <c r="A34" s="2"/>
      <c r="C34" s="3"/>
      <c r="D34" s="3"/>
      <c r="E34" s="3"/>
      <c r="H34" s="3"/>
    </row>
    <row r="35" spans="1:9">
      <c r="A35" s="2"/>
      <c r="C35" s="3"/>
      <c r="D35" s="3"/>
      <c r="E35" s="3"/>
      <c r="H35" s="3"/>
    </row>
    <row r="36" spans="1:9">
      <c r="A36" s="2"/>
      <c r="C36" s="3"/>
      <c r="D36" s="3"/>
      <c r="E36" s="3"/>
      <c r="H36" s="3"/>
    </row>
    <row r="37" spans="1:9">
      <c r="A37" s="2"/>
      <c r="C37" s="3"/>
      <c r="D37" s="3"/>
      <c r="E37" s="3"/>
      <c r="H37" s="3"/>
    </row>
    <row r="38" spans="1:9">
      <c r="A38" s="2"/>
      <c r="C38" s="3"/>
      <c r="D38" s="3"/>
      <c r="E38" s="3"/>
      <c r="H38" s="3"/>
      <c r="I38" s="9"/>
    </row>
    <row r="39" spans="1:9">
      <c r="A39" s="2"/>
      <c r="C39" s="3"/>
      <c r="E39" s="3"/>
      <c r="H39" s="3"/>
    </row>
    <row r="40" spans="1:9">
      <c r="A40" s="2"/>
      <c r="C40" s="3"/>
      <c r="D40" s="3"/>
      <c r="E40" s="3"/>
      <c r="H40" s="3"/>
    </row>
    <row r="41" spans="1:9">
      <c r="A41" s="2"/>
      <c r="C41" s="3"/>
      <c r="D41" s="3"/>
      <c r="E41" s="3"/>
      <c r="H41" s="3"/>
    </row>
    <row r="42" spans="1:9">
      <c r="A42" s="2"/>
      <c r="C42" s="3"/>
      <c r="D42" s="3"/>
      <c r="E42" s="3"/>
      <c r="H42" s="3"/>
    </row>
    <row r="43" spans="1:9">
      <c r="A43" s="2"/>
      <c r="C43" s="3"/>
      <c r="D43" s="3"/>
      <c r="E43" s="3"/>
      <c r="H43" s="3"/>
    </row>
    <row r="44" spans="1:9">
      <c r="A44" s="2"/>
      <c r="C44" s="3"/>
      <c r="D44" s="3"/>
      <c r="E44" s="3"/>
      <c r="H44" s="3"/>
    </row>
    <row r="45" spans="1:9">
      <c r="A45" s="2"/>
      <c r="C45" s="3"/>
      <c r="D45" s="3"/>
      <c r="E45" s="3"/>
    </row>
    <row r="46" spans="1:9">
      <c r="A46" s="2"/>
      <c r="C46" s="3"/>
      <c r="D46" s="3"/>
      <c r="E46" s="3"/>
    </row>
    <row r="47" spans="1:9">
      <c r="A47" s="2"/>
      <c r="C47" s="3"/>
      <c r="D47" s="3"/>
      <c r="E47" s="3"/>
    </row>
    <row r="48" spans="1:9">
      <c r="A48" s="2"/>
      <c r="C48" s="3"/>
      <c r="D48" s="3"/>
      <c r="E48" s="3"/>
    </row>
    <row r="49" spans="1:5">
      <c r="A49" s="2"/>
      <c r="C49" s="3"/>
      <c r="D49" s="3"/>
      <c r="E49" s="3"/>
    </row>
    <row r="50" spans="1:5">
      <c r="A50" s="2"/>
      <c r="C50" s="3"/>
      <c r="D50" s="3"/>
      <c r="E50" s="3"/>
    </row>
    <row r="51" spans="1:5">
      <c r="A51" s="2"/>
      <c r="C51" s="3"/>
      <c r="D51" s="3"/>
      <c r="E51" s="3"/>
    </row>
    <row r="52" spans="1:5">
      <c r="A52" s="2"/>
      <c r="C52" s="3"/>
      <c r="D52" s="3"/>
      <c r="E52" s="3"/>
    </row>
    <row r="53" spans="1:5">
      <c r="A53" s="2"/>
      <c r="C53" s="3"/>
      <c r="D53" s="3"/>
      <c r="E53" s="3"/>
    </row>
    <row r="54" spans="1:5">
      <c r="A54" s="2"/>
      <c r="C54" s="3"/>
      <c r="D54" s="3"/>
      <c r="E54" s="3"/>
    </row>
    <row r="55" spans="1:5">
      <c r="A55" s="2"/>
      <c r="C55" s="3"/>
      <c r="D55" s="3"/>
      <c r="E55" s="3"/>
    </row>
    <row r="56" spans="1:5">
      <c r="A56" s="2"/>
      <c r="C56" s="3"/>
      <c r="D56" s="3"/>
      <c r="E56" s="3"/>
    </row>
    <row r="57" spans="1:5">
      <c r="A57" s="2"/>
      <c r="C57" s="3"/>
      <c r="D57" s="3"/>
      <c r="E57" s="3"/>
    </row>
    <row r="58" spans="1:5">
      <c r="A58" s="2"/>
      <c r="C58" s="3"/>
      <c r="D58" s="3"/>
      <c r="E58" s="3"/>
    </row>
    <row r="59" spans="1:5">
      <c r="A59" s="2"/>
      <c r="C59" s="3"/>
      <c r="D59" s="3"/>
      <c r="E59" s="3"/>
    </row>
    <row r="60" spans="1:5">
      <c r="A60" s="2"/>
      <c r="C60" s="3"/>
      <c r="D60" s="3"/>
      <c r="E60" s="3"/>
    </row>
    <row r="61" spans="1:5">
      <c r="A61" s="2"/>
      <c r="C61" s="3"/>
      <c r="D61" s="3"/>
      <c r="E61" s="3"/>
    </row>
    <row r="62" spans="1:5">
      <c r="A62" s="2"/>
      <c r="C62" s="3"/>
      <c r="D62" s="3"/>
      <c r="E62" s="3"/>
    </row>
    <row r="63" spans="1:5">
      <c r="A63" s="2"/>
      <c r="C63" s="3"/>
      <c r="D63" s="3"/>
      <c r="E63" s="3"/>
    </row>
    <row r="64" spans="1:5">
      <c r="A64" s="2"/>
      <c r="C64" s="3"/>
      <c r="D64" s="3"/>
      <c r="E64" s="3"/>
    </row>
    <row r="65" spans="1:5">
      <c r="A65" s="2"/>
      <c r="C65" s="3"/>
      <c r="D65" s="3"/>
      <c r="E65" s="3"/>
    </row>
    <row r="66" spans="1:5">
      <c r="A66" s="2"/>
      <c r="C66" s="3"/>
      <c r="D66" s="3"/>
      <c r="E66" s="3"/>
    </row>
    <row r="67" spans="1:5">
      <c r="A67" s="2"/>
      <c r="C67" s="3"/>
      <c r="D67" s="3"/>
      <c r="E67" s="3"/>
    </row>
    <row r="68" spans="1:5">
      <c r="A68" s="2"/>
      <c r="C68" s="3"/>
      <c r="D68" s="3"/>
      <c r="E68" s="3"/>
    </row>
    <row r="69" spans="1:5">
      <c r="A69" s="2"/>
      <c r="C69" s="3"/>
      <c r="D69" s="3"/>
      <c r="E69" s="3"/>
    </row>
    <row r="70" spans="1:5">
      <c r="A70" s="2"/>
      <c r="C70" s="3"/>
      <c r="D70" s="3"/>
      <c r="E70" s="3"/>
    </row>
    <row r="71" spans="1:5">
      <c r="A71" s="2"/>
      <c r="C71" s="3"/>
      <c r="D71" s="3"/>
      <c r="E71" s="3"/>
    </row>
    <row r="72" spans="1:5">
      <c r="A72" s="2"/>
      <c r="C72" s="3"/>
      <c r="D72" s="3"/>
      <c r="E72" s="3"/>
    </row>
    <row r="73" spans="1:5">
      <c r="A73" s="2"/>
      <c r="C73" s="3"/>
      <c r="D73" s="3"/>
      <c r="E73" s="3"/>
    </row>
    <row r="74" spans="1:5">
      <c r="A74" s="2"/>
      <c r="C74" s="3"/>
      <c r="D74" s="3"/>
      <c r="E74" s="3"/>
    </row>
    <row r="75" spans="1:5">
      <c r="A75" s="2"/>
      <c r="C75" s="3"/>
      <c r="D75" s="3"/>
      <c r="E75" s="3"/>
    </row>
    <row r="76" spans="1:5">
      <c r="A76" s="2"/>
      <c r="C76" s="3"/>
      <c r="D76" s="3"/>
      <c r="E76" s="3"/>
    </row>
    <row r="77" spans="1:5">
      <c r="A77" s="2"/>
      <c r="C77" s="3"/>
      <c r="D77" s="3"/>
      <c r="E77" s="3"/>
    </row>
    <row r="78" spans="1:5">
      <c r="A78" s="2"/>
      <c r="C78" s="3"/>
      <c r="D78" s="3"/>
      <c r="E78" s="3"/>
    </row>
    <row r="79" spans="1:5">
      <c r="A79" s="2"/>
      <c r="C79" s="3"/>
      <c r="D79" s="3"/>
      <c r="E79" s="3"/>
    </row>
    <row r="80" spans="1:5">
      <c r="A80" s="2"/>
      <c r="C80" s="3"/>
      <c r="D80" s="3"/>
      <c r="E80" s="3"/>
    </row>
    <row r="81" spans="1:14">
      <c r="A81" s="2"/>
      <c r="C81" s="3"/>
      <c r="D81" s="3"/>
      <c r="E81" s="3"/>
    </row>
    <row r="82" spans="1:14">
      <c r="A82" s="2"/>
      <c r="C82" s="3"/>
      <c r="D82" s="3"/>
      <c r="E82" s="3"/>
    </row>
    <row r="83" spans="1:14">
      <c r="A83" s="2"/>
      <c r="C83" s="3"/>
      <c r="D83" s="3"/>
      <c r="E83" s="3"/>
    </row>
    <row r="84" spans="1:14">
      <c r="A84" s="2"/>
      <c r="C84" s="3"/>
      <c r="D84" s="3"/>
      <c r="E84" s="3"/>
    </row>
    <row r="85" spans="1:14">
      <c r="A85" s="2"/>
      <c r="C85" s="3"/>
      <c r="D85" s="3"/>
      <c r="E85" s="3"/>
    </row>
    <row r="86" spans="1:14">
      <c r="A86" s="2"/>
      <c r="C86" s="3"/>
      <c r="D86" s="3"/>
      <c r="E86" s="3"/>
    </row>
    <row r="87" spans="1:14">
      <c r="A87" s="2"/>
      <c r="C87" s="3"/>
      <c r="D87" s="3"/>
      <c r="E87" s="3"/>
    </row>
    <row r="88" spans="1:14">
      <c r="A88" s="2"/>
      <c r="C88" s="3"/>
      <c r="D88" s="3"/>
      <c r="E88" s="3"/>
    </row>
    <row r="89" spans="1:14">
      <c r="A89" s="2"/>
      <c r="C89" s="3"/>
      <c r="D89" s="3"/>
      <c r="E89" s="3"/>
    </row>
    <row r="90" spans="1:14">
      <c r="A90" s="2"/>
      <c r="C90" s="3"/>
      <c r="D90" s="3"/>
      <c r="E90" s="3"/>
      <c r="J90" t="s">
        <v>80</v>
      </c>
    </row>
    <row r="91" spans="1:14">
      <c r="A91" s="2"/>
      <c r="C91" s="3"/>
      <c r="D91" s="3"/>
      <c r="E91" s="3"/>
    </row>
    <row r="92" spans="1:14">
      <c r="A92" s="2"/>
      <c r="C92" s="3"/>
      <c r="D92" s="3"/>
      <c r="E92" s="3"/>
      <c r="J92" s="2"/>
      <c r="L92" s="3"/>
      <c r="M92" s="3"/>
      <c r="N92" s="3"/>
    </row>
    <row r="93" spans="1:14">
      <c r="A93" s="2"/>
      <c r="C93" s="3"/>
      <c r="D93" s="3"/>
      <c r="E93" s="3"/>
    </row>
    <row r="94" spans="1:14">
      <c r="A94" s="2"/>
      <c r="C94" s="3"/>
      <c r="D94" s="3"/>
      <c r="E94" s="3"/>
    </row>
    <row r="95" spans="1:14">
      <c r="A95" s="2"/>
      <c r="C95" s="3"/>
      <c r="D95" s="3"/>
      <c r="E95" s="3"/>
    </row>
    <row r="96" spans="1:14">
      <c r="A96" s="2"/>
      <c r="C96" s="3"/>
      <c r="D96" s="3"/>
      <c r="E96" s="3"/>
      <c r="J96" s="3"/>
    </row>
    <row r="97" spans="1:14">
      <c r="A97" s="2"/>
      <c r="C97" s="3"/>
      <c r="D97" s="3"/>
      <c r="E97" s="3"/>
    </row>
    <row r="98" spans="1:14">
      <c r="A98" s="2"/>
      <c r="C98" s="3"/>
      <c r="D98" s="3"/>
      <c r="E98" s="3"/>
    </row>
    <row r="99" spans="1:14">
      <c r="A99" s="2"/>
      <c r="C99" s="3"/>
      <c r="D99" s="3"/>
      <c r="E99" s="3"/>
    </row>
    <row r="100" spans="1:14">
      <c r="A100" s="2"/>
      <c r="C100" s="3"/>
      <c r="D100" s="3"/>
      <c r="E100" s="3"/>
      <c r="M100" s="3"/>
      <c r="N100" s="3"/>
    </row>
    <row r="101" spans="1:14">
      <c r="A101" s="2"/>
      <c r="C101" s="3"/>
      <c r="D101" s="3"/>
      <c r="E101" s="3"/>
    </row>
    <row r="102" spans="1:14">
      <c r="A102" s="2"/>
      <c r="C102" s="3"/>
      <c r="D102" s="3"/>
      <c r="E102" s="3"/>
      <c r="H102" s="8"/>
    </row>
    <row r="103" spans="1:14">
      <c r="A103" s="2"/>
      <c r="C103" s="3"/>
      <c r="D103" s="3"/>
      <c r="E103" s="3"/>
      <c r="I103" s="3"/>
    </row>
    <row r="104" spans="1:14">
      <c r="A104" s="2"/>
      <c r="C104" s="3"/>
      <c r="D104" s="3"/>
      <c r="E104" s="3"/>
      <c r="I104" s="3"/>
      <c r="K104" s="3"/>
    </row>
    <row r="105" spans="1:14">
      <c r="A105" s="2"/>
      <c r="C105" s="3"/>
      <c r="D105" s="3"/>
      <c r="E105" s="3"/>
      <c r="I105" s="3"/>
      <c r="K105" s="3"/>
    </row>
    <row r="106" spans="1:14">
      <c r="A106" s="2"/>
      <c r="C106" s="3"/>
      <c r="D106" s="3"/>
      <c r="E106" s="3"/>
      <c r="I106" s="3"/>
      <c r="K106" s="3"/>
    </row>
    <row r="107" spans="1:14">
      <c r="A107" s="2"/>
      <c r="C107" s="3"/>
      <c r="D107" s="3"/>
      <c r="E107" s="3"/>
      <c r="I107" s="3"/>
      <c r="K107" s="3"/>
    </row>
    <row r="108" spans="1:14">
      <c r="A108" s="2"/>
      <c r="C108" s="3"/>
      <c r="D108" s="3"/>
      <c r="E108" s="3"/>
      <c r="I108" s="3"/>
      <c r="K108" s="3"/>
    </row>
    <row r="109" spans="1:14">
      <c r="A109" s="2"/>
      <c r="C109" s="3"/>
      <c r="D109" s="3"/>
      <c r="E109" s="3"/>
      <c r="I109" s="3"/>
      <c r="K109" s="3"/>
    </row>
    <row r="110" spans="1:14">
      <c r="A110" s="2"/>
      <c r="C110" s="3"/>
      <c r="D110" s="3"/>
      <c r="E110" s="3"/>
      <c r="I110" s="3"/>
      <c r="K110" s="3"/>
    </row>
    <row r="111" spans="1:14">
      <c r="A111" s="2"/>
      <c r="C111" s="3"/>
      <c r="D111" s="3"/>
      <c r="E111" s="3"/>
      <c r="I111" s="3"/>
      <c r="K111" s="3"/>
    </row>
    <row r="112" spans="1:14">
      <c r="A112" s="2"/>
      <c r="C112" s="3"/>
      <c r="D112" s="3"/>
      <c r="E112" s="3"/>
      <c r="I112" s="3"/>
      <c r="K112" s="3"/>
    </row>
    <row r="113" spans="1:11">
      <c r="A113" s="2"/>
      <c r="C113" s="3"/>
      <c r="D113" s="3"/>
      <c r="E113" s="3"/>
      <c r="I113" s="3"/>
      <c r="K113" s="3"/>
    </row>
    <row r="114" spans="1:11">
      <c r="A114" s="2"/>
      <c r="C114" s="3"/>
      <c r="D114" s="3"/>
      <c r="E114" s="3"/>
      <c r="I114" s="3"/>
      <c r="K114" s="3"/>
    </row>
    <row r="115" spans="1:11">
      <c r="A115" s="2"/>
      <c r="C115" s="3"/>
      <c r="D115" s="3"/>
      <c r="E115" s="3"/>
      <c r="I115" s="3"/>
      <c r="K115" s="3"/>
    </row>
    <row r="116" spans="1:11">
      <c r="A116" s="2"/>
      <c r="C116" s="3"/>
      <c r="D116" s="3"/>
      <c r="E116" s="3"/>
      <c r="I116" s="3"/>
      <c r="K116" s="3"/>
    </row>
    <row r="117" spans="1:11">
      <c r="A117" s="2"/>
      <c r="C117" s="3"/>
      <c r="D117" s="3"/>
      <c r="E117" s="3"/>
      <c r="I117" s="3"/>
      <c r="K117" s="3"/>
    </row>
    <row r="118" spans="1:11">
      <c r="A118" s="2"/>
      <c r="C118" s="3"/>
      <c r="D118" s="3"/>
      <c r="E118" s="3"/>
      <c r="I118" s="3"/>
      <c r="K118" s="3"/>
    </row>
    <row r="119" spans="1:11">
      <c r="A119" s="2"/>
      <c r="C119" s="3"/>
      <c r="D119" s="3"/>
      <c r="E119" s="3"/>
      <c r="I119" s="3"/>
      <c r="K119" s="3"/>
    </row>
    <row r="120" spans="1:11">
      <c r="A120" s="2"/>
      <c r="C120" s="3"/>
      <c r="D120" s="3"/>
      <c r="E120" s="3"/>
      <c r="I120" s="3"/>
      <c r="K120" s="3"/>
    </row>
    <row r="121" spans="1:11">
      <c r="A121" s="2"/>
      <c r="C121" s="3"/>
      <c r="D121" s="3"/>
      <c r="E121" s="3"/>
      <c r="I121" s="3"/>
      <c r="K121" s="3"/>
    </row>
    <row r="122" spans="1:11">
      <c r="A122" s="2"/>
      <c r="C122" s="3"/>
      <c r="D122" s="3"/>
      <c r="E122" s="3"/>
      <c r="I122" s="3"/>
      <c r="K122" s="3"/>
    </row>
    <row r="123" spans="1:11">
      <c r="A123" s="2"/>
      <c r="C123" s="3"/>
      <c r="D123" s="3"/>
      <c r="E123" s="3"/>
      <c r="I123" s="3"/>
      <c r="K123" s="3"/>
    </row>
    <row r="124" spans="1:11">
      <c r="A124" s="2"/>
      <c r="C124" s="3"/>
      <c r="D124" s="3"/>
      <c r="E124" s="3"/>
      <c r="I124" s="3"/>
      <c r="K124" s="3"/>
    </row>
    <row r="125" spans="1:11">
      <c r="A125" s="2"/>
      <c r="C125" s="3"/>
      <c r="D125" s="3"/>
      <c r="E125" s="3"/>
      <c r="I125" s="3"/>
      <c r="K125" s="3"/>
    </row>
    <row r="126" spans="1:11">
      <c r="A126" s="2"/>
      <c r="C126" s="3"/>
      <c r="D126" s="3"/>
      <c r="E126" s="3"/>
      <c r="I126" s="3"/>
      <c r="K126" s="3"/>
    </row>
    <row r="137" spans="3:3">
      <c r="C137" s="7">
        <f>'2022已實現損益'!C31</f>
        <v>-1.6570500507304196E-3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88"/>
  <sheetViews>
    <sheetView workbookViewId="0">
      <selection activeCell="G15" sqref="G15"/>
    </sheetView>
  </sheetViews>
  <sheetFormatPr defaultRowHeight="16.5"/>
  <cols>
    <col min="4" max="4" width="10.625" bestFit="1" customWidth="1"/>
    <col min="6" max="6" width="10.625" bestFit="1" customWidth="1"/>
  </cols>
  <sheetData>
    <row r="2" spans="3:11" ht="17.25" thickBot="1"/>
    <row r="3" spans="3:11" ht="32.25" thickBot="1">
      <c r="C3" s="10" t="s">
        <v>86</v>
      </c>
      <c r="D3" s="10" t="s">
        <v>87</v>
      </c>
      <c r="E3" s="10" t="s">
        <v>88</v>
      </c>
      <c r="F3" s="10" t="s">
        <v>89</v>
      </c>
      <c r="G3" s="10" t="s">
        <v>90</v>
      </c>
      <c r="H3" s="10" t="s">
        <v>91</v>
      </c>
    </row>
    <row r="4" spans="3:11" ht="17.25" thickBot="1">
      <c r="C4" s="11">
        <v>1</v>
      </c>
      <c r="D4" s="12">
        <v>10568</v>
      </c>
      <c r="E4" s="12">
        <v>2817</v>
      </c>
      <c r="F4" s="12">
        <v>13385</v>
      </c>
      <c r="G4" s="12">
        <v>989432</v>
      </c>
      <c r="H4" s="12">
        <v>2817</v>
      </c>
      <c r="K4" s="8"/>
    </row>
    <row r="5" spans="3:11" ht="17.25" thickBot="1">
      <c r="C5" s="13">
        <v>2</v>
      </c>
      <c r="D5" s="14">
        <v>10598</v>
      </c>
      <c r="E5" s="14">
        <v>2787</v>
      </c>
      <c r="F5" s="14">
        <v>13385</v>
      </c>
      <c r="G5" s="14">
        <v>978834</v>
      </c>
      <c r="H5" s="14">
        <v>5604</v>
      </c>
    </row>
    <row r="6" spans="3:11" ht="17.25" thickBot="1">
      <c r="C6" s="10">
        <v>3</v>
      </c>
      <c r="D6" s="15">
        <v>10628</v>
      </c>
      <c r="E6" s="15">
        <v>2757</v>
      </c>
      <c r="F6" s="15">
        <v>13385</v>
      </c>
      <c r="G6" s="15">
        <v>968206</v>
      </c>
      <c r="H6" s="15">
        <v>8361</v>
      </c>
    </row>
    <row r="7" spans="3:11" ht="17.25" thickBot="1">
      <c r="C7" s="13">
        <v>4</v>
      </c>
      <c r="D7" s="14">
        <v>10658</v>
      </c>
      <c r="E7" s="14">
        <v>2727</v>
      </c>
      <c r="F7" s="14">
        <v>13385</v>
      </c>
      <c r="G7" s="14">
        <v>957548</v>
      </c>
      <c r="H7" s="14">
        <v>11088</v>
      </c>
    </row>
    <row r="8" spans="3:11" ht="17.25" thickBot="1">
      <c r="C8" s="10">
        <v>5</v>
      </c>
      <c r="D8" s="15">
        <v>10688</v>
      </c>
      <c r="E8" s="15">
        <v>2697</v>
      </c>
      <c r="F8" s="15">
        <v>13385</v>
      </c>
      <c r="G8" s="15">
        <v>946860</v>
      </c>
      <c r="H8" s="15">
        <v>13785</v>
      </c>
    </row>
    <row r="9" spans="3:11" ht="17.25" thickBot="1">
      <c r="C9" s="13">
        <v>6</v>
      </c>
      <c r="D9" s="14">
        <v>10718</v>
      </c>
      <c r="E9" s="14">
        <v>2667</v>
      </c>
      <c r="F9" s="14">
        <v>13385</v>
      </c>
      <c r="G9" s="14">
        <v>936142</v>
      </c>
      <c r="H9" s="14">
        <v>16452</v>
      </c>
    </row>
    <row r="10" spans="3:11" ht="17.25" thickBot="1">
      <c r="C10" s="10">
        <v>7</v>
      </c>
      <c r="D10" s="15">
        <v>10748</v>
      </c>
      <c r="E10" s="15">
        <v>2637</v>
      </c>
      <c r="F10" s="15">
        <v>13385</v>
      </c>
      <c r="G10" s="15">
        <v>925394</v>
      </c>
      <c r="H10" s="15">
        <v>19089</v>
      </c>
    </row>
    <row r="11" spans="3:11" ht="17.25" thickBot="1">
      <c r="C11" s="13">
        <v>8</v>
      </c>
      <c r="D11" s="14">
        <v>10778</v>
      </c>
      <c r="E11" s="14">
        <v>2607</v>
      </c>
      <c r="F11" s="14">
        <v>13385</v>
      </c>
      <c r="G11" s="14">
        <v>914616</v>
      </c>
      <c r="H11" s="14">
        <v>21696</v>
      </c>
    </row>
    <row r="12" spans="3:11" ht="17.25" thickBot="1">
      <c r="C12" s="10">
        <v>9</v>
      </c>
      <c r="D12" s="15">
        <v>10809</v>
      </c>
      <c r="E12" s="15">
        <v>2576</v>
      </c>
      <c r="F12" s="15">
        <v>13385</v>
      </c>
      <c r="G12" s="15">
        <v>903807</v>
      </c>
      <c r="H12" s="15">
        <v>24272</v>
      </c>
    </row>
    <row r="13" spans="3:11" ht="17.25" thickBot="1">
      <c r="C13" s="13">
        <v>10</v>
      </c>
      <c r="D13" s="14">
        <v>10839</v>
      </c>
      <c r="E13" s="14">
        <v>2546</v>
      </c>
      <c r="F13" s="14">
        <v>13385</v>
      </c>
      <c r="G13" s="14">
        <v>892968</v>
      </c>
      <c r="H13" s="14">
        <v>26818</v>
      </c>
    </row>
    <row r="14" spans="3:11" ht="17.25" thickBot="1">
      <c r="C14" s="10">
        <v>11</v>
      </c>
      <c r="D14" s="15">
        <v>10870</v>
      </c>
      <c r="E14" s="15">
        <v>2515</v>
      </c>
      <c r="F14" s="15">
        <v>13385</v>
      </c>
      <c r="G14" s="15">
        <v>882098</v>
      </c>
      <c r="H14" s="15">
        <v>29333</v>
      </c>
    </row>
    <row r="15" spans="3:11" ht="17.25" thickBot="1">
      <c r="C15" s="13">
        <v>12</v>
      </c>
      <c r="D15" s="14">
        <v>10900</v>
      </c>
      <c r="E15" s="14">
        <v>2485</v>
      </c>
      <c r="F15" s="14">
        <v>13385</v>
      </c>
      <c r="G15" s="14">
        <v>871198</v>
      </c>
      <c r="H15" s="14">
        <v>31818</v>
      </c>
    </row>
    <row r="16" spans="3:11" ht="17.25" thickBot="1">
      <c r="C16" s="10">
        <v>13</v>
      </c>
      <c r="D16" s="15">
        <v>10931</v>
      </c>
      <c r="E16" s="15">
        <v>2454</v>
      </c>
      <c r="F16" s="15">
        <v>13385</v>
      </c>
      <c r="G16" s="15">
        <v>860267</v>
      </c>
      <c r="H16" s="15">
        <v>34272</v>
      </c>
    </row>
    <row r="17" spans="3:8" ht="17.25" thickBot="1">
      <c r="C17" s="13">
        <v>14</v>
      </c>
      <c r="D17" s="14">
        <v>10962</v>
      </c>
      <c r="E17" s="14">
        <v>2423</v>
      </c>
      <c r="F17" s="14">
        <v>13385</v>
      </c>
      <c r="G17" s="14">
        <v>849305</v>
      </c>
      <c r="H17" s="14">
        <v>36695</v>
      </c>
    </row>
    <row r="18" spans="3:8" ht="17.25" thickBot="1">
      <c r="C18" s="10">
        <v>15</v>
      </c>
      <c r="D18" s="15">
        <v>10993</v>
      </c>
      <c r="E18" s="15">
        <v>2392</v>
      </c>
      <c r="F18" s="15">
        <v>13385</v>
      </c>
      <c r="G18" s="15">
        <v>838312</v>
      </c>
      <c r="H18" s="15">
        <v>39087</v>
      </c>
    </row>
    <row r="19" spans="3:8" ht="17.25" thickBot="1">
      <c r="C19" s="13">
        <v>16</v>
      </c>
      <c r="D19" s="14">
        <v>11024</v>
      </c>
      <c r="E19" s="14">
        <v>2361</v>
      </c>
      <c r="F19" s="14">
        <v>13385</v>
      </c>
      <c r="G19" s="14">
        <v>827288</v>
      </c>
      <c r="H19" s="14">
        <v>41448</v>
      </c>
    </row>
    <row r="20" spans="3:8" ht="17.25" thickBot="1">
      <c r="C20" s="10">
        <v>17</v>
      </c>
      <c r="D20" s="15">
        <v>11055</v>
      </c>
      <c r="E20" s="15">
        <v>2330</v>
      </c>
      <c r="F20" s="15">
        <v>13385</v>
      </c>
      <c r="G20" s="15">
        <v>816233</v>
      </c>
      <c r="H20" s="15">
        <v>43778</v>
      </c>
    </row>
    <row r="21" spans="3:8" ht="17.25" thickBot="1">
      <c r="C21" s="13">
        <v>18</v>
      </c>
      <c r="D21" s="14">
        <v>11086</v>
      </c>
      <c r="E21" s="14">
        <v>2299</v>
      </c>
      <c r="F21" s="14">
        <v>13385</v>
      </c>
      <c r="G21" s="14">
        <v>805147</v>
      </c>
      <c r="H21" s="14">
        <v>46077</v>
      </c>
    </row>
    <row r="22" spans="3:8" ht="17.25" thickBot="1">
      <c r="C22" s="10">
        <v>19</v>
      </c>
      <c r="D22" s="15">
        <v>11117</v>
      </c>
      <c r="E22" s="15">
        <v>2268</v>
      </c>
      <c r="F22" s="15">
        <v>13385</v>
      </c>
      <c r="G22" s="15">
        <v>794030</v>
      </c>
      <c r="H22" s="15">
        <v>48345</v>
      </c>
    </row>
    <row r="23" spans="3:8" ht="17.25" thickBot="1">
      <c r="C23" s="13">
        <v>20</v>
      </c>
      <c r="D23" s="14">
        <v>11148</v>
      </c>
      <c r="E23" s="14">
        <v>2237</v>
      </c>
      <c r="F23" s="14">
        <v>13385</v>
      </c>
      <c r="G23" s="14">
        <v>782882</v>
      </c>
      <c r="H23" s="14">
        <v>50582</v>
      </c>
    </row>
    <row r="24" spans="3:8" ht="17.25" thickBot="1">
      <c r="C24" s="10">
        <v>21</v>
      </c>
      <c r="D24" s="15">
        <v>11180</v>
      </c>
      <c r="E24" s="15">
        <v>2205</v>
      </c>
      <c r="F24" s="15">
        <v>13385</v>
      </c>
      <c r="G24" s="15">
        <v>771702</v>
      </c>
      <c r="H24" s="15">
        <v>52787</v>
      </c>
    </row>
    <row r="25" spans="3:8" ht="17.25" thickBot="1">
      <c r="C25" s="13">
        <v>22</v>
      </c>
      <c r="D25" s="14">
        <v>11211</v>
      </c>
      <c r="E25" s="14">
        <v>2174</v>
      </c>
      <c r="F25" s="14">
        <v>13385</v>
      </c>
      <c r="G25" s="14">
        <v>760491</v>
      </c>
      <c r="H25" s="14">
        <v>54961</v>
      </c>
    </row>
    <row r="26" spans="3:8" ht="17.25" thickBot="1">
      <c r="C26" s="10">
        <v>23</v>
      </c>
      <c r="D26" s="15">
        <v>11243</v>
      </c>
      <c r="E26" s="15">
        <v>2142</v>
      </c>
      <c r="F26" s="15">
        <v>13385</v>
      </c>
      <c r="G26" s="15">
        <v>749248</v>
      </c>
      <c r="H26" s="15">
        <v>57103</v>
      </c>
    </row>
    <row r="27" spans="3:8" ht="17.25" thickBot="1">
      <c r="C27" s="13">
        <v>24</v>
      </c>
      <c r="D27" s="14">
        <v>11275</v>
      </c>
      <c r="E27" s="14">
        <v>2110</v>
      </c>
      <c r="F27" s="14">
        <v>13385</v>
      </c>
      <c r="G27" s="14">
        <v>737973</v>
      </c>
      <c r="H27" s="14">
        <v>59213</v>
      </c>
    </row>
    <row r="28" spans="3:8" ht="17.25" thickBot="1">
      <c r="C28" s="10">
        <v>25</v>
      </c>
      <c r="D28" s="15">
        <v>11306</v>
      </c>
      <c r="E28" s="15">
        <v>2079</v>
      </c>
      <c r="F28" s="15">
        <v>13385</v>
      </c>
      <c r="G28" s="15">
        <v>726667</v>
      </c>
      <c r="H28" s="15">
        <v>61292</v>
      </c>
    </row>
    <row r="29" spans="3:8" ht="17.25" thickBot="1">
      <c r="C29" s="13">
        <v>26</v>
      </c>
      <c r="D29" s="14">
        <v>11338</v>
      </c>
      <c r="E29" s="14">
        <v>2047</v>
      </c>
      <c r="F29" s="14">
        <v>13385</v>
      </c>
      <c r="G29" s="14">
        <v>715329</v>
      </c>
      <c r="H29" s="14">
        <v>63339</v>
      </c>
    </row>
    <row r="30" spans="3:8" ht="17.25" thickBot="1">
      <c r="C30" s="10">
        <v>27</v>
      </c>
      <c r="D30" s="15">
        <v>11370</v>
      </c>
      <c r="E30" s="15">
        <v>2015</v>
      </c>
      <c r="F30" s="15">
        <v>13385</v>
      </c>
      <c r="G30" s="15">
        <v>703959</v>
      </c>
      <c r="H30" s="15">
        <v>65354</v>
      </c>
    </row>
    <row r="31" spans="3:8" ht="17.25" thickBot="1">
      <c r="C31" s="13">
        <v>28</v>
      </c>
      <c r="D31" s="14">
        <v>11402</v>
      </c>
      <c r="E31" s="14">
        <v>1983</v>
      </c>
      <c r="F31" s="14">
        <v>13385</v>
      </c>
      <c r="G31" s="14">
        <v>692557</v>
      </c>
      <c r="H31" s="14">
        <v>67337</v>
      </c>
    </row>
    <row r="32" spans="3:8" ht="17.25" thickBot="1">
      <c r="C32" s="10">
        <v>29</v>
      </c>
      <c r="D32" s="15">
        <v>11434</v>
      </c>
      <c r="E32" s="15">
        <v>1951</v>
      </c>
      <c r="F32" s="15">
        <v>13385</v>
      </c>
      <c r="G32" s="15">
        <v>681123</v>
      </c>
      <c r="H32" s="15">
        <v>69288</v>
      </c>
    </row>
    <row r="33" spans="3:8" ht="17.25" thickBot="1">
      <c r="C33" s="13">
        <v>30</v>
      </c>
      <c r="D33" s="14">
        <v>11467</v>
      </c>
      <c r="E33" s="14">
        <v>1918</v>
      </c>
      <c r="F33" s="14">
        <v>13385</v>
      </c>
      <c r="G33" s="14">
        <v>669656</v>
      </c>
      <c r="H33" s="14">
        <v>71206</v>
      </c>
    </row>
    <row r="34" spans="3:8" ht="17.25" thickBot="1">
      <c r="C34" s="10">
        <v>31</v>
      </c>
      <c r="D34" s="15">
        <v>11499</v>
      </c>
      <c r="E34" s="15">
        <v>1886</v>
      </c>
      <c r="F34" s="15">
        <v>13385</v>
      </c>
      <c r="G34" s="15">
        <v>658157</v>
      </c>
      <c r="H34" s="15">
        <v>73092</v>
      </c>
    </row>
    <row r="35" spans="3:8" ht="17.25" thickBot="1">
      <c r="C35" s="13">
        <v>32</v>
      </c>
      <c r="D35" s="14">
        <v>11531</v>
      </c>
      <c r="E35" s="14">
        <v>1854</v>
      </c>
      <c r="F35" s="14">
        <v>13385</v>
      </c>
      <c r="G35" s="14">
        <v>646626</v>
      </c>
      <c r="H35" s="14">
        <v>74946</v>
      </c>
    </row>
    <row r="36" spans="3:8" ht="17.25" thickBot="1">
      <c r="C36" s="10">
        <v>33</v>
      </c>
      <c r="D36" s="15">
        <v>11564</v>
      </c>
      <c r="E36" s="15">
        <v>1821</v>
      </c>
      <c r="F36" s="15">
        <v>13385</v>
      </c>
      <c r="G36" s="15">
        <v>635062</v>
      </c>
      <c r="H36" s="15">
        <v>76767</v>
      </c>
    </row>
    <row r="37" spans="3:8" ht="17.25" thickBot="1">
      <c r="C37" s="13">
        <v>34</v>
      </c>
      <c r="D37" s="14">
        <v>11596</v>
      </c>
      <c r="E37" s="14">
        <v>1789</v>
      </c>
      <c r="F37" s="14">
        <v>13385</v>
      </c>
      <c r="G37" s="14">
        <v>623466</v>
      </c>
      <c r="H37" s="14">
        <v>78556</v>
      </c>
    </row>
    <row r="38" spans="3:8" ht="17.25" thickBot="1">
      <c r="C38" s="10">
        <v>35</v>
      </c>
      <c r="D38" s="15">
        <v>11629</v>
      </c>
      <c r="E38" s="15">
        <v>1756</v>
      </c>
      <c r="F38" s="15">
        <v>13385</v>
      </c>
      <c r="G38" s="15">
        <v>611837</v>
      </c>
      <c r="H38" s="15">
        <v>80312</v>
      </c>
    </row>
    <row r="39" spans="3:8" ht="17.25" thickBot="1">
      <c r="C39" s="13">
        <v>36</v>
      </c>
      <c r="D39" s="14">
        <v>11662</v>
      </c>
      <c r="E39" s="14">
        <v>1723</v>
      </c>
      <c r="F39" s="14">
        <v>13385</v>
      </c>
      <c r="G39" s="14">
        <v>600175</v>
      </c>
      <c r="H39" s="14">
        <v>82035</v>
      </c>
    </row>
    <row r="40" spans="3:8" ht="17.25" thickBot="1">
      <c r="C40" s="10">
        <v>37</v>
      </c>
      <c r="D40" s="15">
        <v>11695</v>
      </c>
      <c r="E40" s="15">
        <v>1690</v>
      </c>
      <c r="F40" s="15">
        <v>13385</v>
      </c>
      <c r="G40" s="15">
        <v>588480</v>
      </c>
      <c r="H40" s="15">
        <v>83725</v>
      </c>
    </row>
    <row r="41" spans="3:8" ht="17.25" thickBot="1">
      <c r="C41" s="13">
        <v>38</v>
      </c>
      <c r="D41" s="14">
        <v>11727</v>
      </c>
      <c r="E41" s="14">
        <v>1658</v>
      </c>
      <c r="F41" s="14">
        <v>13385</v>
      </c>
      <c r="G41" s="14">
        <v>576753</v>
      </c>
      <c r="H41" s="14">
        <v>85383</v>
      </c>
    </row>
    <row r="42" spans="3:8" ht="17.25" thickBot="1">
      <c r="C42" s="10">
        <v>39</v>
      </c>
      <c r="D42" s="15">
        <v>11760</v>
      </c>
      <c r="E42" s="15">
        <v>1625</v>
      </c>
      <c r="F42" s="15">
        <v>13385</v>
      </c>
      <c r="G42" s="15">
        <v>564993</v>
      </c>
      <c r="H42" s="15">
        <v>87008</v>
      </c>
    </row>
    <row r="43" spans="3:8" ht="17.25" thickBot="1">
      <c r="C43" s="13">
        <v>40</v>
      </c>
      <c r="D43" s="14">
        <v>11794</v>
      </c>
      <c r="E43" s="14">
        <v>1591</v>
      </c>
      <c r="F43" s="14">
        <v>13385</v>
      </c>
      <c r="G43" s="14">
        <v>553199</v>
      </c>
      <c r="H43" s="14">
        <v>88599</v>
      </c>
    </row>
    <row r="44" spans="3:8" ht="17.25" thickBot="1">
      <c r="C44" s="10">
        <v>41</v>
      </c>
      <c r="D44" s="15">
        <v>11827</v>
      </c>
      <c r="E44" s="15">
        <v>1558</v>
      </c>
      <c r="F44" s="15">
        <v>13385</v>
      </c>
      <c r="G44" s="15">
        <v>541372</v>
      </c>
      <c r="H44" s="15">
        <v>90157</v>
      </c>
    </row>
    <row r="45" spans="3:8" ht="17.25" thickBot="1">
      <c r="C45" s="13">
        <v>42</v>
      </c>
      <c r="D45" s="14">
        <v>11860</v>
      </c>
      <c r="E45" s="14">
        <v>1525</v>
      </c>
      <c r="F45" s="14">
        <v>13385</v>
      </c>
      <c r="G45" s="14">
        <v>529512</v>
      </c>
      <c r="H45" s="14">
        <v>91682</v>
      </c>
    </row>
    <row r="46" spans="3:8" ht="17.25" thickBot="1">
      <c r="C46" s="10">
        <v>43</v>
      </c>
      <c r="D46" s="15">
        <v>11894</v>
      </c>
      <c r="E46" s="15">
        <v>1491</v>
      </c>
      <c r="F46" s="15">
        <v>13385</v>
      </c>
      <c r="G46" s="15">
        <v>517618</v>
      </c>
      <c r="H46" s="15">
        <v>93173</v>
      </c>
    </row>
    <row r="47" spans="3:8" ht="17.25" thickBot="1">
      <c r="C47" s="13">
        <v>44</v>
      </c>
      <c r="D47" s="14">
        <v>11927</v>
      </c>
      <c r="E47" s="14">
        <v>1458</v>
      </c>
      <c r="F47" s="14">
        <v>13385</v>
      </c>
      <c r="G47" s="14">
        <v>505691</v>
      </c>
      <c r="H47" s="14">
        <v>94631</v>
      </c>
    </row>
    <row r="48" spans="3:8" ht="17.25" thickBot="1">
      <c r="C48" s="10">
        <v>45</v>
      </c>
      <c r="D48" s="15">
        <v>11961</v>
      </c>
      <c r="E48" s="15">
        <v>1424</v>
      </c>
      <c r="F48" s="15">
        <v>13385</v>
      </c>
      <c r="G48" s="15">
        <v>493730</v>
      </c>
      <c r="H48" s="15">
        <v>96055</v>
      </c>
    </row>
    <row r="49" spans="3:8" ht="17.25" thickBot="1">
      <c r="C49" s="13">
        <v>46</v>
      </c>
      <c r="D49" s="14">
        <v>11994</v>
      </c>
      <c r="E49" s="14">
        <v>1391</v>
      </c>
      <c r="F49" s="14">
        <v>13385</v>
      </c>
      <c r="G49" s="14">
        <v>481736</v>
      </c>
      <c r="H49" s="14">
        <v>97446</v>
      </c>
    </row>
    <row r="50" spans="3:8" ht="17.25" thickBot="1">
      <c r="C50" s="10">
        <v>47</v>
      </c>
      <c r="D50" s="15">
        <v>12028</v>
      </c>
      <c r="E50" s="15">
        <v>1357</v>
      </c>
      <c r="F50" s="15">
        <v>13385</v>
      </c>
      <c r="G50" s="15">
        <v>469708</v>
      </c>
      <c r="H50" s="15">
        <v>98803</v>
      </c>
    </row>
    <row r="51" spans="3:8" ht="17.25" thickBot="1">
      <c r="C51" s="13">
        <v>48</v>
      </c>
      <c r="D51" s="14">
        <v>12062</v>
      </c>
      <c r="E51" s="14">
        <v>1323</v>
      </c>
      <c r="F51" s="14">
        <v>13385</v>
      </c>
      <c r="G51" s="14">
        <v>457646</v>
      </c>
      <c r="H51" s="14">
        <v>100126</v>
      </c>
    </row>
    <row r="52" spans="3:8" ht="17.25" thickBot="1">
      <c r="C52" s="10">
        <v>49</v>
      </c>
      <c r="D52" s="15">
        <v>12096</v>
      </c>
      <c r="E52" s="15">
        <v>1289</v>
      </c>
      <c r="F52" s="15">
        <v>13385</v>
      </c>
      <c r="G52" s="15">
        <v>445550</v>
      </c>
      <c r="H52" s="15">
        <v>101415</v>
      </c>
    </row>
    <row r="53" spans="3:8" ht="17.25" thickBot="1">
      <c r="C53" s="13">
        <v>50</v>
      </c>
      <c r="D53" s="14">
        <v>12130</v>
      </c>
      <c r="E53" s="14">
        <v>1255</v>
      </c>
      <c r="F53" s="14">
        <v>13385</v>
      </c>
      <c r="G53" s="14">
        <v>433420</v>
      </c>
      <c r="H53" s="14">
        <v>102670</v>
      </c>
    </row>
    <row r="54" spans="3:8" ht="17.25" thickBot="1">
      <c r="C54" s="10">
        <v>51</v>
      </c>
      <c r="D54" s="15">
        <v>12164</v>
      </c>
      <c r="E54" s="15">
        <v>1221</v>
      </c>
      <c r="F54" s="15">
        <v>13385</v>
      </c>
      <c r="G54" s="15">
        <v>421256</v>
      </c>
      <c r="H54" s="15">
        <v>103891</v>
      </c>
    </row>
    <row r="55" spans="3:8" ht="17.25" thickBot="1">
      <c r="C55" s="13">
        <v>52</v>
      </c>
      <c r="D55" s="14">
        <v>12198</v>
      </c>
      <c r="E55" s="14">
        <v>1187</v>
      </c>
      <c r="F55" s="14">
        <v>13385</v>
      </c>
      <c r="G55" s="14">
        <v>409058</v>
      </c>
      <c r="H55" s="14">
        <v>105078</v>
      </c>
    </row>
    <row r="56" spans="3:8" ht="17.25" thickBot="1">
      <c r="C56" s="10">
        <v>53</v>
      </c>
      <c r="D56" s="15">
        <v>12233</v>
      </c>
      <c r="E56" s="15">
        <v>1152</v>
      </c>
      <c r="F56" s="15">
        <v>13385</v>
      </c>
      <c r="G56" s="15">
        <v>396825</v>
      </c>
      <c r="H56" s="15">
        <v>106230</v>
      </c>
    </row>
    <row r="57" spans="3:8" ht="17.25" thickBot="1">
      <c r="C57" s="13">
        <v>54</v>
      </c>
      <c r="D57" s="14">
        <v>12267</v>
      </c>
      <c r="E57" s="14">
        <v>1118</v>
      </c>
      <c r="F57" s="14">
        <v>13385</v>
      </c>
      <c r="G57" s="14">
        <v>384558</v>
      </c>
      <c r="H57" s="14">
        <v>107348</v>
      </c>
    </row>
    <row r="58" spans="3:8" ht="17.25" thickBot="1">
      <c r="C58" s="10">
        <v>55</v>
      </c>
      <c r="D58" s="15">
        <v>12302</v>
      </c>
      <c r="E58" s="15">
        <v>1083</v>
      </c>
      <c r="F58" s="15">
        <v>13385</v>
      </c>
      <c r="G58" s="15">
        <v>372256</v>
      </c>
      <c r="H58" s="15">
        <v>108431</v>
      </c>
    </row>
    <row r="59" spans="3:8" ht="17.25" thickBot="1">
      <c r="C59" s="13">
        <v>56</v>
      </c>
      <c r="D59" s="14">
        <v>12336</v>
      </c>
      <c r="E59" s="14">
        <v>1049</v>
      </c>
      <c r="F59" s="14">
        <v>13385</v>
      </c>
      <c r="G59" s="14">
        <v>359920</v>
      </c>
      <c r="H59" s="14">
        <v>109480</v>
      </c>
    </row>
    <row r="60" spans="3:8" ht="17.25" thickBot="1">
      <c r="C60" s="10">
        <v>57</v>
      </c>
      <c r="D60" s="15">
        <v>12371</v>
      </c>
      <c r="E60" s="15">
        <v>1014</v>
      </c>
      <c r="F60" s="15">
        <v>13385</v>
      </c>
      <c r="G60" s="15">
        <v>347549</v>
      </c>
      <c r="H60" s="15">
        <v>110494</v>
      </c>
    </row>
    <row r="61" spans="3:8" ht="17.25" thickBot="1">
      <c r="C61" s="13">
        <v>58</v>
      </c>
      <c r="D61" s="14">
        <v>12406</v>
      </c>
      <c r="E61" s="13">
        <v>979</v>
      </c>
      <c r="F61" s="14">
        <v>13385</v>
      </c>
      <c r="G61" s="14">
        <v>335143</v>
      </c>
      <c r="H61" s="14">
        <v>111473</v>
      </c>
    </row>
    <row r="62" spans="3:8" ht="17.25" thickBot="1">
      <c r="C62" s="10">
        <v>59</v>
      </c>
      <c r="D62" s="15">
        <v>12441</v>
      </c>
      <c r="E62" s="10">
        <v>944</v>
      </c>
      <c r="F62" s="15">
        <v>13385</v>
      </c>
      <c r="G62" s="15">
        <v>322702</v>
      </c>
      <c r="H62" s="15">
        <v>112417</v>
      </c>
    </row>
    <row r="63" spans="3:8" ht="17.25" thickBot="1">
      <c r="C63" s="13">
        <v>60</v>
      </c>
      <c r="D63" s="14">
        <v>12476</v>
      </c>
      <c r="E63" s="13">
        <v>909</v>
      </c>
      <c r="F63" s="14">
        <v>13385</v>
      </c>
      <c r="G63" s="14">
        <v>310226</v>
      </c>
      <c r="H63" s="14">
        <v>113326</v>
      </c>
    </row>
    <row r="64" spans="3:8" ht="17.25" thickBot="1">
      <c r="C64" s="10">
        <v>61</v>
      </c>
      <c r="D64" s="15">
        <v>12511</v>
      </c>
      <c r="E64" s="10">
        <v>874</v>
      </c>
      <c r="F64" s="15">
        <v>13385</v>
      </c>
      <c r="G64" s="15">
        <v>297715</v>
      </c>
      <c r="H64" s="15">
        <v>114200</v>
      </c>
    </row>
    <row r="65" spans="3:8" ht="17.25" thickBot="1">
      <c r="C65" s="13">
        <v>62</v>
      </c>
      <c r="D65" s="14">
        <v>12546</v>
      </c>
      <c r="E65" s="13">
        <v>839</v>
      </c>
      <c r="F65" s="14">
        <v>13385</v>
      </c>
      <c r="G65" s="14">
        <v>285169</v>
      </c>
      <c r="H65" s="14">
        <v>115039</v>
      </c>
    </row>
    <row r="66" spans="3:8" ht="17.25" thickBot="1">
      <c r="C66" s="10">
        <v>63</v>
      </c>
      <c r="D66" s="15">
        <v>12582</v>
      </c>
      <c r="E66" s="10">
        <v>803</v>
      </c>
      <c r="F66" s="15">
        <v>13385</v>
      </c>
      <c r="G66" s="15">
        <v>272587</v>
      </c>
      <c r="H66" s="15">
        <v>115842</v>
      </c>
    </row>
    <row r="67" spans="3:8" ht="17.25" thickBot="1">
      <c r="C67" s="13">
        <v>64</v>
      </c>
      <c r="D67" s="14">
        <v>12617</v>
      </c>
      <c r="E67" s="13">
        <v>768</v>
      </c>
      <c r="F67" s="14">
        <v>13385</v>
      </c>
      <c r="G67" s="14">
        <v>259970</v>
      </c>
      <c r="H67" s="14">
        <v>116610</v>
      </c>
    </row>
    <row r="68" spans="3:8" ht="17.25" thickBot="1">
      <c r="C68" s="10">
        <v>65</v>
      </c>
      <c r="D68" s="15">
        <v>12653</v>
      </c>
      <c r="E68" s="10">
        <v>732</v>
      </c>
      <c r="F68" s="15">
        <v>13385</v>
      </c>
      <c r="G68" s="15">
        <v>247317</v>
      </c>
      <c r="H68" s="15">
        <v>117342</v>
      </c>
    </row>
    <row r="69" spans="3:8" ht="17.25" thickBot="1">
      <c r="C69" s="13">
        <v>66</v>
      </c>
      <c r="D69" s="14">
        <v>12688</v>
      </c>
      <c r="E69" s="13">
        <v>697</v>
      </c>
      <c r="F69" s="14">
        <v>13385</v>
      </c>
      <c r="G69" s="14">
        <v>234629</v>
      </c>
      <c r="H69" s="14">
        <v>118039</v>
      </c>
    </row>
    <row r="70" spans="3:8" ht="17.25" thickBot="1">
      <c r="C70" s="10">
        <v>67</v>
      </c>
      <c r="D70" s="15">
        <v>12724</v>
      </c>
      <c r="E70" s="10">
        <v>661</v>
      </c>
      <c r="F70" s="15">
        <v>13385</v>
      </c>
      <c r="G70" s="15">
        <v>221905</v>
      </c>
      <c r="H70" s="15">
        <v>118700</v>
      </c>
    </row>
    <row r="71" spans="3:8" ht="17.25" thickBot="1">
      <c r="C71" s="13">
        <v>68</v>
      </c>
      <c r="D71" s="14">
        <v>12760</v>
      </c>
      <c r="E71" s="13">
        <v>625</v>
      </c>
      <c r="F71" s="14">
        <v>13385</v>
      </c>
      <c r="G71" s="14">
        <v>209145</v>
      </c>
      <c r="H71" s="14">
        <v>119325</v>
      </c>
    </row>
    <row r="72" spans="3:8" ht="17.25" thickBot="1">
      <c r="C72" s="10">
        <v>69</v>
      </c>
      <c r="D72" s="15">
        <v>12796</v>
      </c>
      <c r="E72" s="10">
        <v>589</v>
      </c>
      <c r="F72" s="15">
        <v>13385</v>
      </c>
      <c r="G72" s="15">
        <v>196349</v>
      </c>
      <c r="H72" s="15">
        <v>119914</v>
      </c>
    </row>
    <row r="73" spans="3:8" ht="17.25" thickBot="1">
      <c r="C73" s="13">
        <v>70</v>
      </c>
      <c r="D73" s="14">
        <v>12832</v>
      </c>
      <c r="E73" s="13">
        <v>553</v>
      </c>
      <c r="F73" s="14">
        <v>13385</v>
      </c>
      <c r="G73" s="14">
        <v>183517</v>
      </c>
      <c r="H73" s="14">
        <v>120467</v>
      </c>
    </row>
    <row r="74" spans="3:8" ht="17.25" thickBot="1">
      <c r="C74" s="10">
        <v>71</v>
      </c>
      <c r="D74" s="15">
        <v>12868</v>
      </c>
      <c r="E74" s="10">
        <v>517</v>
      </c>
      <c r="F74" s="15">
        <v>13385</v>
      </c>
      <c r="G74" s="15">
        <v>170649</v>
      </c>
      <c r="H74" s="15">
        <v>120984</v>
      </c>
    </row>
    <row r="75" spans="3:8" ht="17.25" thickBot="1">
      <c r="C75" s="13">
        <v>72</v>
      </c>
      <c r="D75" s="14">
        <v>12904</v>
      </c>
      <c r="E75" s="13">
        <v>481</v>
      </c>
      <c r="F75" s="14">
        <v>13385</v>
      </c>
      <c r="G75" s="14">
        <v>157745</v>
      </c>
      <c r="H75" s="14">
        <v>121465</v>
      </c>
    </row>
    <row r="76" spans="3:8" ht="17.25" thickBot="1">
      <c r="C76" s="10">
        <v>73</v>
      </c>
      <c r="D76" s="15">
        <v>12941</v>
      </c>
      <c r="E76" s="10">
        <v>444</v>
      </c>
      <c r="F76" s="15">
        <v>13385</v>
      </c>
      <c r="G76" s="15">
        <v>144804</v>
      </c>
      <c r="H76" s="15">
        <v>121909</v>
      </c>
    </row>
    <row r="77" spans="3:8" ht="17.25" thickBot="1">
      <c r="C77" s="13">
        <v>74</v>
      </c>
      <c r="D77" s="14">
        <v>12977</v>
      </c>
      <c r="E77" s="13">
        <v>408</v>
      </c>
      <c r="F77" s="14">
        <v>13385</v>
      </c>
      <c r="G77" s="14">
        <v>131827</v>
      </c>
      <c r="H77" s="14">
        <v>122317</v>
      </c>
    </row>
    <row r="78" spans="3:8" ht="17.25" thickBot="1">
      <c r="C78" s="10">
        <v>75</v>
      </c>
      <c r="D78" s="15">
        <v>13014</v>
      </c>
      <c r="E78" s="10">
        <v>371</v>
      </c>
      <c r="F78" s="15">
        <v>13385</v>
      </c>
      <c r="G78" s="15">
        <v>118813</v>
      </c>
      <c r="H78" s="15">
        <v>122688</v>
      </c>
    </row>
    <row r="79" spans="3:8" ht="17.25" thickBot="1">
      <c r="C79" s="13">
        <v>76</v>
      </c>
      <c r="D79" s="14">
        <v>13050</v>
      </c>
      <c r="E79" s="13">
        <v>335</v>
      </c>
      <c r="F79" s="14">
        <v>13385</v>
      </c>
      <c r="G79" s="14">
        <v>105763</v>
      </c>
      <c r="H79" s="14">
        <v>123023</v>
      </c>
    </row>
    <row r="80" spans="3:8" ht="17.25" thickBot="1">
      <c r="C80" s="10">
        <v>77</v>
      </c>
      <c r="D80" s="15">
        <v>13087</v>
      </c>
      <c r="E80" s="10">
        <v>298</v>
      </c>
      <c r="F80" s="15">
        <v>13385</v>
      </c>
      <c r="G80" s="15">
        <v>92676</v>
      </c>
      <c r="H80" s="15">
        <v>123321</v>
      </c>
    </row>
    <row r="81" spans="3:8" ht="17.25" thickBot="1">
      <c r="C81" s="13">
        <v>78</v>
      </c>
      <c r="D81" s="14">
        <v>13124</v>
      </c>
      <c r="E81" s="13">
        <v>261</v>
      </c>
      <c r="F81" s="14">
        <v>13385</v>
      </c>
      <c r="G81" s="14">
        <v>79552</v>
      </c>
      <c r="H81" s="14">
        <v>123582</v>
      </c>
    </row>
    <row r="82" spans="3:8" ht="17.25" thickBot="1">
      <c r="C82" s="10">
        <v>79</v>
      </c>
      <c r="D82" s="15">
        <v>13161</v>
      </c>
      <c r="E82" s="10">
        <v>224</v>
      </c>
      <c r="F82" s="15">
        <v>13385</v>
      </c>
      <c r="G82" s="15">
        <v>66391</v>
      </c>
      <c r="H82" s="15">
        <v>123806</v>
      </c>
    </row>
    <row r="83" spans="3:8" ht="17.25" thickBot="1">
      <c r="C83" s="13">
        <v>80</v>
      </c>
      <c r="D83" s="14">
        <v>13198</v>
      </c>
      <c r="E83" s="13">
        <v>187</v>
      </c>
      <c r="F83" s="14">
        <v>13385</v>
      </c>
      <c r="G83" s="14">
        <v>53193</v>
      </c>
      <c r="H83" s="14">
        <v>123993</v>
      </c>
    </row>
    <row r="84" spans="3:8" ht="17.25" thickBot="1">
      <c r="C84" s="10">
        <v>81</v>
      </c>
      <c r="D84" s="15">
        <v>13235</v>
      </c>
      <c r="E84" s="10">
        <v>150</v>
      </c>
      <c r="F84" s="15">
        <v>13385</v>
      </c>
      <c r="G84" s="15">
        <v>39958</v>
      </c>
      <c r="H84" s="15">
        <v>124143</v>
      </c>
    </row>
    <row r="85" spans="3:8" ht="17.25" thickBot="1">
      <c r="C85" s="13">
        <v>82</v>
      </c>
      <c r="D85" s="14">
        <v>13272</v>
      </c>
      <c r="E85" s="13">
        <v>113</v>
      </c>
      <c r="F85" s="14">
        <v>13385</v>
      </c>
      <c r="G85" s="14">
        <v>26686</v>
      </c>
      <c r="H85" s="14">
        <v>124256</v>
      </c>
    </row>
    <row r="86" spans="3:8" ht="17.25" thickBot="1">
      <c r="C86" s="10">
        <v>83</v>
      </c>
      <c r="D86" s="15">
        <v>13310</v>
      </c>
      <c r="E86" s="10">
        <v>75</v>
      </c>
      <c r="F86" s="15">
        <v>13385</v>
      </c>
      <c r="G86" s="15">
        <v>13376</v>
      </c>
      <c r="H86" s="15">
        <v>124331</v>
      </c>
    </row>
    <row r="87" spans="3:8" ht="17.25" thickBot="1">
      <c r="C87" s="13">
        <v>84</v>
      </c>
      <c r="D87" s="14">
        <v>13376</v>
      </c>
      <c r="E87" s="13">
        <v>38</v>
      </c>
      <c r="F87" s="14">
        <v>13414</v>
      </c>
      <c r="G87" s="13">
        <v>0</v>
      </c>
      <c r="H87" s="14">
        <v>124369</v>
      </c>
    </row>
    <row r="88" spans="3:8" ht="17.25" thickBot="1">
      <c r="C88" s="10" t="s">
        <v>92</v>
      </c>
      <c r="D88" s="15">
        <v>1000000</v>
      </c>
      <c r="E88" s="15">
        <v>124369</v>
      </c>
      <c r="F88" s="15">
        <v>1124369</v>
      </c>
      <c r="G88" s="10">
        <v>0</v>
      </c>
      <c r="H88" s="15">
        <v>124369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K17" sqref="K17"/>
    </sheetView>
  </sheetViews>
  <sheetFormatPr defaultRowHeight="16.5"/>
  <cols>
    <col min="1" max="1" width="16.125" bestFit="1" customWidth="1"/>
    <col min="2" max="2" width="14.625" bestFit="1" customWidth="1"/>
    <col min="3" max="3" width="13.375" style="3" bestFit="1" customWidth="1"/>
    <col min="4" max="5" width="13.375" bestFit="1" customWidth="1"/>
    <col min="10" max="10" width="13.375" bestFit="1" customWidth="1"/>
  </cols>
  <sheetData>
    <row r="1" spans="1:10">
      <c r="C1" s="3" t="s">
        <v>7</v>
      </c>
      <c r="D1" t="s">
        <v>41</v>
      </c>
      <c r="E1" t="s">
        <v>42</v>
      </c>
    </row>
    <row r="3" spans="1:10">
      <c r="A3" t="s">
        <v>40</v>
      </c>
      <c r="D3" s="3"/>
      <c r="E3" s="3">
        <v>1000000</v>
      </c>
    </row>
    <row r="4" spans="1:10">
      <c r="A4" s="2">
        <v>44312</v>
      </c>
      <c r="B4" t="s">
        <v>71</v>
      </c>
      <c r="D4" s="3">
        <v>185263</v>
      </c>
      <c r="E4" s="3">
        <f>-D4</f>
        <v>-185263</v>
      </c>
      <c r="G4">
        <v>37</v>
      </c>
      <c r="I4">
        <v>-9500</v>
      </c>
    </row>
    <row r="5" spans="1:10">
      <c r="A5" s="2">
        <v>44312</v>
      </c>
      <c r="B5" t="s">
        <v>71</v>
      </c>
      <c r="D5" s="3">
        <v>185513</v>
      </c>
      <c r="E5" s="3">
        <f>-D5</f>
        <v>-185513</v>
      </c>
      <c r="G5">
        <v>37.049999999999997</v>
      </c>
      <c r="I5">
        <v>-9250</v>
      </c>
    </row>
    <row r="6" spans="1:10">
      <c r="A6" s="2">
        <v>44312</v>
      </c>
      <c r="B6" t="s">
        <v>67</v>
      </c>
      <c r="D6" s="3">
        <v>179255</v>
      </c>
      <c r="E6" s="3">
        <f>-D6</f>
        <v>-179255</v>
      </c>
      <c r="G6">
        <v>179</v>
      </c>
      <c r="I6">
        <v>-9000</v>
      </c>
    </row>
    <row r="7" spans="1:10">
      <c r="A7" s="2">
        <v>44312</v>
      </c>
      <c r="B7" t="s">
        <v>67</v>
      </c>
      <c r="D7" s="3">
        <v>179755</v>
      </c>
      <c r="E7" s="3">
        <f>-D7</f>
        <v>-179755</v>
      </c>
      <c r="G7">
        <v>179.5</v>
      </c>
      <c r="I7">
        <v>-8500</v>
      </c>
    </row>
    <row r="8" spans="1:10" ht="19.5" customHeight="1">
      <c r="A8" s="2">
        <v>44312</v>
      </c>
      <c r="B8" t="s">
        <v>70</v>
      </c>
      <c r="D8" s="3">
        <v>239090</v>
      </c>
      <c r="E8" s="3">
        <f>-D8</f>
        <v>-239090</v>
      </c>
      <c r="G8">
        <v>47.75</v>
      </c>
      <c r="I8">
        <v>-8250</v>
      </c>
    </row>
    <row r="9" spans="1:10" ht="19.5" customHeight="1">
      <c r="A9" s="2">
        <v>44320</v>
      </c>
      <c r="B9" t="s">
        <v>72</v>
      </c>
      <c r="C9" s="3">
        <v>-44500</v>
      </c>
      <c r="D9" s="3">
        <v>-968876</v>
      </c>
      <c r="E9" s="3">
        <f>$C9+ABS($D9)</f>
        <v>924376</v>
      </c>
      <c r="I9">
        <f>-SUM(I4:I8)</f>
        <v>44500</v>
      </c>
    </row>
    <row r="10" spans="1:10" ht="19.5" customHeight="1">
      <c r="A10" s="2">
        <v>44321</v>
      </c>
      <c r="B10" t="s">
        <v>70</v>
      </c>
      <c r="D10" s="3">
        <v>699245</v>
      </c>
      <c r="E10" s="3">
        <f>-D10</f>
        <v>-699245</v>
      </c>
    </row>
    <row r="11" spans="1:10" ht="19.5" customHeight="1">
      <c r="A11" s="2">
        <v>44322</v>
      </c>
      <c r="B11" t="s">
        <v>70</v>
      </c>
      <c r="D11" s="3">
        <v>234834</v>
      </c>
      <c r="E11" s="3">
        <f>-D11</f>
        <v>-234834</v>
      </c>
    </row>
    <row r="12" spans="1:10">
      <c r="A12" s="2">
        <v>44369</v>
      </c>
      <c r="B12" t="s">
        <v>67</v>
      </c>
      <c r="C12" s="3">
        <v>39260</v>
      </c>
      <c r="E12" s="3">
        <v>39260</v>
      </c>
      <c r="G12" t="s">
        <v>76</v>
      </c>
    </row>
    <row r="13" spans="1:10">
      <c r="A13" s="2">
        <v>44393</v>
      </c>
      <c r="B13" t="s">
        <v>70</v>
      </c>
      <c r="C13" s="3">
        <v>-6642</v>
      </c>
      <c r="D13" s="3"/>
      <c r="E13" s="3">
        <v>-6642</v>
      </c>
      <c r="G13" t="s">
        <v>76</v>
      </c>
    </row>
    <row r="14" spans="1:10">
      <c r="A14" s="2">
        <v>44397</v>
      </c>
      <c r="B14" t="s">
        <v>67</v>
      </c>
      <c r="C14" s="3">
        <v>72221</v>
      </c>
      <c r="D14" s="3">
        <v>-934079</v>
      </c>
      <c r="E14" s="3">
        <f>$C14+ABS($D14)</f>
        <v>1006300</v>
      </c>
      <c r="G14" t="s">
        <v>76</v>
      </c>
    </row>
    <row r="15" spans="1:10">
      <c r="A15" s="2">
        <v>44397</v>
      </c>
      <c r="B15" t="s">
        <v>70</v>
      </c>
      <c r="C15" s="3">
        <v>-19583</v>
      </c>
      <c r="D15" s="3"/>
      <c r="E15" s="3">
        <v>-19583</v>
      </c>
      <c r="G15" t="s">
        <v>76</v>
      </c>
      <c r="J15" s="3"/>
    </row>
    <row r="16" spans="1:10">
      <c r="A16" s="2"/>
      <c r="D16" s="3"/>
      <c r="E16" s="3"/>
    </row>
    <row r="17" spans="1:10">
      <c r="A17" s="3" t="s">
        <v>38</v>
      </c>
      <c r="B17" s="3"/>
      <c r="D17" s="3"/>
      <c r="E17" s="3"/>
    </row>
    <row r="18" spans="1:10">
      <c r="A18" t="s">
        <v>39</v>
      </c>
      <c r="C18" s="3">
        <f>SUM(C2:C17)</f>
        <v>40756</v>
      </c>
      <c r="D18" s="3">
        <f>SUM(D2:D17)</f>
        <v>0</v>
      </c>
      <c r="E18" s="3">
        <f>SUM(E3:E17)</f>
        <v>1040756</v>
      </c>
    </row>
    <row r="19" spans="1:10">
      <c r="A19" t="s">
        <v>20</v>
      </c>
      <c r="D19" s="7">
        <f>D18/E21</f>
        <v>0</v>
      </c>
      <c r="E19" s="7">
        <f>E18/E21</f>
        <v>1</v>
      </c>
      <c r="J19" s="3"/>
    </row>
    <row r="20" spans="1:10">
      <c r="A20" t="s">
        <v>12</v>
      </c>
      <c r="C20" s="7">
        <f>C18/(E21-C18)</f>
        <v>4.0756000000000001E-2</v>
      </c>
      <c r="E20" s="3" t="s">
        <v>43</v>
      </c>
    </row>
    <row r="21" spans="1:10">
      <c r="E21" s="3">
        <f>SUM(D18:E18)</f>
        <v>1040756</v>
      </c>
    </row>
    <row r="22" spans="1:10">
      <c r="A22" s="2"/>
      <c r="D22" s="3"/>
      <c r="E22" s="3"/>
    </row>
    <row r="23" spans="1:10">
      <c r="A23" s="2"/>
      <c r="D23" s="3"/>
      <c r="E23" s="3"/>
    </row>
    <row r="24" spans="1:10">
      <c r="A24" s="2"/>
      <c r="D24" s="3"/>
      <c r="E24" s="3"/>
    </row>
    <row r="25" spans="1:10">
      <c r="A25" s="2"/>
      <c r="D25" s="3"/>
      <c r="E25" s="3"/>
    </row>
    <row r="26" spans="1:10">
      <c r="A26" s="2"/>
      <c r="D26" s="3"/>
      <c r="E26" s="3"/>
    </row>
    <row r="27" spans="1:10">
      <c r="A27" s="2"/>
      <c r="D27" s="3"/>
      <c r="E27" s="3"/>
      <c r="I27" s="8"/>
    </row>
    <row r="28" spans="1:10">
      <c r="A28" s="2"/>
      <c r="D28" s="3"/>
      <c r="E28" s="3"/>
    </row>
    <row r="29" spans="1:10">
      <c r="A29" s="2"/>
      <c r="D29" s="3"/>
      <c r="E29" s="3"/>
    </row>
    <row r="30" spans="1:10">
      <c r="A30" s="2"/>
      <c r="D30" s="3"/>
      <c r="E30" s="3"/>
    </row>
    <row r="31" spans="1:10">
      <c r="A31" s="2"/>
      <c r="D31" s="3"/>
      <c r="E31" s="3"/>
    </row>
    <row r="32" spans="1:10">
      <c r="A32" s="2"/>
      <c r="E32" s="3"/>
    </row>
    <row r="33" spans="1:5">
      <c r="A33" s="2"/>
      <c r="D33" s="3"/>
      <c r="E33" s="3"/>
    </row>
    <row r="34" spans="1:5">
      <c r="A34" s="2"/>
      <c r="D34" s="3"/>
      <c r="E34" s="3"/>
    </row>
    <row r="35" spans="1:5">
      <c r="A35" s="2"/>
      <c r="D35" s="3"/>
      <c r="E35" s="3"/>
    </row>
    <row r="36" spans="1:5">
      <c r="A36" s="2"/>
      <c r="D36" s="3"/>
      <c r="E36" s="3"/>
    </row>
    <row r="37" spans="1:5">
      <c r="A37" s="2"/>
      <c r="D37" s="3"/>
      <c r="E37" s="3"/>
    </row>
    <row r="38" spans="1:5">
      <c r="A38" s="2"/>
      <c r="D38" s="3"/>
      <c r="E38" s="3"/>
    </row>
    <row r="39" spans="1:5">
      <c r="A39" s="2"/>
      <c r="D39" s="3"/>
      <c r="E39" s="3"/>
    </row>
    <row r="40" spans="1:5">
      <c r="A40" s="2"/>
      <c r="D40" s="3"/>
      <c r="E40" s="3"/>
    </row>
    <row r="41" spans="1:5">
      <c r="A41" s="2"/>
      <c r="D41" s="3"/>
      <c r="E41" s="3"/>
    </row>
    <row r="42" spans="1:5">
      <c r="A42" s="2"/>
      <c r="D42" s="3"/>
      <c r="E42" s="3"/>
    </row>
    <row r="43" spans="1:5">
      <c r="A43" s="2"/>
      <c r="D43" s="3"/>
      <c r="E43" s="3"/>
    </row>
    <row r="44" spans="1:5">
      <c r="A44" s="2"/>
      <c r="D44" s="3"/>
      <c r="E44" s="3"/>
    </row>
    <row r="45" spans="1:5">
      <c r="A45" s="2"/>
      <c r="D45" s="3"/>
      <c r="E45" s="3"/>
    </row>
    <row r="46" spans="1:5">
      <c r="A46" s="2"/>
      <c r="D46" s="3"/>
      <c r="E46" s="3"/>
    </row>
    <row r="47" spans="1:5">
      <c r="A47" s="2"/>
      <c r="D47" s="3"/>
      <c r="E47" s="3"/>
    </row>
    <row r="48" spans="1:5">
      <c r="A48" s="2"/>
      <c r="D48" s="3"/>
      <c r="E48" s="3"/>
    </row>
    <row r="49" spans="1:5">
      <c r="A49" s="2"/>
      <c r="D49" s="3"/>
      <c r="E49" s="3"/>
    </row>
    <row r="50" spans="1:5">
      <c r="A50" s="2"/>
      <c r="D50" s="3"/>
      <c r="E50" s="3"/>
    </row>
    <row r="51" spans="1:5">
      <c r="A51" s="2"/>
      <c r="D51" s="3"/>
      <c r="E51" s="3"/>
    </row>
    <row r="52" spans="1:5">
      <c r="A52" s="2"/>
      <c r="D52" s="3"/>
      <c r="E52" s="3"/>
    </row>
    <row r="53" spans="1:5">
      <c r="A53" s="2"/>
      <c r="D53" s="3"/>
      <c r="E53" s="3"/>
    </row>
    <row r="54" spans="1:5">
      <c r="A54" s="2"/>
      <c r="D54" s="3"/>
      <c r="E54" s="3"/>
    </row>
    <row r="55" spans="1:5">
      <c r="A55" s="2"/>
      <c r="D55" s="3"/>
      <c r="E55" s="3"/>
    </row>
    <row r="56" spans="1:5">
      <c r="A56" s="2"/>
      <c r="D56" s="3"/>
      <c r="E56" s="3"/>
    </row>
    <row r="57" spans="1:5">
      <c r="A57" s="2"/>
      <c r="D57" s="3"/>
      <c r="E57" s="3"/>
    </row>
    <row r="58" spans="1:5">
      <c r="A58" s="2"/>
      <c r="D58" s="3"/>
      <c r="E58" s="3"/>
    </row>
    <row r="59" spans="1:5">
      <c r="A59" s="2"/>
      <c r="D59" s="3"/>
      <c r="E59" s="3"/>
    </row>
    <row r="60" spans="1:5">
      <c r="A60" s="2"/>
      <c r="D60" s="3"/>
      <c r="E60" s="3"/>
    </row>
    <row r="61" spans="1:5">
      <c r="A61" s="2"/>
      <c r="D61" s="3"/>
      <c r="E61" s="3"/>
    </row>
    <row r="62" spans="1:5">
      <c r="A62" s="2"/>
      <c r="D62" s="3"/>
      <c r="E62" s="3"/>
    </row>
    <row r="63" spans="1:5">
      <c r="A63" s="2"/>
      <c r="D63" s="3"/>
      <c r="E63" s="3"/>
    </row>
    <row r="64" spans="1:5">
      <c r="A64" s="2"/>
      <c r="D64" s="3"/>
      <c r="E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投資報酬率</vt:lpstr>
      <vt:lpstr>2017已實現損益</vt:lpstr>
      <vt:lpstr>2018已實現損益</vt:lpstr>
      <vt:lpstr>2019已實現損益</vt:lpstr>
      <vt:lpstr>2020已實現損益</vt:lpstr>
      <vt:lpstr>2021已實現損益</vt:lpstr>
      <vt:lpstr>2022已實現損益</vt:lpstr>
      <vt:lpstr>工作表1</vt:lpstr>
      <vt:lpstr>2021已實現損益_阿公</vt:lpstr>
      <vt:lpstr>帳號管理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ChilaiHuang(黃佳欣)</dc:creator>
  <cp:lastModifiedBy>HONG YOU SU</cp:lastModifiedBy>
  <dcterms:created xsi:type="dcterms:W3CDTF">2017-11-13T01:32:02Z</dcterms:created>
  <dcterms:modified xsi:type="dcterms:W3CDTF">2022-03-07T11:59:54Z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e51c7310-b4d8-4a6a-b16b-763f5ba96580</vt:lpwstr>
  </property>
</Properties>
</file>