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/>
  <mc:AlternateContent xmlns:mc="http://schemas.openxmlformats.org/markup-compatibility/2006">
    <mc:Choice Requires="x15">
      <x15ac:absPath xmlns:x15ac="http://schemas.microsoft.com/office/spreadsheetml/2010/11/ac" url="D:\stock\"/>
    </mc:Choice>
  </mc:AlternateContent>
  <xr:revisionPtr revIDLastSave="0" documentId="13_ncr:1_{F647DCE3-7F64-4073-81AF-555B5295B035}" xr6:coauthVersionLast="47" xr6:coauthVersionMax="47" xr10:uidLastSave="{00000000-0000-0000-0000-000000000000}"/>
  <bookViews>
    <workbookView xWindow="-120" yWindow="-120" windowWidth="29040" windowHeight="15840" tabRatio="624" firstSheet="2" activeTab="8" xr2:uid="{00000000-000D-0000-FFFF-FFFF00000000}"/>
  </bookViews>
  <sheets>
    <sheet name="投資報酬率" sheetId="1" r:id="rId1"/>
    <sheet name="2017已實現損益" sheetId="2" r:id="rId2"/>
    <sheet name="2018已實現損益" sheetId="4" r:id="rId3"/>
    <sheet name="2019已實現損益" sheetId="5" r:id="rId4"/>
    <sheet name="2020已實現損益" sheetId="6" r:id="rId5"/>
    <sheet name="2021已實現損益" sheetId="7" r:id="rId6"/>
    <sheet name="2022已實現損益" sheetId="9" r:id="rId7"/>
    <sheet name="2023已實現損益" sheetId="12" r:id="rId8"/>
    <sheet name="2024已實現損益" sheetId="13" r:id="rId9"/>
    <sheet name="2021已實現損益_阿公" sheetId="8" state="hidden" r:id="rId10"/>
    <sheet name="帳號管理" sheetId="3" r:id="rId11"/>
  </sheets>
  <definedNames>
    <definedName name="_xlnm._FilterDatabase" localSheetId="5" hidden="1">'2021已實現損益'!$A$1:$Q$99</definedName>
    <definedName name="_xlnm._FilterDatabase" localSheetId="6" hidden="1">'2022已實現損益'!$A$1:$Q$57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2" l="1"/>
  <c r="E37" i="12"/>
  <c r="J16" i="12" l="1"/>
  <c r="E36" i="12" l="1"/>
  <c r="E34" i="12" l="1"/>
  <c r="C44" i="12" l="1"/>
  <c r="E33" i="12" l="1"/>
  <c r="D12" i="13" l="1"/>
  <c r="C12" i="13"/>
  <c r="E12" i="13" l="1"/>
  <c r="E15" i="13" s="1"/>
  <c r="E32" i="12"/>
  <c r="E13" i="13" l="1"/>
  <c r="D13" i="13"/>
  <c r="C14" i="13"/>
  <c r="E31" i="12"/>
  <c r="E30" i="12" l="1"/>
  <c r="E6" i="12" l="1"/>
  <c r="E29" i="12" l="1"/>
  <c r="F11" i="1" l="1"/>
  <c r="G11" i="1" s="1"/>
  <c r="E28" i="12" l="1"/>
  <c r="E27" i="12" l="1"/>
  <c r="E26" i="12" l="1"/>
  <c r="E25" i="12" l="1"/>
  <c r="E24" i="12" l="1"/>
  <c r="E23" i="12" l="1"/>
  <c r="E22" i="12" l="1"/>
  <c r="F7" i="1" l="1"/>
  <c r="G7" i="1" s="1"/>
  <c r="F9" i="1"/>
  <c r="G9" i="1" s="1"/>
  <c r="E21" i="12" l="1"/>
  <c r="E20" i="12" l="1"/>
  <c r="E19" i="12" l="1"/>
  <c r="E18" i="12" l="1"/>
  <c r="E17" i="12" l="1"/>
  <c r="E4" i="12" l="1"/>
  <c r="E10" i="12" l="1"/>
  <c r="E16" i="12" l="1"/>
  <c r="E15" i="12" l="1"/>
  <c r="E14" i="12" l="1"/>
  <c r="E5" i="12" l="1"/>
  <c r="E13" i="12" l="1"/>
  <c r="E12" i="12" l="1"/>
  <c r="E11" i="12" l="1"/>
  <c r="E44" i="12" l="1"/>
  <c r="D44" i="12"/>
  <c r="D71" i="9"/>
  <c r="E47" i="12" l="1"/>
  <c r="E62" i="9"/>
  <c r="E61" i="9" l="1"/>
  <c r="E59" i="9" l="1"/>
  <c r="E54" i="9" l="1"/>
  <c r="E52" i="9" l="1"/>
  <c r="E49" i="9" l="1"/>
  <c r="E47" i="9" l="1"/>
  <c r="E43" i="9" l="1"/>
  <c r="E42" i="9" l="1"/>
  <c r="E41" i="9" l="1"/>
  <c r="E40" i="9"/>
  <c r="E8" i="9" l="1"/>
  <c r="E39" i="9" l="1"/>
  <c r="E38" i="9"/>
  <c r="E35" i="9" l="1"/>
  <c r="E34" i="9"/>
  <c r="E33" i="9"/>
  <c r="E32" i="9"/>
  <c r="E31" i="9"/>
  <c r="E36" i="9"/>
  <c r="E30" i="9" l="1"/>
  <c r="E29" i="9" l="1"/>
  <c r="E28" i="9" l="1"/>
  <c r="E27" i="9"/>
  <c r="E26" i="9" l="1"/>
  <c r="E25" i="9" l="1"/>
  <c r="E24" i="9" l="1"/>
  <c r="E23" i="9" l="1"/>
  <c r="E22" i="9" l="1"/>
  <c r="E21" i="9" l="1"/>
  <c r="E20" i="9"/>
  <c r="E19" i="9"/>
  <c r="E18" i="9"/>
  <c r="E17" i="9" l="1"/>
  <c r="E16" i="9"/>
  <c r="E15" i="9" l="1"/>
  <c r="E14" i="9"/>
  <c r="E7" i="9" l="1"/>
  <c r="E13" i="9" l="1"/>
  <c r="E11" i="9" l="1"/>
  <c r="E12" i="9" l="1"/>
  <c r="H25" i="7" l="1"/>
  <c r="H23" i="7"/>
  <c r="H21" i="7"/>
  <c r="H20" i="7"/>
  <c r="H18" i="7"/>
  <c r="H17" i="7"/>
  <c r="H16" i="7"/>
  <c r="H15" i="7"/>
  <c r="H14" i="7"/>
  <c r="H13" i="7"/>
  <c r="H22" i="7"/>
  <c r="H24" i="7"/>
  <c r="E6" i="9" l="1"/>
  <c r="E71" i="9" s="1"/>
  <c r="E74" i="9" s="1"/>
  <c r="E112" i="7" l="1"/>
  <c r="C71" i="9" l="1"/>
  <c r="E72" i="9" l="1"/>
  <c r="E110" i="7"/>
  <c r="D72" i="9" l="1"/>
  <c r="E109" i="7"/>
  <c r="E108" i="7" l="1"/>
  <c r="E107" i="7"/>
  <c r="E106" i="7" l="1"/>
  <c r="E103" i="7" l="1"/>
  <c r="E102" i="7" l="1"/>
  <c r="E101" i="7"/>
  <c r="E100" i="7"/>
  <c r="E99" i="7" l="1"/>
  <c r="E98" i="7" l="1"/>
  <c r="E97" i="7" l="1"/>
  <c r="E96" i="7" l="1"/>
  <c r="E95" i="7" l="1"/>
  <c r="E93" i="7" l="1"/>
  <c r="E92" i="7" l="1"/>
  <c r="E90" i="7" l="1"/>
  <c r="E91" i="7"/>
  <c r="E89" i="7" l="1"/>
  <c r="E88" i="7" l="1"/>
  <c r="E14" i="8" l="1"/>
  <c r="E87" i="7"/>
  <c r="E86" i="7"/>
  <c r="E85" i="7"/>
  <c r="E9" i="8" l="1"/>
  <c r="E84" i="7" l="1"/>
  <c r="E83" i="7"/>
  <c r="E82" i="7" l="1"/>
  <c r="E81" i="7"/>
  <c r="E80" i="7"/>
  <c r="E78" i="7" l="1"/>
  <c r="E77" i="7"/>
  <c r="E76" i="7"/>
  <c r="E75" i="7" l="1"/>
  <c r="E72" i="7" l="1"/>
  <c r="E73" i="7" l="1"/>
  <c r="E11" i="8" l="1"/>
  <c r="E10" i="8"/>
  <c r="E71" i="7"/>
  <c r="E70" i="7" l="1"/>
  <c r="E69" i="7"/>
  <c r="E68" i="7"/>
  <c r="E67" i="7"/>
  <c r="E66" i="7"/>
  <c r="E65" i="7"/>
  <c r="E64" i="7"/>
  <c r="E62" i="7" l="1"/>
  <c r="I9" i="8"/>
  <c r="E61" i="7" l="1"/>
  <c r="E8" i="8" l="1"/>
  <c r="E7" i="8"/>
  <c r="E6" i="8"/>
  <c r="E5" i="8"/>
  <c r="E4" i="8"/>
  <c r="C18" i="8" l="1"/>
  <c r="D18" i="8"/>
  <c r="E18" i="8"/>
  <c r="E21" i="8" l="1"/>
  <c r="D19" i="8" s="1"/>
  <c r="E60" i="7"/>
  <c r="E59" i="7"/>
  <c r="C20" i="8" l="1"/>
  <c r="E58" i="7"/>
  <c r="E55" i="7" l="1"/>
  <c r="E54" i="7" l="1"/>
  <c r="E53" i="7"/>
  <c r="E52" i="7" l="1"/>
  <c r="E51" i="7" l="1"/>
  <c r="E50" i="7"/>
  <c r="E49" i="7"/>
  <c r="E48" i="7" l="1"/>
  <c r="E46" i="7" l="1"/>
  <c r="E45" i="7"/>
  <c r="E44" i="7" l="1"/>
  <c r="E6" i="7" l="1"/>
  <c r="E42" i="7" l="1"/>
  <c r="E41" i="7" l="1"/>
  <c r="E39" i="7" l="1"/>
  <c r="E37" i="7"/>
  <c r="E38" i="7"/>
  <c r="E36" i="7"/>
  <c r="E32" i="7"/>
  <c r="E35" i="7" l="1"/>
  <c r="E34" i="7" l="1"/>
  <c r="E33" i="7" l="1"/>
  <c r="E31" i="7" l="1"/>
  <c r="E27" i="7" l="1"/>
  <c r="E26" i="7" l="1"/>
  <c r="E25" i="7" l="1"/>
  <c r="E24" i="7" l="1"/>
  <c r="C23" i="7" l="1"/>
  <c r="E23" i="7" l="1"/>
  <c r="H19" i="7"/>
  <c r="H26" i="7" s="1"/>
  <c r="E21" i="7"/>
  <c r="E8" i="7" l="1"/>
  <c r="E9" i="7"/>
  <c r="E10" i="7"/>
  <c r="E16" i="7"/>
  <c r="E17" i="7"/>
  <c r="E18" i="7"/>
  <c r="E20" i="7"/>
  <c r="E19" i="7" l="1"/>
  <c r="E15" i="7" l="1"/>
  <c r="C119" i="7" l="1"/>
  <c r="C21" i="6"/>
  <c r="D21" i="6"/>
  <c r="E21" i="6"/>
  <c r="E14" i="7"/>
  <c r="E13" i="7"/>
  <c r="E12" i="7"/>
  <c r="E11" i="7"/>
  <c r="E11" i="6"/>
  <c r="E10" i="6"/>
  <c r="E9" i="6"/>
  <c r="E8" i="6"/>
  <c r="C22" i="5"/>
  <c r="C24" i="5" s="1"/>
  <c r="C22" i="4"/>
  <c r="C24" i="4" s="1"/>
  <c r="C23" i="5" l="1"/>
  <c r="C23" i="4"/>
  <c r="C22" i="2" l="1"/>
  <c r="I4" i="1" l="1"/>
  <c r="I6" i="1"/>
  <c r="I3" i="1"/>
  <c r="I5" i="1"/>
  <c r="C3" i="1"/>
  <c r="F3" i="1" s="1"/>
  <c r="G3" i="1" s="1"/>
  <c r="C4" i="1" l="1"/>
  <c r="D3" i="1"/>
  <c r="D4" i="1" l="1"/>
  <c r="F4" i="1"/>
  <c r="G4" i="1" s="1"/>
  <c r="C5" i="1"/>
  <c r="F5" i="1" s="1"/>
  <c r="G5" i="1" s="1"/>
  <c r="D5" i="1" l="1"/>
  <c r="C6" i="1"/>
  <c r="C24" i="2"/>
  <c r="C23" i="2"/>
  <c r="E24" i="6"/>
  <c r="C23" i="6" s="1"/>
  <c r="D119" i="7"/>
  <c r="D6" i="1" l="1"/>
  <c r="F6" i="1"/>
  <c r="G6" i="1" s="1"/>
  <c r="C8" i="1"/>
  <c r="D8" i="1"/>
  <c r="E19" i="8"/>
  <c r="F8" i="1" l="1"/>
  <c r="G8" i="1" s="1"/>
  <c r="C10" i="1"/>
  <c r="I8" i="1"/>
  <c r="F10" i="1" l="1"/>
  <c r="G10" i="1" s="1"/>
  <c r="C12" i="1"/>
  <c r="D10" i="1"/>
  <c r="I10" i="1"/>
  <c r="D12" i="1" l="1"/>
  <c r="C13" i="1"/>
  <c r="I12" i="1"/>
  <c r="F12" i="1"/>
  <c r="G12" i="1" s="1"/>
  <c r="C14" i="1" l="1"/>
  <c r="D13" i="1"/>
  <c r="I13" i="1"/>
  <c r="F13" i="1"/>
  <c r="G13" i="1" s="1"/>
  <c r="D14" i="1" l="1"/>
  <c r="C15" i="1"/>
  <c r="I14" i="1"/>
  <c r="F14" i="1"/>
  <c r="G14" i="1" s="1"/>
  <c r="C16" i="1" l="1"/>
  <c r="D15" i="1"/>
  <c r="I15" i="1"/>
  <c r="F15" i="1"/>
  <c r="G15" i="1" s="1"/>
  <c r="C17" i="1" l="1"/>
  <c r="D16" i="1"/>
  <c r="I16" i="1"/>
  <c r="F16" i="1"/>
  <c r="G16" i="1" s="1"/>
  <c r="C18" i="1" l="1"/>
  <c r="D17" i="1"/>
  <c r="I17" i="1"/>
  <c r="F17" i="1"/>
  <c r="G17" i="1" s="1"/>
  <c r="C19" i="1" l="1"/>
  <c r="D18" i="1"/>
  <c r="I18" i="1"/>
  <c r="F18" i="1"/>
  <c r="G18" i="1" s="1"/>
  <c r="C20" i="1" l="1"/>
  <c r="D19" i="1"/>
  <c r="I19" i="1"/>
  <c r="F19" i="1"/>
  <c r="G19" i="1" s="1"/>
  <c r="C21" i="1" l="1"/>
  <c r="D20" i="1"/>
  <c r="I20" i="1"/>
  <c r="F20" i="1"/>
  <c r="G20" i="1" s="1"/>
  <c r="C22" i="1" l="1"/>
  <c r="D21" i="1"/>
  <c r="I21" i="1"/>
  <c r="F21" i="1"/>
  <c r="G21" i="1" s="1"/>
  <c r="C23" i="1" l="1"/>
  <c r="D22" i="1"/>
  <c r="F22" i="1"/>
  <c r="G22" i="1" s="1"/>
  <c r="I22" i="1"/>
  <c r="C24" i="1" l="1"/>
  <c r="D23" i="1"/>
  <c r="I23" i="1"/>
  <c r="F23" i="1"/>
  <c r="G23" i="1" s="1"/>
  <c r="C25" i="1" l="1"/>
  <c r="D24" i="1"/>
  <c r="I24" i="1"/>
  <c r="F24" i="1"/>
  <c r="G24" i="1" s="1"/>
  <c r="C26" i="1" l="1"/>
  <c r="D25" i="1"/>
  <c r="I25" i="1"/>
  <c r="F25" i="1"/>
  <c r="G25" i="1" s="1"/>
  <c r="C27" i="1" l="1"/>
  <c r="D26" i="1"/>
  <c r="I26" i="1"/>
  <c r="F26" i="1"/>
  <c r="G26" i="1" s="1"/>
  <c r="C28" i="1" l="1"/>
  <c r="D27" i="1"/>
  <c r="I27" i="1"/>
  <c r="F27" i="1"/>
  <c r="G27" i="1" s="1"/>
  <c r="C29" i="1" l="1"/>
  <c r="D28" i="1"/>
  <c r="I28" i="1"/>
  <c r="F28" i="1"/>
  <c r="G28" i="1" s="1"/>
  <c r="C30" i="1" l="1"/>
  <c r="D29" i="1"/>
  <c r="I29" i="1"/>
  <c r="F29" i="1"/>
  <c r="G29" i="1" s="1"/>
  <c r="C31" i="1" l="1"/>
  <c r="D30" i="1"/>
  <c r="I30" i="1"/>
  <c r="F30" i="1"/>
  <c r="G30" i="1" s="1"/>
  <c r="C32" i="1" l="1"/>
  <c r="D31" i="1"/>
  <c r="I31" i="1"/>
  <c r="F31" i="1"/>
  <c r="G31" i="1" s="1"/>
  <c r="C33" i="1" l="1"/>
  <c r="D32" i="1"/>
  <c r="I32" i="1"/>
  <c r="F32" i="1"/>
  <c r="G32" i="1" s="1"/>
  <c r="C34" i="1" l="1"/>
  <c r="D33" i="1"/>
  <c r="I33" i="1"/>
  <c r="F33" i="1"/>
  <c r="G33" i="1" s="1"/>
  <c r="C35" i="1" l="1"/>
  <c r="D34" i="1"/>
  <c r="I34" i="1"/>
  <c r="F34" i="1"/>
  <c r="G34" i="1" s="1"/>
  <c r="C36" i="1" l="1"/>
  <c r="D35" i="1"/>
  <c r="I35" i="1"/>
  <c r="F35" i="1"/>
  <c r="G35" i="1" s="1"/>
  <c r="C37" i="1" l="1"/>
  <c r="D36" i="1"/>
  <c r="I36" i="1"/>
  <c r="F36" i="1"/>
  <c r="G36" i="1" s="1"/>
  <c r="C38" i="1" l="1"/>
  <c r="D37" i="1"/>
  <c r="I37" i="1"/>
  <c r="F37" i="1"/>
  <c r="G37" i="1" s="1"/>
  <c r="C39" i="1" l="1"/>
  <c r="D38" i="1"/>
  <c r="I38" i="1"/>
  <c r="F38" i="1"/>
  <c r="G38" i="1" s="1"/>
  <c r="C40" i="1" l="1"/>
  <c r="D39" i="1"/>
  <c r="I39" i="1"/>
  <c r="F39" i="1"/>
  <c r="G39" i="1" s="1"/>
  <c r="C41" i="1" l="1"/>
  <c r="D40" i="1"/>
  <c r="I40" i="1"/>
  <c r="F40" i="1"/>
  <c r="G40" i="1" s="1"/>
  <c r="C42" i="1" l="1"/>
  <c r="D41" i="1"/>
  <c r="I41" i="1"/>
  <c r="F41" i="1"/>
  <c r="G41" i="1" s="1"/>
  <c r="C43" i="1" l="1"/>
  <c r="D42" i="1"/>
  <c r="I42" i="1"/>
  <c r="F42" i="1"/>
  <c r="G42" i="1" s="1"/>
  <c r="C44" i="1" l="1"/>
  <c r="D43" i="1"/>
  <c r="I43" i="1"/>
  <c r="F43" i="1"/>
  <c r="G43" i="1" s="1"/>
  <c r="C45" i="1" l="1"/>
  <c r="D44" i="1"/>
  <c r="I44" i="1"/>
  <c r="F44" i="1"/>
  <c r="G44" i="1" s="1"/>
  <c r="C46" i="1" l="1"/>
  <c r="D45" i="1"/>
  <c r="I45" i="1"/>
  <c r="F45" i="1"/>
  <c r="G45" i="1" s="1"/>
  <c r="C47" i="1" l="1"/>
  <c r="D46" i="1"/>
  <c r="I46" i="1"/>
  <c r="F46" i="1"/>
  <c r="G46" i="1" s="1"/>
  <c r="C48" i="1" l="1"/>
  <c r="D47" i="1"/>
  <c r="I47" i="1"/>
  <c r="F47" i="1"/>
  <c r="G47" i="1" s="1"/>
  <c r="C49" i="1" l="1"/>
  <c r="D48" i="1"/>
  <c r="I48" i="1"/>
  <c r="F48" i="1"/>
  <c r="G48" i="1" s="1"/>
  <c r="C50" i="1" l="1"/>
  <c r="D49" i="1"/>
  <c r="I49" i="1"/>
  <c r="F49" i="1"/>
  <c r="G49" i="1" s="1"/>
  <c r="C51" i="1" l="1"/>
  <c r="D50" i="1"/>
  <c r="I50" i="1"/>
  <c r="F50" i="1"/>
  <c r="G50" i="1" s="1"/>
  <c r="C52" i="1" l="1"/>
  <c r="D51" i="1"/>
  <c r="I51" i="1"/>
  <c r="F51" i="1"/>
  <c r="G51" i="1" s="1"/>
  <c r="C53" i="1" l="1"/>
  <c r="D52" i="1"/>
  <c r="I52" i="1"/>
  <c r="F52" i="1"/>
  <c r="G52" i="1" s="1"/>
  <c r="C54" i="1" l="1"/>
  <c r="D53" i="1"/>
  <c r="I53" i="1"/>
  <c r="F53" i="1"/>
  <c r="G53" i="1" s="1"/>
  <c r="C55" i="1" l="1"/>
  <c r="D54" i="1"/>
  <c r="I54" i="1"/>
  <c r="F54" i="1"/>
  <c r="G54" i="1" s="1"/>
  <c r="C56" i="1" l="1"/>
  <c r="D55" i="1"/>
  <c r="I55" i="1"/>
  <c r="F55" i="1"/>
  <c r="G55" i="1" s="1"/>
  <c r="C57" i="1" l="1"/>
  <c r="D56" i="1"/>
  <c r="I56" i="1"/>
  <c r="F56" i="1"/>
  <c r="G56" i="1" s="1"/>
  <c r="C58" i="1" l="1"/>
  <c r="D57" i="1"/>
  <c r="I57" i="1"/>
  <c r="F57" i="1"/>
  <c r="G57" i="1" s="1"/>
  <c r="C59" i="1" l="1"/>
  <c r="D58" i="1"/>
  <c r="I58" i="1"/>
  <c r="F58" i="1"/>
  <c r="G58" i="1" s="1"/>
  <c r="C60" i="1" l="1"/>
  <c r="D59" i="1"/>
  <c r="I59" i="1"/>
  <c r="F59" i="1"/>
  <c r="G59" i="1" s="1"/>
  <c r="C61" i="1" l="1"/>
  <c r="D60" i="1"/>
  <c r="I60" i="1"/>
  <c r="F60" i="1"/>
  <c r="G60" i="1" s="1"/>
  <c r="C62" i="1" l="1"/>
  <c r="D61" i="1"/>
  <c r="I61" i="1"/>
  <c r="F61" i="1"/>
  <c r="G61" i="1" s="1"/>
  <c r="C63" i="1" l="1"/>
  <c r="D62" i="1"/>
  <c r="I62" i="1"/>
  <c r="F62" i="1"/>
  <c r="G62" i="1" s="1"/>
  <c r="C64" i="1" l="1"/>
  <c r="D63" i="1"/>
  <c r="I63" i="1"/>
  <c r="F63" i="1"/>
  <c r="G63" i="1" s="1"/>
  <c r="C65" i="1" l="1"/>
  <c r="D64" i="1"/>
  <c r="I64" i="1"/>
  <c r="F64" i="1"/>
  <c r="G64" i="1" s="1"/>
  <c r="F65" i="1"/>
  <c r="G65" i="1" s="1"/>
  <c r="C66" i="1" l="1"/>
  <c r="D65" i="1"/>
  <c r="F66" i="1"/>
  <c r="G66" i="1" s="1"/>
  <c r="I65" i="1"/>
  <c r="E5" i="7"/>
  <c r="H27" i="7" s="1"/>
  <c r="H28" i="7" s="1"/>
  <c r="D66" i="1" l="1"/>
  <c r="C67" i="1"/>
  <c r="I66" i="1"/>
  <c r="E119" i="7"/>
  <c r="C68" i="1" l="1"/>
  <c r="D67" i="1"/>
  <c r="F67" i="1"/>
  <c r="G67" i="1" s="1"/>
  <c r="F68" i="1"/>
  <c r="G68" i="1" s="1"/>
  <c r="I67" i="1"/>
  <c r="E122" i="7"/>
  <c r="E120" i="7" s="1"/>
  <c r="C69" i="1" l="1"/>
  <c r="D68" i="1"/>
  <c r="F69" i="1"/>
  <c r="G69" i="1" s="1"/>
  <c r="I68" i="1"/>
  <c r="D120" i="7"/>
  <c r="C121" i="7"/>
  <c r="C73" i="9"/>
  <c r="C179" i="9" s="1"/>
  <c r="C70" i="1" l="1"/>
  <c r="D70" i="1" s="1"/>
  <c r="D69" i="1"/>
  <c r="F70" i="1"/>
  <c r="G70" i="1" s="1"/>
  <c r="I69" i="1"/>
  <c r="I70" i="1" l="1"/>
  <c r="C46" i="12"/>
  <c r="D45" i="12" l="1"/>
  <c r="E45" i="12"/>
</calcChain>
</file>

<file path=xl/sharedStrings.xml><?xml version="1.0" encoding="utf-8"?>
<sst xmlns="http://schemas.openxmlformats.org/spreadsheetml/2006/main" count="481" uniqueCount="133">
  <si>
    <t>被動收入</t>
    <phoneticPr fontId="1" type="noConversion"/>
  </si>
  <si>
    <t>主動收入</t>
    <phoneticPr fontId="1" type="noConversion"/>
  </si>
  <si>
    <t>利率</t>
    <phoneticPr fontId="1" type="noConversion"/>
  </si>
  <si>
    <t>累積收入</t>
    <phoneticPr fontId="1" type="noConversion"/>
  </si>
  <si>
    <t>成交日期</t>
    <phoneticPr fontId="1" type="noConversion"/>
  </si>
  <si>
    <t>股票代號</t>
    <phoneticPr fontId="1" type="noConversion"/>
  </si>
  <si>
    <t>鴻海(2317)</t>
    <phoneticPr fontId="1" type="noConversion"/>
  </si>
  <si>
    <t>損益</t>
    <phoneticPr fontId="1" type="noConversion"/>
  </si>
  <si>
    <t>中信金(2891)</t>
    <phoneticPr fontId="1" type="noConversion"/>
  </si>
  <si>
    <t>開發金(2883)</t>
    <phoneticPr fontId="1" type="noConversion"/>
  </si>
  <si>
    <t>世紀鋼(9958)</t>
    <phoneticPr fontId="1" type="noConversion"/>
  </si>
  <si>
    <t>2017年</t>
    <phoneticPr fontId="1" type="noConversion"/>
  </si>
  <si>
    <t>投報率</t>
    <phoneticPr fontId="1" type="noConversion"/>
  </si>
  <si>
    <t>2018年</t>
    <phoneticPr fontId="1" type="noConversion"/>
  </si>
  <si>
    <t>如興(4414)</t>
    <phoneticPr fontId="1" type="noConversion"/>
  </si>
  <si>
    <t>高技(5439)</t>
    <phoneticPr fontId="1" type="noConversion"/>
  </si>
  <si>
    <t>大成鋼(2027)</t>
    <phoneticPr fontId="1" type="noConversion"/>
  </si>
  <si>
    <t>亞力(1514)</t>
    <phoneticPr fontId="1" type="noConversion"/>
  </si>
  <si>
    <t>新光鋼(2031)</t>
    <phoneticPr fontId="1" type="noConversion"/>
  </si>
  <si>
    <t>當沖</t>
    <phoneticPr fontId="1" type="noConversion"/>
  </si>
  <si>
    <t>剩餘本金</t>
    <phoneticPr fontId="1" type="noConversion"/>
  </si>
  <si>
    <t>華通(2313)</t>
    <phoneticPr fontId="1" type="noConversion"/>
  </si>
  <si>
    <t>手續費</t>
    <phoneticPr fontId="1" type="noConversion"/>
  </si>
  <si>
    <t>夆典(3052)股利</t>
    <phoneticPr fontId="1" type="noConversion"/>
  </si>
  <si>
    <t>每年度收入</t>
    <phoneticPr fontId="1" type="noConversion"/>
  </si>
  <si>
    <t>2019年</t>
  </si>
  <si>
    <t>夆典(3052)</t>
  </si>
  <si>
    <t>2020年</t>
    <phoneticPr fontId="1" type="noConversion"/>
  </si>
  <si>
    <t xml:space="preserve"> </t>
    <phoneticPr fontId="1" type="noConversion"/>
  </si>
  <si>
    <t>富邦VIX</t>
    <phoneticPr fontId="1" type="noConversion"/>
  </si>
  <si>
    <t>WALKyoung500</t>
  </si>
  <si>
    <t>walkyoung500</t>
  </si>
  <si>
    <t>alenken3416</t>
    <phoneticPr fontId="1" type="noConversion"/>
  </si>
  <si>
    <t>alenken0829</t>
    <phoneticPr fontId="1" type="noConversion"/>
  </si>
  <si>
    <t>alensu0829</t>
    <phoneticPr fontId="1" type="noConversion"/>
  </si>
  <si>
    <t>國泰網銀</t>
    <phoneticPr fontId="1" type="noConversion"/>
  </si>
  <si>
    <t>alen40817a</t>
    <phoneticPr fontId="1" type="noConversion"/>
  </si>
  <si>
    <t>目前總投入本金</t>
    <phoneticPr fontId="1" type="noConversion"/>
  </si>
  <si>
    <t>總損益</t>
    <phoneticPr fontId="1" type="noConversion"/>
  </si>
  <si>
    <t>2021年</t>
    <phoneticPr fontId="1" type="noConversion"/>
  </si>
  <si>
    <t>市場本金</t>
    <phoneticPr fontId="1" type="noConversion"/>
  </si>
  <si>
    <t>現金</t>
    <phoneticPr fontId="1" type="noConversion"/>
  </si>
  <si>
    <t>總資產</t>
    <phoneticPr fontId="1" type="noConversion"/>
  </si>
  <si>
    <t>矽創(8016)</t>
    <phoneticPr fontId="1" type="noConversion"/>
  </si>
  <si>
    <t>國產(2504)</t>
    <phoneticPr fontId="1" type="noConversion"/>
  </si>
  <si>
    <t>薪水</t>
    <phoneticPr fontId="1" type="noConversion"/>
  </si>
  <si>
    <t>薪水年終</t>
    <phoneticPr fontId="1" type="noConversion"/>
  </si>
  <si>
    <t>長榮(2603)</t>
    <phoneticPr fontId="1" type="noConversion"/>
  </si>
  <si>
    <t>手續費</t>
    <phoneticPr fontId="1" type="noConversion"/>
  </si>
  <si>
    <t>柏克萊</t>
    <phoneticPr fontId="1" type="noConversion"/>
  </si>
  <si>
    <t>包紅包</t>
    <phoneticPr fontId="1" type="noConversion"/>
  </si>
  <si>
    <t>保險費</t>
    <phoneticPr fontId="1" type="noConversion"/>
  </si>
  <si>
    <t>1月</t>
    <phoneticPr fontId="1" type="noConversion"/>
  </si>
  <si>
    <t>2月</t>
    <phoneticPr fontId="1" type="noConversion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</si>
  <si>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</si>
  <si>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</si>
  <si>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</si>
  <si>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</si>
  <si>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</si>
  <si>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</si>
  <si>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</si>
  <si>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</si>
  <si>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</si>
  <si>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</si>
  <si>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台積電(2330)</t>
    <phoneticPr fontId="1" type="noConversion"/>
  </si>
  <si>
    <t>台光電(2383)</t>
    <phoneticPr fontId="1" type="noConversion"/>
  </si>
  <si>
    <t>中租-KY(5871)</t>
    <phoneticPr fontId="1" type="noConversion"/>
  </si>
  <si>
    <t>台光電(2383)</t>
    <phoneticPr fontId="1" type="noConversion"/>
  </si>
  <si>
    <t>京元電子(2449)</t>
    <phoneticPr fontId="1" type="noConversion"/>
  </si>
  <si>
    <t>台聚(1304)</t>
    <phoneticPr fontId="1" type="noConversion"/>
  </si>
  <si>
    <t>all out</t>
    <phoneticPr fontId="1" type="noConversion"/>
  </si>
  <si>
    <t>日期</t>
    <phoneticPr fontId="1" type="noConversion"/>
  </si>
  <si>
    <t>股票名稱</t>
    <phoneticPr fontId="1" type="noConversion"/>
  </si>
  <si>
    <t>日月光投控(3711)</t>
    <phoneticPr fontId="1" type="noConversion"/>
  </si>
  <si>
    <t>分拆36%</t>
    <phoneticPr fontId="1" type="noConversion"/>
  </si>
  <si>
    <t>分拆64%</t>
    <phoneticPr fontId="1" type="noConversion"/>
  </si>
  <si>
    <t>陽明(2609)</t>
    <phoneticPr fontId="1" type="noConversion"/>
  </si>
  <si>
    <t>薪水退稅</t>
    <phoneticPr fontId="1" type="noConversion"/>
  </si>
  <si>
    <t xml:space="preserve"> </t>
    <phoneticPr fontId="1" type="noConversion"/>
  </si>
  <si>
    <t xml:space="preserve"> </t>
    <phoneticPr fontId="1" type="noConversion"/>
  </si>
  <si>
    <t>薪水</t>
    <phoneticPr fontId="1" type="noConversion"/>
  </si>
  <si>
    <t>股票收入</t>
    <phoneticPr fontId="1" type="noConversion"/>
  </si>
  <si>
    <t>總收入</t>
    <phoneticPr fontId="1" type="noConversion"/>
  </si>
  <si>
    <t>興勤(2428)</t>
    <phoneticPr fontId="1" type="noConversion"/>
  </si>
  <si>
    <t>ichannels</t>
    <phoneticPr fontId="1" type="noConversion"/>
  </si>
  <si>
    <t>alen1234</t>
    <phoneticPr fontId="1" type="noConversion"/>
  </si>
  <si>
    <t>alensu40817a</t>
  </si>
  <si>
    <t>陽明(2609)</t>
  </si>
  <si>
    <t xml:space="preserve">Friday </t>
    <phoneticPr fontId="1" type="noConversion"/>
  </si>
  <si>
    <t>Alen1234</t>
    <phoneticPr fontId="1" type="noConversion"/>
  </si>
  <si>
    <t>陽明(2609)</t>
    <phoneticPr fontId="1" type="noConversion"/>
  </si>
  <si>
    <t>確診保險</t>
    <phoneticPr fontId="1" type="noConversion"/>
  </si>
  <si>
    <t>MOM生日紅包</t>
    <phoneticPr fontId="1" type="noConversion"/>
  </si>
  <si>
    <t xml:space="preserve">  </t>
    <phoneticPr fontId="1" type="noConversion"/>
  </si>
  <si>
    <t>2023年</t>
    <phoneticPr fontId="1" type="noConversion"/>
  </si>
  <si>
    <t>2022年</t>
    <phoneticPr fontId="1" type="noConversion"/>
  </si>
  <si>
    <t>Alen1234@</t>
    <phoneticPr fontId="1" type="noConversion"/>
  </si>
  <si>
    <t>興勤(2428)</t>
  </si>
  <si>
    <t>興勤(2428)</t>
    <phoneticPr fontId="1" type="noConversion"/>
  </si>
  <si>
    <t>德州撲克</t>
    <phoneticPr fontId="1" type="noConversion"/>
  </si>
  <si>
    <t>台灣銀行</t>
    <phoneticPr fontId="1" type="noConversion"/>
  </si>
  <si>
    <t>alen40817a</t>
    <phoneticPr fontId="1" type="noConversion"/>
  </si>
  <si>
    <t>alen8256</t>
    <phoneticPr fontId="1" type="noConversion"/>
  </si>
  <si>
    <t>使用者代號</t>
    <phoneticPr fontId="1" type="noConversion"/>
  </si>
  <si>
    <t>密碼</t>
    <phoneticPr fontId="1" type="noConversion"/>
  </si>
  <si>
    <t>hahow</t>
    <phoneticPr fontId="1" type="noConversion"/>
  </si>
  <si>
    <t>保險</t>
    <phoneticPr fontId="1" type="noConversion"/>
  </si>
  <si>
    <t>南山</t>
    <phoneticPr fontId="1" type="noConversion"/>
  </si>
  <si>
    <t>Alen8256</t>
    <phoneticPr fontId="1" type="noConversion"/>
  </si>
  <si>
    <t>台壽</t>
    <phoneticPr fontId="1" type="noConversion"/>
  </si>
  <si>
    <t>alen1234</t>
    <phoneticPr fontId="1" type="noConversion"/>
  </si>
  <si>
    <t>udemy</t>
    <phoneticPr fontId="1" type="noConversion"/>
  </si>
  <si>
    <t>國泰網銀</t>
    <phoneticPr fontId="1" type="noConversion"/>
  </si>
  <si>
    <t>alensu0829</t>
    <phoneticPr fontId="1" type="noConversion"/>
  </si>
  <si>
    <t>intelij</t>
    <phoneticPr fontId="1" type="noConversion"/>
  </si>
  <si>
    <t>401411342@gms.tku.edu.tw</t>
  </si>
  <si>
    <t>hahow</t>
    <phoneticPr fontId="1" type="noConversion"/>
  </si>
  <si>
    <t>emmasung00</t>
  </si>
  <si>
    <t>Emmasung1234*</t>
    <phoneticPr fontId="1" type="noConversion"/>
  </si>
  <si>
    <t>hiskio</t>
    <phoneticPr fontId="1" type="noConversion"/>
  </si>
  <si>
    <t>sandyhome0805</t>
    <phoneticPr fontId="1" type="noConversion"/>
  </si>
  <si>
    <t>Abcde0988028929</t>
    <phoneticPr fontId="1" type="noConversion"/>
  </si>
  <si>
    <t>alen40817a</t>
  </si>
  <si>
    <t>alen1234</t>
  </si>
  <si>
    <t>walkyoung500!QAZ</t>
    <phoneticPr fontId="1" type="noConversion"/>
  </si>
  <si>
    <t>被動收入月薪</t>
    <phoneticPr fontId="1" type="noConversion"/>
  </si>
  <si>
    <t>香港機票</t>
    <phoneticPr fontId="1" type="noConversion"/>
  </si>
  <si>
    <t>日本旅費</t>
    <phoneticPr fontId="1" type="noConversion"/>
  </si>
  <si>
    <t>alen40817aa</t>
    <phoneticPr fontId="1" type="noConversion"/>
  </si>
  <si>
    <t>alen8256</t>
    <phoneticPr fontId="1" type="noConversion"/>
  </si>
  <si>
    <t>遠東商銀</t>
    <phoneticPr fontId="1" type="noConversion"/>
  </si>
  <si>
    <t>walkyoung500</t>
    <phoneticPr fontId="1" type="noConversion"/>
  </si>
  <si>
    <t>富邦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</si>
</sst>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8" formatCode="&quot;$&quot;#,##0.00;[Red]\-&quot;$&quot;#,##0.00"/>
    <numFmt numFmtId="176" formatCode="&quot;$&quot;#,##0.00;[Red]&quot;$&quot;#,##0.00"/>
    <numFmt numFmtId="177" formatCode="0.0%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5"/>
      <color theme="1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8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8" fontId="0" fillId="2" borderId="0" xfId="0" applyNumberFormat="1" applyFill="1">
      <alignment vertical="center"/>
    </xf>
    <xf numFmtId="10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1">
      <alignment vertical="center"/>
    </xf>
    <xf numFmtId="177" fontId="0" fillId="0" borderId="0" xfId="0" applyNumberFormat="1">
      <alignment vertical="center"/>
    </xf>
    <xf numFmtId="0" fontId="0" fillId="4" borderId="0" xfId="0" applyFill="1">
      <alignment vertical="center"/>
    </xf>
    <xf numFmtId="8" fontId="0" fillId="4" borderId="0" xfId="0" applyNumberFormat="1" applyFill="1">
      <alignment vertical="center"/>
    </xf>
  </cellXfs>
  <cellStyles count="2">
    <cellStyle name="一般" xfId="0" builtinId="0"/>
    <cellStyle name="超連結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'2021已實現損益'!$G$13:$G$25</c:f>
              <c:strCache>
                <c:ptCount val="13"/>
                <c:pt idx="0">
                  <c:v>長榮(2603)</c:v>
                </c:pt>
                <c:pt idx="1">
                  <c:v>台光電(2383)</c:v>
                </c:pt>
                <c:pt idx="2">
                  <c:v>all out</c:v>
                </c:pt>
                <c:pt idx="3">
                  <c:v>手續費</c:v>
                </c:pt>
                <c:pt idx="4">
                  <c:v>中租-KY(5871)</c:v>
                </c:pt>
                <c:pt idx="5">
                  <c:v>日月光投控(3711)</c:v>
                </c:pt>
                <c:pt idx="6">
                  <c:v>矽創(8016)</c:v>
                </c:pt>
                <c:pt idx="7">
                  <c:v>陽明(2609)</c:v>
                </c:pt>
                <c:pt idx="8">
                  <c:v>興勤(2428)</c:v>
                </c:pt>
                <c:pt idx="9">
                  <c:v>台聚(1304)</c:v>
                </c:pt>
                <c:pt idx="10">
                  <c:v>台積電(2330)</c:v>
                </c:pt>
                <c:pt idx="11">
                  <c:v>國產(2504)</c:v>
                </c:pt>
                <c:pt idx="12">
                  <c:v>京元電子(2449)</c:v>
                </c:pt>
              </c:strCache>
            </c:strRef>
          </c:cat>
          <c:val>
            <c:numRef>
              <c:f>'2021已實現損益'!$H$13:$H$25</c:f>
              <c:numCache>
                <c:formatCode>"$"#,##0.00;[Red]"$"#,##0.00</c:formatCode>
                <c:ptCount val="13"/>
                <c:pt idx="0">
                  <c:v>345285</c:v>
                </c:pt>
                <c:pt idx="1">
                  <c:v>180269</c:v>
                </c:pt>
                <c:pt idx="2">
                  <c:v>61042</c:v>
                </c:pt>
                <c:pt idx="3">
                  <c:v>48415</c:v>
                </c:pt>
                <c:pt idx="4">
                  <c:v>12424</c:v>
                </c:pt>
                <c:pt idx="5">
                  <c:v>7455</c:v>
                </c:pt>
                <c:pt idx="6">
                  <c:v>3027</c:v>
                </c:pt>
                <c:pt idx="7">
                  <c:v>2164</c:v>
                </c:pt>
                <c:pt idx="8">
                  <c:v>683</c:v>
                </c:pt>
                <c:pt idx="9">
                  <c:v>0</c:v>
                </c:pt>
                <c:pt idx="10">
                  <c:v>-7276</c:v>
                </c:pt>
                <c:pt idx="11">
                  <c:v>-7432</c:v>
                </c:pt>
                <c:pt idx="12">
                  <c:v>-15526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8B-4A52-A078-071520C5D1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338212464"/>
        <c:axId val="132732544"/>
      </c:barChart>
      <c:catAx>
        <c:axId val="33821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2732544"/>
        <c:crosses val="autoZero"/>
        <c:auto val="1"/>
        <c:lblAlgn val="ctr"/>
        <c:lblOffset val="100"/>
        <c:noMultiLvlLbl val="0"/>
      </c:catAx>
      <c:valAx>
        <c:axId val="132732544"/>
        <c:scaling>
          <c:orientation val="minMax"/>
        </c:scaling>
        <c:delete val="0"/>
        <c:axPos val="l"/>
        <c:numFmt formatCode="&quot;$&quot;#,##0.00;[Red]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821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7BE-4D36-9A98-41CEAF94A4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7BE-4D36-9A98-41CEAF94A4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7BE-4D36-9A98-41CEAF94A4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7BE-4D36-9A98-41CEAF94A48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7BE-4D36-9A98-41CEAF94A48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7BE-4D36-9A98-41CEAF94A48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7BE-4D36-9A98-41CEAF94A48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7BE-4D36-9A98-41CEAF94A48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97BE-4D36-9A98-41CEAF94A48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97BE-4D36-9A98-41CEAF94A48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97BE-4D36-9A98-41CEAF94A48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97BE-4D36-9A98-41CEAF94A48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97BE-4D36-9A98-41CEAF94A48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97BE-4D36-9A98-41CEAF94A48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97BE-4D36-9A98-41CEAF94A48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97BE-4D36-9A98-41CEAF94A488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97BE-4D36-9A98-41CEAF94A488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97BE-4D36-9A98-41CEAF94A488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97BE-4D36-9A98-41CEAF94A488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97BE-4D36-9A98-41CEAF94A488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97BE-4D36-9A98-41CEAF94A488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97BE-4D36-9A98-41CEAF94A488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97BE-4D36-9A98-41CEAF94A488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5-97BE-4D36-9A98-41CEAF94A488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7-97BE-4D36-9A98-41CEAF94A488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9-97BE-4D36-9A98-41CEAF94A488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'2021已實現損益'!$G$13:$G$25</c:f>
              <c:strCache>
                <c:ptCount val="13"/>
                <c:pt idx="0">
                  <c:v>長榮(2603)</c:v>
                </c:pt>
                <c:pt idx="1">
                  <c:v>台光電(2383)</c:v>
                </c:pt>
                <c:pt idx="2">
                  <c:v>all out</c:v>
                </c:pt>
                <c:pt idx="3">
                  <c:v>手續費</c:v>
                </c:pt>
                <c:pt idx="4">
                  <c:v>中租-KY(5871)</c:v>
                </c:pt>
                <c:pt idx="5">
                  <c:v>日月光投控(3711)</c:v>
                </c:pt>
                <c:pt idx="6">
                  <c:v>矽創(8016)</c:v>
                </c:pt>
                <c:pt idx="7">
                  <c:v>陽明(2609)</c:v>
                </c:pt>
                <c:pt idx="8">
                  <c:v>興勤(2428)</c:v>
                </c:pt>
                <c:pt idx="9">
                  <c:v>台聚(1304)</c:v>
                </c:pt>
                <c:pt idx="10">
                  <c:v>台積電(2330)</c:v>
                </c:pt>
                <c:pt idx="11">
                  <c:v>國產(2504)</c:v>
                </c:pt>
                <c:pt idx="12">
                  <c:v>京元電子(2449)</c:v>
                </c:pt>
              </c:strCache>
            </c:strRef>
          </c:cat>
          <c:val>
            <c:numRef>
              <c:f>'2021已實現損益'!$H$13:$H$25</c:f>
              <c:numCache>
                <c:formatCode>"$"#,##0.00;[Red]"$"#,##0.00</c:formatCode>
                <c:ptCount val="13"/>
                <c:pt idx="0">
                  <c:v>345285</c:v>
                </c:pt>
                <c:pt idx="1">
                  <c:v>180269</c:v>
                </c:pt>
                <c:pt idx="2">
                  <c:v>61042</c:v>
                </c:pt>
                <c:pt idx="3">
                  <c:v>48415</c:v>
                </c:pt>
                <c:pt idx="4">
                  <c:v>12424</c:v>
                </c:pt>
                <c:pt idx="5">
                  <c:v>7455</c:v>
                </c:pt>
                <c:pt idx="6">
                  <c:v>3027</c:v>
                </c:pt>
                <c:pt idx="7">
                  <c:v>2164</c:v>
                </c:pt>
                <c:pt idx="8">
                  <c:v>683</c:v>
                </c:pt>
                <c:pt idx="9">
                  <c:v>0</c:v>
                </c:pt>
                <c:pt idx="10">
                  <c:v>-7276</c:v>
                </c:pt>
                <c:pt idx="11">
                  <c:v>-7432</c:v>
                </c:pt>
                <c:pt idx="12">
                  <c:v>-15526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7BE-4D36-9A98-41CEAF94A48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457111908225257E-2"/>
          <c:y val="1.4930398295209858E-2"/>
          <c:w val="0.89665304803791157"/>
          <c:h val="0.88713385153976487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'2023已實現損益'!$I$16</c:f>
              <c:strCache>
                <c:ptCount val="1"/>
                <c:pt idx="0">
                  <c:v>興勤(2428)</c:v>
                </c:pt>
              </c:strCache>
            </c:strRef>
          </c:cat>
          <c:val>
            <c:numRef>
              <c:f>'2023已實現損益'!$J$16</c:f>
              <c:numCache>
                <c:formatCode>"$"#,##0.00;[Red]"$"#,##0.00</c:formatCode>
                <c:ptCount val="1"/>
                <c:pt idx="0">
                  <c:v>192772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C8-4E7A-8F5D-76CB2C98AE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402406208"/>
        <c:axId val="403012080"/>
      </c:barChart>
      <c:catAx>
        <c:axId val="40240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3012080"/>
        <c:crosses val="autoZero"/>
        <c:auto val="1"/>
        <c:lblAlgn val="ctr"/>
        <c:lblOffset val="100"/>
        <c:noMultiLvlLbl val="0"/>
      </c:catAx>
      <c:valAx>
        <c:axId val="403012080"/>
        <c:scaling>
          <c:orientation val="minMax"/>
        </c:scaling>
        <c:delete val="0"/>
        <c:axPos val="l"/>
        <c:numFmt formatCode="&quot;$&quot;#,##0.00;[Red]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240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C50-4884-88BD-0E571DEE06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C50-4884-88BD-0E571DEE066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C50-4884-88BD-0E571DEE066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C50-4884-88BD-0E571DEE066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C50-4884-88BD-0E571DEE066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C50-4884-88BD-0E571DEE066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C50-4884-88BD-0E571DEE066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C50-4884-88BD-0E571DEE066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C50-4884-88BD-0E571DEE066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8C50-4884-88BD-0E571DEE066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8C50-4884-88BD-0E571DEE066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8C50-4884-88BD-0E571DEE066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8C50-4884-88BD-0E571DEE066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C50-4884-88BD-0E571DEE066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8C50-4884-88BD-0E571DEE066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8C50-4884-88BD-0E571DEE0664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8C50-4884-88BD-0E571DEE0664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8C50-4884-88BD-0E571DEE0664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8C50-4884-88BD-0E571DEE0664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8C50-4884-88BD-0E571DEE0664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8C50-4884-88BD-0E571DEE0664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8C50-4884-88BD-0E571DEE0664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8C50-4884-88BD-0E571DEE0664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5-8C50-4884-88BD-0E571DEE0664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7-8C50-4884-88BD-0E571DEE0664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9-8C50-4884-88BD-0E571DEE0664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'2023已實現損益'!$I$16</c:f>
              <c:strCache>
                <c:ptCount val="1"/>
                <c:pt idx="0">
                  <c:v>興勤(2428)</c:v>
                </c:pt>
              </c:strCache>
            </c:strRef>
          </c:cat>
          <c:val>
            <c:numRef>
              <c:f>'2023已實現損益'!$J$16</c:f>
              <c:numCache>
                <c:formatCode>"$"#,##0.00;[Red]"$"#,##0.00</c:formatCode>
                <c:ptCount val="1"/>
                <c:pt idx="0">
                  <c:v>192772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C50-4884-88BD-0E571DEE066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695324</xdr:colOff>
      <xdr:row>8</xdr:row>
      <xdr:rowOff>133351</xdr:rowOff>
    </xdr:from>
    <xdr:to>
      <xdr:col>19</xdr:col>
      <xdr:colOff>257175</xdr:colOff>
      <xdr:row>30</xdr:row>
      <xdr:rowOff>195263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723901</xdr:colOff>
      <xdr:row>32</xdr:row>
      <xdr:rowOff>9525</xdr:rowOff>
    </xdr:from>
    <xdr:to>
      <xdr:col>19</xdr:col>
      <xdr:colOff>200025</xdr:colOff>
      <xdr:row>50</xdr:row>
      <xdr:rowOff>123825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10</xdr:row>
      <xdr:rowOff>104775</xdr:rowOff>
    </xdr:from>
    <xdr:to>
      <xdr:col>22</xdr:col>
      <xdr:colOff>361951</xdr:colOff>
      <xdr:row>32</xdr:row>
      <xdr:rowOff>166687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35</xdr:row>
      <xdr:rowOff>38100</xdr:rowOff>
    </xdr:from>
    <xdr:to>
      <xdr:col>22</xdr:col>
      <xdr:colOff>409574</xdr:colOff>
      <xdr:row>54</xdr:row>
      <xdr:rowOff>152400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地鐵">
  <a:themeElements>
    <a:clrScheme name="地鐵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地鐵">
      <a:majorFont>
        <a:latin typeface="Consolas"/>
        <a:ea typeface=""/>
        <a:cs typeface=""/>
        <a:font script="Jpan" typeface="HG丸ｺﾞｼｯｸM-PRO"/>
        <a:font script="Hang" typeface="HY중고딕"/>
        <a:font script="Hans" typeface="华文楷体"/>
        <a:font script="Hant" typeface="新細明體"/>
        <a:font script="Arab" typeface="Tahoma"/>
        <a:font script="Hebr" typeface="Levenim MT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Corbel"/>
        <a:ea typeface=""/>
        <a:cs typeface=""/>
        <a:font script="Jpan" typeface="HGｺﾞｼｯｸM"/>
        <a:font script="Hang" typeface="맑은 고딕"/>
        <a:font script="Hans" typeface="宋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inorFont>
    </a:fontScheme>
    <a:fmtScheme name="地鐵">
      <a:fillStyleLst>
        <a:solidFill>
          <a:schemeClr val="phClr"/>
        </a:solidFill>
        <a:gradFill rotWithShape="1">
          <a:gsLst>
            <a:gs pos="0">
              <a:schemeClr val="phClr">
                <a:tint val="25000"/>
                <a:satMod val="125000"/>
              </a:schemeClr>
            </a:gs>
            <a:gs pos="40000">
              <a:schemeClr val="phClr">
                <a:tint val="55000"/>
                <a:satMod val="130000"/>
              </a:schemeClr>
            </a:gs>
            <a:gs pos="50000">
              <a:schemeClr val="phClr">
                <a:tint val="59000"/>
                <a:satMod val="130000"/>
              </a:schemeClr>
            </a:gs>
            <a:gs pos="65000">
              <a:schemeClr val="phClr">
                <a:tint val="55000"/>
                <a:satMod val="130000"/>
              </a:schemeClr>
            </a:gs>
            <a:gs pos="100000">
              <a:schemeClr val="phClr">
                <a:tint val="20000"/>
                <a:satMod val="12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48000"/>
                <a:satMod val="138000"/>
              </a:schemeClr>
            </a:gs>
            <a:gs pos="25000">
              <a:schemeClr val="phClr">
                <a:tint val="85000"/>
              </a:schemeClr>
            </a:gs>
            <a:gs pos="40000">
              <a:schemeClr val="phClr">
                <a:tint val="92000"/>
              </a:schemeClr>
            </a:gs>
            <a:gs pos="50000">
              <a:schemeClr val="phClr">
                <a:tint val="93000"/>
              </a:schemeClr>
            </a:gs>
            <a:gs pos="60000">
              <a:schemeClr val="phClr">
                <a:tint val="92000"/>
              </a:schemeClr>
            </a:gs>
            <a:gs pos="75000">
              <a:schemeClr val="phClr">
                <a:tint val="83000"/>
                <a:satMod val="108000"/>
              </a:schemeClr>
            </a:gs>
            <a:gs pos="100000">
              <a:schemeClr val="phClr">
                <a:tint val="48000"/>
                <a:satMod val="150000"/>
              </a:schemeClr>
            </a:gs>
          </a:gsLst>
          <a:lin ang="5400000" scaled="0"/>
        </a:gradFill>
      </a:fillStyleLst>
      <a:lnStyleLst>
        <a:ln w="12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glow rad="63500">
              <a:schemeClr val="phClr">
                <a:alpha val="45000"/>
                <a:satMod val="120000"/>
              </a:schemeClr>
            </a:glow>
          </a:effectLst>
        </a:effectStyle>
        <a:effectStyle>
          <a:effectLst>
            <a:glow rad="63500">
              <a:schemeClr val="phClr">
                <a:alpha val="45000"/>
                <a:satMod val="120000"/>
              </a:schemeClr>
            </a:glow>
          </a:effectLst>
          <a:scene3d>
            <a:camera prst="orthographicFront" fov="0">
              <a:rot lat="0" lon="0" rev="0"/>
            </a:camera>
            <a:lightRig rig="brightRoom" dir="tl">
              <a:rot lat="0" lon="0" rev="8700000"/>
            </a:lightRig>
          </a:scene3d>
          <a:sp3d>
            <a:bevelT w="0" h="0"/>
            <a:contourClr>
              <a:schemeClr val="phClr">
                <a:tint val="70000"/>
              </a:schemeClr>
            </a:contourClr>
          </a:sp3d>
        </a:effectStyle>
        <a:effectStyle>
          <a:effectLst>
            <a:glow rad="101500">
              <a:schemeClr val="phClr">
                <a:alpha val="42000"/>
                <a:satMod val="120000"/>
              </a:schemeClr>
            </a:glow>
          </a:effectLst>
          <a:scene3d>
            <a:camera prst="orthographicFront" fov="0">
              <a:rot lat="0" lon="0" rev="0"/>
            </a:camera>
            <a:lightRig rig="glow" dir="t">
              <a:rot lat="0" lon="0" rev="4800000"/>
            </a:lightRig>
          </a:scene3d>
          <a:sp3d prstMaterial="powder">
            <a:bevelT w="50800" h="508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bg1">
                <a:shade val="100000"/>
                <a:satMod val="150000"/>
              </a:schemeClr>
            </a:gs>
            <a:gs pos="65000">
              <a:schemeClr val="bg1">
                <a:shade val="90000"/>
                <a:satMod val="375000"/>
              </a:schemeClr>
            </a:gs>
            <a:gs pos="100000">
              <a:schemeClr val="phClr">
                <a:tint val="88000"/>
                <a:satMod val="400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40000"/>
                <a:satMod val="180000"/>
              </a:schemeClr>
              <a:schemeClr val="phClr">
                <a:tint val="90000"/>
                <a:satMod val="200000"/>
              </a:schemeClr>
            </a:duotone>
          </a:blip>
          <a:tile tx="0" ty="0" sx="80000" sy="8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Alen1234@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0"/>
  <sheetViews>
    <sheetView workbookViewId="0">
      <selection activeCell="A24" sqref="A24:XFD24"/>
    </sheetView>
  </sheetViews>
  <sheetFormatPr defaultRowHeight="16.5" x14ac:dyDescent="0.25"/>
  <cols>
    <col min="3" max="3" width="46.625" bestFit="1" customWidth="1"/>
    <col min="4" max="4" width="33.875" bestFit="1" customWidth="1"/>
    <col min="6" max="6" width="18.375" bestFit="1" customWidth="1"/>
    <col min="7" max="7" width="17.25" bestFit="1" customWidth="1"/>
    <col min="9" max="9" width="33.875" bestFit="1" customWidth="1"/>
    <col min="10" max="10" width="22.25" bestFit="1" customWidth="1"/>
    <col min="14" max="14" width="19.125" bestFit="1" customWidth="1"/>
  </cols>
  <sheetData>
    <row r="1" spans="1:14" x14ac:dyDescent="0.25">
      <c r="A1" t="s">
        <v>1</v>
      </c>
      <c r="B1" t="s">
        <v>2</v>
      </c>
      <c r="C1" t="s">
        <v>3</v>
      </c>
      <c r="F1" s="12">
        <v>3.5000000000000003E-2</v>
      </c>
      <c r="G1" t="s">
        <v>125</v>
      </c>
      <c r="I1" t="s">
        <v>24</v>
      </c>
    </row>
    <row r="2" spans="1:14" x14ac:dyDescent="0.25">
      <c r="A2">
        <v>200000</v>
      </c>
      <c r="B2">
        <v>0.17</v>
      </c>
      <c r="D2" t="s">
        <v>0</v>
      </c>
    </row>
    <row r="3" spans="1:14" s="4" customFormat="1" x14ac:dyDescent="0.25">
      <c r="A3" s="4">
        <v>1</v>
      </c>
      <c r="C3" s="6">
        <f>FV($B$2,1,,-$A$2)</f>
        <v>234000</v>
      </c>
      <c r="D3" s="6">
        <f>C3-C2-$A$2</f>
        <v>34000</v>
      </c>
      <c r="F3" s="6">
        <f>C3*$F$1</f>
        <v>8190.0000000000009</v>
      </c>
      <c r="G3" s="6">
        <f>F3/12</f>
        <v>682.50000000000011</v>
      </c>
      <c r="I3" s="6">
        <f>FV($B$2,A3,,-$A$2)</f>
        <v>234000</v>
      </c>
      <c r="J3" s="6"/>
      <c r="K3" s="4">
        <v>2017</v>
      </c>
    </row>
    <row r="4" spans="1:14" s="4" customFormat="1" x14ac:dyDescent="0.25">
      <c r="A4" s="4">
        <v>2</v>
      </c>
      <c r="C4" s="6">
        <f>FV($B$2,1,,-SUM($A$2,C3))</f>
        <v>507779.99999999994</v>
      </c>
      <c r="D4" s="6">
        <f>C4-C3-$A$2</f>
        <v>73779.999999999942</v>
      </c>
      <c r="F4" s="6">
        <f>C4*$F$1</f>
        <v>17772.3</v>
      </c>
      <c r="G4" s="6">
        <f t="shared" ref="G4:G68" si="0">F4/12</f>
        <v>1481.0249999999999</v>
      </c>
      <c r="I4" s="6">
        <f>FV($B$2,A4,,-$A$2)</f>
        <v>273779.99999999994</v>
      </c>
      <c r="J4" s="6"/>
      <c r="K4" s="4">
        <v>2018</v>
      </c>
    </row>
    <row r="5" spans="1:14" s="4" customFormat="1" x14ac:dyDescent="0.25">
      <c r="A5" s="4">
        <v>3</v>
      </c>
      <c r="C5" s="6">
        <f t="shared" ref="C5:C6" si="1">FV($B$2,1,,-SUM($A$2,C4))</f>
        <v>828102.6</v>
      </c>
      <c r="D5" s="6">
        <f t="shared" ref="D5:D6" si="2">C5-C4-$A$2</f>
        <v>120322.60000000003</v>
      </c>
      <c r="F5" s="6">
        <f t="shared" ref="F5:F69" si="3">C5*$F$1</f>
        <v>28983.591</v>
      </c>
      <c r="G5" s="6">
        <f t="shared" si="0"/>
        <v>2415.29925</v>
      </c>
      <c r="I5" s="6">
        <f t="shared" ref="I5:I6" si="4">FV($B$2,A5,,-$A$2)</f>
        <v>320322.59999999992</v>
      </c>
      <c r="J5" s="6"/>
      <c r="K5" s="4">
        <v>2019</v>
      </c>
    </row>
    <row r="6" spans="1:14" s="4" customFormat="1" x14ac:dyDescent="0.25">
      <c r="A6" s="4">
        <v>4</v>
      </c>
      <c r="C6" s="6">
        <f t="shared" si="1"/>
        <v>1202880.0419999999</v>
      </c>
      <c r="D6" s="6">
        <f t="shared" si="2"/>
        <v>174777.44199999992</v>
      </c>
      <c r="F6" s="6">
        <f t="shared" si="3"/>
        <v>42100.801469999999</v>
      </c>
      <c r="G6" s="6">
        <f t="shared" si="0"/>
        <v>3508.4001224999997</v>
      </c>
      <c r="I6" s="6">
        <f t="shared" si="4"/>
        <v>374777.44199999992</v>
      </c>
      <c r="J6" s="6"/>
      <c r="K6" s="4">
        <v>2020</v>
      </c>
    </row>
    <row r="7" spans="1:14" x14ac:dyDescent="0.25">
      <c r="A7">
        <v>400000</v>
      </c>
      <c r="B7">
        <v>0.4</v>
      </c>
      <c r="F7" s="6">
        <f t="shared" si="3"/>
        <v>0</v>
      </c>
      <c r="G7" s="6">
        <f t="shared" si="0"/>
        <v>0</v>
      </c>
    </row>
    <row r="8" spans="1:14" s="4" customFormat="1" x14ac:dyDescent="0.25">
      <c r="A8" s="4">
        <v>5</v>
      </c>
      <c r="C8" s="6">
        <f>FV($B$7,1,,-SUM($A$7,C6))</f>
        <v>2244032.0587999998</v>
      </c>
      <c r="D8" s="6">
        <f>C8-C6-$A$7</f>
        <v>641152.01679999987</v>
      </c>
      <c r="F8" s="6">
        <f t="shared" si="3"/>
        <v>78541.122057999994</v>
      </c>
      <c r="G8" s="6">
        <f t="shared" si="0"/>
        <v>6545.0935048333331</v>
      </c>
      <c r="I8" s="6">
        <f>C8-C6</f>
        <v>1041152.0167999999</v>
      </c>
      <c r="J8" s="6"/>
      <c r="K8" s="4">
        <v>2021</v>
      </c>
      <c r="L8" s="4">
        <v>27</v>
      </c>
    </row>
    <row r="9" spans="1:14" x14ac:dyDescent="0.25">
      <c r="A9">
        <v>250000</v>
      </c>
      <c r="B9">
        <v>0.25</v>
      </c>
      <c r="C9" s="1"/>
      <c r="D9" s="1"/>
      <c r="F9" s="6">
        <f t="shared" si="3"/>
        <v>0</v>
      </c>
      <c r="G9" s="6">
        <f t="shared" si="0"/>
        <v>0</v>
      </c>
      <c r="I9" s="1"/>
      <c r="J9" s="1"/>
    </row>
    <row r="10" spans="1:14" s="4" customFormat="1" ht="17.25" customHeight="1" x14ac:dyDescent="0.25">
      <c r="A10" s="4">
        <v>6</v>
      </c>
      <c r="C10" s="6">
        <f>FV($B$9,1,,-SUM($A$9,C8))</f>
        <v>3117540.0734999999</v>
      </c>
      <c r="D10" s="6">
        <f>C10-C8-$A$9</f>
        <v>623508.01470000017</v>
      </c>
      <c r="F10" s="6">
        <f t="shared" si="3"/>
        <v>109113.90257250001</v>
      </c>
      <c r="G10" s="6">
        <f t="shared" si="0"/>
        <v>9092.8252143750015</v>
      </c>
      <c r="I10" s="6">
        <f>C10-C8</f>
        <v>873508.01470000017</v>
      </c>
      <c r="J10" s="6"/>
      <c r="K10" s="4">
        <v>2022</v>
      </c>
      <c r="L10" s="4">
        <v>28</v>
      </c>
    </row>
    <row r="11" spans="1:14" x14ac:dyDescent="0.25">
      <c r="A11">
        <v>250000</v>
      </c>
      <c r="B11">
        <v>0.2</v>
      </c>
      <c r="C11" s="1"/>
      <c r="D11" s="1"/>
      <c r="F11" s="6">
        <f t="shared" ref="F11" si="5">C11*$F$1</f>
        <v>0</v>
      </c>
      <c r="G11" s="6">
        <f t="shared" ref="G11" si="6">F11/12</f>
        <v>0</v>
      </c>
      <c r="I11" s="1"/>
      <c r="J11" s="1"/>
    </row>
    <row r="12" spans="1:14" s="13" customFormat="1" ht="17.25" customHeight="1" x14ac:dyDescent="0.25">
      <c r="A12" s="13">
        <v>7</v>
      </c>
      <c r="C12" s="14">
        <f>FV($B$11,1,,-SUM($A$11,C10))</f>
        <v>4041048.0881999996</v>
      </c>
      <c r="D12" s="14">
        <f>C12-C10-$A$11</f>
        <v>673508.01469999971</v>
      </c>
      <c r="F12" s="14">
        <f t="shared" si="3"/>
        <v>141436.68308700001</v>
      </c>
      <c r="G12" s="14">
        <f t="shared" si="0"/>
        <v>11786.390257250001</v>
      </c>
      <c r="I12" s="14">
        <f>C12-C10</f>
        <v>923508.01469999971</v>
      </c>
      <c r="J12" s="14"/>
      <c r="K12" s="13">
        <v>2023</v>
      </c>
      <c r="L12" s="13">
        <v>29</v>
      </c>
    </row>
    <row r="13" spans="1:14" ht="17.25" customHeight="1" x14ac:dyDescent="0.25">
      <c r="A13">
        <v>8</v>
      </c>
      <c r="C13" s="1">
        <f>FV($B$11,1,,-SUM($A$11,C12))</f>
        <v>5149257.705839999</v>
      </c>
      <c r="D13" s="1">
        <f>C13-C12-$A$11</f>
        <v>858209.61763999937</v>
      </c>
      <c r="F13" s="6">
        <f t="shared" si="3"/>
        <v>180224.01970439998</v>
      </c>
      <c r="G13" s="6">
        <f t="shared" si="0"/>
        <v>15018.668308699998</v>
      </c>
      <c r="I13" s="1">
        <f t="shared" ref="I13:I70" si="7">C13-C12</f>
        <v>1108209.6176399994</v>
      </c>
      <c r="J13" s="1"/>
      <c r="K13">
        <v>2024</v>
      </c>
      <c r="L13">
        <v>30</v>
      </c>
    </row>
    <row r="14" spans="1:14" x14ac:dyDescent="0.25">
      <c r="A14">
        <v>9</v>
      </c>
      <c r="C14" s="1">
        <f>FV($B$11,1,,-SUM($A$11,C13))</f>
        <v>6479109.2470079986</v>
      </c>
      <c r="D14" s="1">
        <f>C14-C13-$A$11</f>
        <v>1079851.5411679996</v>
      </c>
      <c r="F14" s="6">
        <f t="shared" si="3"/>
        <v>226768.82364527998</v>
      </c>
      <c r="G14" s="6">
        <f t="shared" si="0"/>
        <v>18897.401970439998</v>
      </c>
      <c r="I14" s="1">
        <f t="shared" si="7"/>
        <v>1329851.5411679996</v>
      </c>
      <c r="J14" s="1"/>
      <c r="K14">
        <v>2025</v>
      </c>
      <c r="L14">
        <v>31</v>
      </c>
    </row>
    <row r="15" spans="1:14" ht="17.25" customHeight="1" x14ac:dyDescent="0.25">
      <c r="A15">
        <v>10</v>
      </c>
      <c r="C15" s="1">
        <f t="shared" ref="C15:C70" si="8">FV($B$11,1,,-SUM($A$11,C14))</f>
        <v>8074931.0964095984</v>
      </c>
      <c r="D15" s="1">
        <f t="shared" ref="D15:D70" si="9">C15-C14-$A$11</f>
        <v>1345821.8494015997</v>
      </c>
      <c r="F15" s="6">
        <f t="shared" si="3"/>
        <v>282622.58837433596</v>
      </c>
      <c r="G15" s="6">
        <f t="shared" si="0"/>
        <v>23551.882364527995</v>
      </c>
      <c r="I15" s="1">
        <f t="shared" si="7"/>
        <v>1595821.8494015997</v>
      </c>
      <c r="J15" s="1"/>
      <c r="K15">
        <v>2026</v>
      </c>
      <c r="L15">
        <v>32</v>
      </c>
      <c r="N15" s="1"/>
    </row>
    <row r="16" spans="1:14" x14ac:dyDescent="0.25">
      <c r="A16">
        <v>11</v>
      </c>
      <c r="C16" s="1">
        <f t="shared" si="8"/>
        <v>9989917.3156915177</v>
      </c>
      <c r="D16" s="1">
        <f t="shared" si="9"/>
        <v>1664986.2192819193</v>
      </c>
      <c r="F16" s="6">
        <f t="shared" si="3"/>
        <v>349647.10604920314</v>
      </c>
      <c r="G16" s="6">
        <f t="shared" si="0"/>
        <v>29137.258837433594</v>
      </c>
      <c r="I16" s="1">
        <f t="shared" si="7"/>
        <v>1914986.2192819193</v>
      </c>
      <c r="J16" s="1"/>
      <c r="K16">
        <v>2027</v>
      </c>
      <c r="L16">
        <v>33</v>
      </c>
    </row>
    <row r="17" spans="1:12" ht="20.25" customHeight="1" x14ac:dyDescent="0.25">
      <c r="A17">
        <v>12</v>
      </c>
      <c r="C17" s="1">
        <f t="shared" si="8"/>
        <v>12287900.77882982</v>
      </c>
      <c r="D17" s="1">
        <f t="shared" si="9"/>
        <v>2047983.4631383028</v>
      </c>
      <c r="F17" s="6">
        <f t="shared" si="3"/>
        <v>430076.52725904377</v>
      </c>
      <c r="G17" s="6">
        <f t="shared" si="0"/>
        <v>35839.710604920314</v>
      </c>
      <c r="I17" s="1">
        <f t="shared" si="7"/>
        <v>2297983.4631383028</v>
      </c>
      <c r="J17" s="1"/>
      <c r="K17">
        <v>2028</v>
      </c>
      <c r="L17">
        <v>34</v>
      </c>
    </row>
    <row r="18" spans="1:12" x14ac:dyDescent="0.25">
      <c r="A18">
        <v>13</v>
      </c>
      <c r="C18" s="1">
        <f t="shared" si="8"/>
        <v>15045480.934595784</v>
      </c>
      <c r="D18" s="1">
        <f t="shared" si="9"/>
        <v>2507580.1557659637</v>
      </c>
      <c r="F18" s="6">
        <f t="shared" si="3"/>
        <v>526591.8327108525</v>
      </c>
      <c r="G18" s="6">
        <f t="shared" si="0"/>
        <v>43882.652725904372</v>
      </c>
      <c r="I18" s="1">
        <f t="shared" si="7"/>
        <v>2757580.1557659637</v>
      </c>
      <c r="J18" s="1"/>
      <c r="K18">
        <v>2029</v>
      </c>
      <c r="L18">
        <v>35</v>
      </c>
    </row>
    <row r="19" spans="1:12" x14ac:dyDescent="0.25">
      <c r="A19">
        <v>14</v>
      </c>
      <c r="C19" s="1">
        <f t="shared" si="8"/>
        <v>18354577.121514939</v>
      </c>
      <c r="D19" s="1">
        <f t="shared" si="9"/>
        <v>3059096.1869191546</v>
      </c>
      <c r="F19" s="6">
        <f t="shared" si="3"/>
        <v>642410.1992530229</v>
      </c>
      <c r="G19" s="6">
        <f t="shared" si="0"/>
        <v>53534.18327108524</v>
      </c>
      <c r="I19" s="1">
        <f t="shared" si="7"/>
        <v>3309096.1869191546</v>
      </c>
      <c r="J19" s="1"/>
      <c r="K19">
        <v>2030</v>
      </c>
      <c r="L19">
        <v>36</v>
      </c>
    </row>
    <row r="20" spans="1:12" ht="18.75" customHeight="1" x14ac:dyDescent="0.25">
      <c r="A20">
        <v>15</v>
      </c>
      <c r="C20" s="1">
        <f t="shared" si="8"/>
        <v>22325492.545817927</v>
      </c>
      <c r="D20" s="1">
        <f t="shared" si="9"/>
        <v>3720915.4243029878</v>
      </c>
      <c r="F20" s="6">
        <f t="shared" si="3"/>
        <v>781392.23910362751</v>
      </c>
      <c r="G20" s="6">
        <f t="shared" si="0"/>
        <v>65116.019925302295</v>
      </c>
      <c r="I20" s="1">
        <f t="shared" si="7"/>
        <v>3970915.4243029878</v>
      </c>
      <c r="J20" s="1"/>
      <c r="K20">
        <v>2031</v>
      </c>
      <c r="L20">
        <v>37</v>
      </c>
    </row>
    <row r="21" spans="1:12" ht="18" customHeight="1" x14ac:dyDescent="0.25">
      <c r="A21">
        <v>16</v>
      </c>
      <c r="C21" s="1">
        <f t="shared" si="8"/>
        <v>27090591.054981511</v>
      </c>
      <c r="D21" s="1">
        <f t="shared" si="9"/>
        <v>4515098.5091635846</v>
      </c>
      <c r="F21" s="6">
        <f t="shared" si="3"/>
        <v>948170.68692435301</v>
      </c>
      <c r="G21" s="6">
        <f t="shared" si="0"/>
        <v>79014.223910362751</v>
      </c>
      <c r="I21" s="1">
        <f t="shared" si="7"/>
        <v>4765098.5091635846</v>
      </c>
      <c r="J21" s="1"/>
      <c r="K21">
        <v>2032</v>
      </c>
      <c r="L21">
        <v>38</v>
      </c>
    </row>
    <row r="22" spans="1:12" ht="16.5" customHeight="1" x14ac:dyDescent="0.25">
      <c r="A22">
        <v>17</v>
      </c>
      <c r="C22" s="1">
        <f t="shared" si="8"/>
        <v>32808709.265977811</v>
      </c>
      <c r="D22" s="1">
        <f t="shared" si="9"/>
        <v>5468118.2109963</v>
      </c>
      <c r="F22" s="6">
        <f t="shared" si="3"/>
        <v>1148304.8243092236</v>
      </c>
      <c r="G22" s="6">
        <f t="shared" si="0"/>
        <v>95692.068692435292</v>
      </c>
      <c r="I22" s="1">
        <f t="shared" si="7"/>
        <v>5718118.2109963</v>
      </c>
      <c r="J22" s="1"/>
      <c r="K22">
        <v>2033</v>
      </c>
      <c r="L22">
        <v>39</v>
      </c>
    </row>
    <row r="23" spans="1:12" ht="15.75" customHeight="1" x14ac:dyDescent="0.25">
      <c r="A23">
        <v>18</v>
      </c>
      <c r="C23" s="1">
        <f t="shared" si="8"/>
        <v>39670451.11917337</v>
      </c>
      <c r="D23" s="1">
        <f t="shared" si="9"/>
        <v>6611741.8531955592</v>
      </c>
      <c r="F23" s="6">
        <f t="shared" si="3"/>
        <v>1388465.789171068</v>
      </c>
      <c r="G23" s="6">
        <f t="shared" si="0"/>
        <v>115705.48243092233</v>
      </c>
      <c r="I23" s="1">
        <f t="shared" si="7"/>
        <v>6861741.8531955592</v>
      </c>
      <c r="J23" s="1"/>
      <c r="K23">
        <v>2034</v>
      </c>
      <c r="L23">
        <v>40</v>
      </c>
    </row>
    <row r="24" spans="1:12" ht="17.25" customHeight="1" x14ac:dyDescent="0.25">
      <c r="A24">
        <v>19</v>
      </c>
      <c r="C24" s="1">
        <f t="shared" si="8"/>
        <v>47904541.343008041</v>
      </c>
      <c r="D24" s="1">
        <f t="shared" si="9"/>
        <v>7984090.2238346711</v>
      </c>
      <c r="F24" s="6">
        <f t="shared" si="3"/>
        <v>1676658.9470052817</v>
      </c>
      <c r="G24" s="6">
        <f t="shared" si="0"/>
        <v>139721.57891710682</v>
      </c>
      <c r="I24" s="1">
        <f t="shared" si="7"/>
        <v>8234090.2238346711</v>
      </c>
      <c r="J24" s="1"/>
      <c r="K24">
        <v>2035</v>
      </c>
      <c r="L24">
        <v>41</v>
      </c>
    </row>
    <row r="25" spans="1:12" x14ac:dyDescent="0.25">
      <c r="A25">
        <v>20</v>
      </c>
      <c r="C25" s="1">
        <f t="shared" si="8"/>
        <v>57785449.611609645</v>
      </c>
      <c r="D25" s="1">
        <f t="shared" si="9"/>
        <v>9630908.2686016038</v>
      </c>
      <c r="F25" s="6">
        <f t="shared" si="3"/>
        <v>2022490.7364063377</v>
      </c>
      <c r="G25" s="6">
        <f t="shared" si="0"/>
        <v>168540.89470052815</v>
      </c>
      <c r="I25" s="1">
        <f t="shared" si="7"/>
        <v>9880908.2686016038</v>
      </c>
      <c r="J25" s="1"/>
      <c r="K25">
        <v>2036</v>
      </c>
      <c r="L25">
        <v>42</v>
      </c>
    </row>
    <row r="26" spans="1:12" ht="19.5" customHeight="1" x14ac:dyDescent="0.25">
      <c r="A26">
        <v>21</v>
      </c>
      <c r="C26" s="1">
        <f t="shared" si="8"/>
        <v>69642539.533931568</v>
      </c>
      <c r="D26" s="1">
        <f t="shared" si="9"/>
        <v>11607089.922321923</v>
      </c>
      <c r="F26" s="6">
        <f t="shared" si="3"/>
        <v>2437488.8836876052</v>
      </c>
      <c r="G26" s="6">
        <f t="shared" si="0"/>
        <v>203124.07364063375</v>
      </c>
      <c r="I26" s="1">
        <f t="shared" si="7"/>
        <v>11857089.922321923</v>
      </c>
      <c r="J26" s="1"/>
      <c r="K26">
        <v>2037</v>
      </c>
      <c r="L26">
        <v>43</v>
      </c>
    </row>
    <row r="27" spans="1:12" x14ac:dyDescent="0.25">
      <c r="A27">
        <v>22</v>
      </c>
      <c r="C27" s="1">
        <f t="shared" si="8"/>
        <v>83871047.440717876</v>
      </c>
      <c r="D27" s="1">
        <f t="shared" si="9"/>
        <v>13978507.906786308</v>
      </c>
      <c r="F27" s="6">
        <f t="shared" si="3"/>
        <v>2935486.6604251261</v>
      </c>
      <c r="G27" s="6">
        <f t="shared" si="0"/>
        <v>244623.8883687605</v>
      </c>
      <c r="I27" s="1">
        <f t="shared" si="7"/>
        <v>14228507.906786308</v>
      </c>
      <c r="J27" s="1"/>
      <c r="K27">
        <v>2038</v>
      </c>
      <c r="L27">
        <v>44</v>
      </c>
    </row>
    <row r="28" spans="1:12" x14ac:dyDescent="0.25">
      <c r="A28">
        <v>23</v>
      </c>
      <c r="C28" s="1">
        <f t="shared" si="8"/>
        <v>100945256.92886145</v>
      </c>
      <c r="D28" s="1">
        <f t="shared" si="9"/>
        <v>16824209.488143578</v>
      </c>
      <c r="F28" s="6">
        <f t="shared" si="3"/>
        <v>3533083.9925101511</v>
      </c>
      <c r="G28" s="6">
        <f t="shared" si="0"/>
        <v>294423.66604251257</v>
      </c>
      <c r="I28" s="1">
        <f t="shared" si="7"/>
        <v>17074209.488143578</v>
      </c>
      <c r="J28" s="1"/>
      <c r="K28">
        <v>2039</v>
      </c>
      <c r="L28">
        <v>45</v>
      </c>
    </row>
    <row r="29" spans="1:12" x14ac:dyDescent="0.25">
      <c r="A29">
        <v>24</v>
      </c>
      <c r="C29" s="1">
        <f t="shared" si="8"/>
        <v>121434308.31463374</v>
      </c>
      <c r="D29" s="1">
        <f t="shared" si="9"/>
        <v>20239051.385772288</v>
      </c>
      <c r="F29" s="6">
        <f t="shared" si="3"/>
        <v>4250200.791012181</v>
      </c>
      <c r="G29" s="6">
        <f t="shared" si="0"/>
        <v>354183.3992510151</v>
      </c>
      <c r="I29" s="1">
        <f t="shared" si="7"/>
        <v>20489051.385772288</v>
      </c>
      <c r="J29" s="1"/>
      <c r="K29">
        <v>2040</v>
      </c>
      <c r="L29">
        <v>46</v>
      </c>
    </row>
    <row r="30" spans="1:12" x14ac:dyDescent="0.25">
      <c r="A30">
        <v>25</v>
      </c>
      <c r="C30" s="1">
        <f t="shared" si="8"/>
        <v>146021169.97756049</v>
      </c>
      <c r="D30" s="1">
        <f t="shared" si="9"/>
        <v>24336861.662926748</v>
      </c>
      <c r="F30" s="6">
        <f t="shared" si="3"/>
        <v>5110740.9492146177</v>
      </c>
      <c r="G30" s="6">
        <f t="shared" si="0"/>
        <v>425895.07910121814</v>
      </c>
      <c r="I30" s="1">
        <f t="shared" si="7"/>
        <v>24586861.662926748</v>
      </c>
      <c r="J30" s="1"/>
      <c r="K30">
        <v>2041</v>
      </c>
      <c r="L30">
        <v>47</v>
      </c>
    </row>
    <row r="31" spans="1:12" ht="17.25" customHeight="1" x14ac:dyDescent="0.25">
      <c r="A31">
        <v>26</v>
      </c>
      <c r="C31" s="1">
        <f t="shared" si="8"/>
        <v>175525403.97307259</v>
      </c>
      <c r="D31" s="1">
        <f t="shared" si="9"/>
        <v>29254233.995512098</v>
      </c>
      <c r="F31" s="6">
        <f t="shared" si="3"/>
        <v>6143389.1390575413</v>
      </c>
      <c r="G31" s="6">
        <f t="shared" si="0"/>
        <v>511949.09492146177</v>
      </c>
      <c r="I31" s="1">
        <f t="shared" si="7"/>
        <v>29504233.995512098</v>
      </c>
      <c r="J31" s="1"/>
      <c r="K31">
        <v>2042</v>
      </c>
      <c r="L31">
        <v>48</v>
      </c>
    </row>
    <row r="32" spans="1:12" ht="19.5" customHeight="1" x14ac:dyDescent="0.25">
      <c r="A32">
        <v>27</v>
      </c>
      <c r="C32" s="1">
        <f t="shared" si="8"/>
        <v>210930484.76768711</v>
      </c>
      <c r="D32" s="1">
        <f t="shared" si="9"/>
        <v>35155080.794614524</v>
      </c>
      <c r="F32" s="6">
        <f t="shared" si="3"/>
        <v>7382566.9668690497</v>
      </c>
      <c r="G32" s="6">
        <f t="shared" si="0"/>
        <v>615213.9139057541</v>
      </c>
      <c r="I32" s="1">
        <f t="shared" si="7"/>
        <v>35405080.794614524</v>
      </c>
      <c r="J32" s="1"/>
      <c r="K32">
        <v>2043</v>
      </c>
      <c r="L32">
        <v>49</v>
      </c>
    </row>
    <row r="33" spans="1:12" x14ac:dyDescent="0.25">
      <c r="A33">
        <v>28</v>
      </c>
      <c r="C33" s="1">
        <f t="shared" si="8"/>
        <v>253416581.72122452</v>
      </c>
      <c r="D33" s="1">
        <f t="shared" si="9"/>
        <v>42236096.953537405</v>
      </c>
      <c r="F33" s="6">
        <f t="shared" si="3"/>
        <v>8869580.3602428585</v>
      </c>
      <c r="G33" s="6">
        <f t="shared" si="0"/>
        <v>739131.69668690488</v>
      </c>
      <c r="I33" s="1">
        <f t="shared" si="7"/>
        <v>42486096.953537405</v>
      </c>
      <c r="J33" s="1"/>
      <c r="K33">
        <v>2044</v>
      </c>
      <c r="L33">
        <v>50</v>
      </c>
    </row>
    <row r="34" spans="1:12" x14ac:dyDescent="0.25">
      <c r="A34">
        <v>29</v>
      </c>
      <c r="C34" s="1">
        <f t="shared" si="8"/>
        <v>304399898.06546938</v>
      </c>
      <c r="D34" s="1">
        <f t="shared" si="9"/>
        <v>50733316.344244868</v>
      </c>
      <c r="F34" s="6">
        <f t="shared" si="3"/>
        <v>10653996.432291429</v>
      </c>
      <c r="G34" s="6">
        <f t="shared" si="0"/>
        <v>887833.03602428583</v>
      </c>
      <c r="I34" s="1">
        <f t="shared" si="7"/>
        <v>50983316.344244868</v>
      </c>
      <c r="J34" s="1"/>
      <c r="K34">
        <v>2045</v>
      </c>
      <c r="L34">
        <v>51</v>
      </c>
    </row>
    <row r="35" spans="1:12" x14ac:dyDescent="0.25">
      <c r="A35">
        <v>30</v>
      </c>
      <c r="C35" s="1">
        <f t="shared" si="8"/>
        <v>365579877.67856324</v>
      </c>
      <c r="D35" s="1">
        <f t="shared" si="9"/>
        <v>60929979.613093853</v>
      </c>
      <c r="F35" s="6">
        <f t="shared" si="3"/>
        <v>12795295.718749715</v>
      </c>
      <c r="G35" s="6">
        <f t="shared" si="0"/>
        <v>1066274.643229143</v>
      </c>
      <c r="I35" s="1">
        <f t="shared" si="7"/>
        <v>61179979.613093853</v>
      </c>
      <c r="J35" s="1"/>
      <c r="K35">
        <v>2046</v>
      </c>
      <c r="L35">
        <v>52</v>
      </c>
    </row>
    <row r="36" spans="1:12" x14ac:dyDescent="0.25">
      <c r="A36">
        <v>31</v>
      </c>
      <c r="C36" s="1">
        <f t="shared" si="8"/>
        <v>438995853.2142759</v>
      </c>
      <c r="D36" s="1">
        <f t="shared" si="9"/>
        <v>73165975.535712659</v>
      </c>
      <c r="F36" s="6">
        <f t="shared" si="3"/>
        <v>15364854.862499658</v>
      </c>
      <c r="G36" s="6">
        <f t="shared" si="0"/>
        <v>1280404.5718749715</v>
      </c>
      <c r="I36" s="1">
        <f t="shared" si="7"/>
        <v>73415975.535712659</v>
      </c>
      <c r="J36" s="1"/>
      <c r="K36">
        <v>2047</v>
      </c>
      <c r="L36">
        <v>53</v>
      </c>
    </row>
    <row r="37" spans="1:12" x14ac:dyDescent="0.25">
      <c r="A37">
        <v>32</v>
      </c>
      <c r="C37" s="1">
        <f t="shared" si="8"/>
        <v>527095023.85713106</v>
      </c>
      <c r="D37" s="1">
        <f t="shared" si="9"/>
        <v>87849170.642855167</v>
      </c>
      <c r="F37" s="6">
        <f t="shared" si="3"/>
        <v>18448325.834999587</v>
      </c>
      <c r="G37" s="6">
        <f t="shared" si="0"/>
        <v>1537360.4862499656</v>
      </c>
      <c r="I37" s="1">
        <f t="shared" si="7"/>
        <v>88099170.642855167</v>
      </c>
      <c r="J37" s="1"/>
      <c r="K37">
        <v>2048</v>
      </c>
      <c r="L37">
        <v>54</v>
      </c>
    </row>
    <row r="38" spans="1:12" x14ac:dyDescent="0.25">
      <c r="A38">
        <v>33</v>
      </c>
      <c r="C38" s="1">
        <f t="shared" si="8"/>
        <v>632814028.62855721</v>
      </c>
      <c r="D38" s="1">
        <f t="shared" si="9"/>
        <v>105469004.77142614</v>
      </c>
      <c r="F38" s="6">
        <f t="shared" si="3"/>
        <v>22148491.001999505</v>
      </c>
      <c r="G38" s="6">
        <f t="shared" si="0"/>
        <v>1845707.5834999587</v>
      </c>
      <c r="I38" s="1">
        <f t="shared" si="7"/>
        <v>105719004.77142614</v>
      </c>
      <c r="J38" s="1"/>
      <c r="K38">
        <v>2049</v>
      </c>
      <c r="L38">
        <v>55</v>
      </c>
    </row>
    <row r="39" spans="1:12" x14ac:dyDescent="0.25">
      <c r="A39">
        <v>34</v>
      </c>
      <c r="C39" s="1">
        <f t="shared" si="8"/>
        <v>759676834.35426867</v>
      </c>
      <c r="D39" s="1">
        <f t="shared" si="9"/>
        <v>126612805.72571146</v>
      </c>
      <c r="F39" s="6">
        <f t="shared" si="3"/>
        <v>26588689.202399407</v>
      </c>
      <c r="G39" s="6">
        <f t="shared" si="0"/>
        <v>2215724.1001999504</v>
      </c>
      <c r="I39" s="1">
        <f t="shared" si="7"/>
        <v>126862805.72571146</v>
      </c>
      <c r="J39" s="1"/>
      <c r="K39">
        <v>2050</v>
      </c>
      <c r="L39">
        <v>56</v>
      </c>
    </row>
    <row r="40" spans="1:12" x14ac:dyDescent="0.25">
      <c r="A40">
        <v>35</v>
      </c>
      <c r="C40" s="1">
        <f t="shared" si="8"/>
        <v>911912201.22512233</v>
      </c>
      <c r="D40" s="1">
        <f t="shared" si="9"/>
        <v>151985366.87085366</v>
      </c>
      <c r="F40" s="6">
        <f t="shared" si="3"/>
        <v>31916927.042879283</v>
      </c>
      <c r="G40" s="6">
        <f t="shared" si="0"/>
        <v>2659743.9202399403</v>
      </c>
      <c r="I40" s="1">
        <f t="shared" si="7"/>
        <v>152235366.87085366</v>
      </c>
      <c r="J40" s="1"/>
      <c r="K40">
        <v>2051</v>
      </c>
      <c r="L40">
        <v>57</v>
      </c>
    </row>
    <row r="41" spans="1:12" x14ac:dyDescent="0.25">
      <c r="A41">
        <v>36</v>
      </c>
      <c r="C41" s="1">
        <f t="shared" si="8"/>
        <v>1094594641.4701467</v>
      </c>
      <c r="D41" s="1">
        <f t="shared" si="9"/>
        <v>182432440.24502432</v>
      </c>
      <c r="F41" s="6">
        <f t="shared" si="3"/>
        <v>38310812.451455139</v>
      </c>
      <c r="G41" s="6">
        <f t="shared" si="0"/>
        <v>3192567.7042879281</v>
      </c>
      <c r="I41" s="1">
        <f t="shared" si="7"/>
        <v>182682440.24502432</v>
      </c>
      <c r="J41" s="1"/>
      <c r="K41">
        <v>2052</v>
      </c>
      <c r="L41">
        <v>58</v>
      </c>
    </row>
    <row r="42" spans="1:12" x14ac:dyDescent="0.25">
      <c r="A42">
        <v>37</v>
      </c>
      <c r="C42" s="1">
        <f t="shared" si="8"/>
        <v>1313813569.7641759</v>
      </c>
      <c r="D42" s="1">
        <f t="shared" si="9"/>
        <v>218968928.29402924</v>
      </c>
      <c r="F42" s="6">
        <f t="shared" si="3"/>
        <v>45983474.94174616</v>
      </c>
      <c r="G42" s="6">
        <f t="shared" si="0"/>
        <v>3831956.2451455132</v>
      </c>
      <c r="I42" s="1">
        <f t="shared" si="7"/>
        <v>219218928.29402924</v>
      </c>
      <c r="J42" s="1"/>
      <c r="K42">
        <v>2053</v>
      </c>
      <c r="L42">
        <v>59</v>
      </c>
    </row>
    <row r="43" spans="1:12" x14ac:dyDescent="0.25">
      <c r="A43">
        <v>38</v>
      </c>
      <c r="C43" s="1">
        <f t="shared" si="8"/>
        <v>1576876283.717011</v>
      </c>
      <c r="D43" s="1">
        <f t="shared" si="9"/>
        <v>262812713.95283508</v>
      </c>
      <c r="F43" s="6">
        <f t="shared" si="3"/>
        <v>55190669.930095389</v>
      </c>
      <c r="G43" s="6">
        <f t="shared" si="0"/>
        <v>4599222.4941746155</v>
      </c>
      <c r="I43" s="1">
        <f t="shared" si="7"/>
        <v>263062713.95283508</v>
      </c>
      <c r="J43" s="1"/>
      <c r="K43">
        <v>2054</v>
      </c>
      <c r="L43">
        <v>60</v>
      </c>
    </row>
    <row r="44" spans="1:12" x14ac:dyDescent="0.25">
      <c r="A44">
        <v>39</v>
      </c>
      <c r="C44" s="1">
        <f t="shared" si="8"/>
        <v>1892551540.4604132</v>
      </c>
      <c r="D44" s="1">
        <f t="shared" si="9"/>
        <v>315425256.74340224</v>
      </c>
      <c r="F44" s="6">
        <f t="shared" si="3"/>
        <v>66239303.916114472</v>
      </c>
      <c r="G44" s="6">
        <f t="shared" si="0"/>
        <v>5519941.9930095393</v>
      </c>
      <c r="I44" s="1">
        <f t="shared" si="7"/>
        <v>315675256.74340224</v>
      </c>
      <c r="J44" s="1"/>
      <c r="K44">
        <v>2055</v>
      </c>
      <c r="L44">
        <v>61</v>
      </c>
    </row>
    <row r="45" spans="1:12" x14ac:dyDescent="0.25">
      <c r="A45">
        <v>40</v>
      </c>
      <c r="C45" s="1">
        <f t="shared" si="8"/>
        <v>2271361848.552496</v>
      </c>
      <c r="D45" s="1">
        <f t="shared" si="9"/>
        <v>378560308.09208274</v>
      </c>
      <c r="F45" s="6">
        <f t="shared" si="3"/>
        <v>79497664.699337363</v>
      </c>
      <c r="G45" s="6">
        <f t="shared" si="0"/>
        <v>6624805.3916114466</v>
      </c>
      <c r="I45" s="1">
        <f t="shared" si="7"/>
        <v>378810308.09208274</v>
      </c>
      <c r="J45" s="1"/>
      <c r="K45">
        <v>2056</v>
      </c>
      <c r="L45">
        <v>62</v>
      </c>
    </row>
    <row r="46" spans="1:12" x14ac:dyDescent="0.25">
      <c r="A46">
        <v>41</v>
      </c>
      <c r="C46" s="1">
        <f t="shared" si="8"/>
        <v>2725934218.2629952</v>
      </c>
      <c r="D46" s="1">
        <f t="shared" si="9"/>
        <v>454322369.71049929</v>
      </c>
      <c r="F46" s="6">
        <f t="shared" si="3"/>
        <v>95407697.639204845</v>
      </c>
      <c r="G46" s="6">
        <f t="shared" si="0"/>
        <v>7950641.4699337371</v>
      </c>
      <c r="I46" s="1">
        <f t="shared" si="7"/>
        <v>454572369.71049929</v>
      </c>
      <c r="J46" s="1"/>
      <c r="K46">
        <v>2057</v>
      </c>
      <c r="L46">
        <v>63</v>
      </c>
    </row>
    <row r="47" spans="1:12" x14ac:dyDescent="0.25">
      <c r="A47">
        <v>42</v>
      </c>
      <c r="C47" s="1">
        <f t="shared" si="8"/>
        <v>3271421061.9155941</v>
      </c>
      <c r="D47" s="1">
        <f t="shared" si="9"/>
        <v>545236843.65259886</v>
      </c>
      <c r="F47" s="6">
        <f t="shared" si="3"/>
        <v>114499737.1670458</v>
      </c>
      <c r="G47" s="6">
        <f t="shared" si="0"/>
        <v>9541644.7639204841</v>
      </c>
      <c r="I47" s="1">
        <f t="shared" si="7"/>
        <v>545486843.65259886</v>
      </c>
      <c r="J47" s="1"/>
      <c r="K47">
        <v>2058</v>
      </c>
      <c r="L47">
        <v>64</v>
      </c>
    </row>
    <row r="48" spans="1:12" x14ac:dyDescent="0.25">
      <c r="A48">
        <v>43</v>
      </c>
      <c r="C48" s="1">
        <f t="shared" si="8"/>
        <v>3926005274.2987127</v>
      </c>
      <c r="D48" s="1">
        <f t="shared" si="9"/>
        <v>654334212.38311863</v>
      </c>
      <c r="F48" s="6">
        <f t="shared" si="3"/>
        <v>137410184.60045496</v>
      </c>
      <c r="G48" s="6">
        <f t="shared" si="0"/>
        <v>11450848.716704579</v>
      </c>
      <c r="I48" s="1">
        <f t="shared" si="7"/>
        <v>654584212.38311863</v>
      </c>
      <c r="J48" s="1"/>
      <c r="K48">
        <v>2059</v>
      </c>
      <c r="L48">
        <v>65</v>
      </c>
    </row>
    <row r="49" spans="1:12" x14ac:dyDescent="0.25">
      <c r="A49">
        <v>44</v>
      </c>
      <c r="C49" s="1">
        <f t="shared" si="8"/>
        <v>4711506329.1584549</v>
      </c>
      <c r="D49" s="1">
        <f t="shared" si="9"/>
        <v>785251054.85974216</v>
      </c>
      <c r="F49" s="6">
        <f t="shared" si="3"/>
        <v>164902721.52054593</v>
      </c>
      <c r="G49" s="6">
        <f t="shared" si="0"/>
        <v>13741893.460045494</v>
      </c>
      <c r="I49" s="1">
        <f t="shared" si="7"/>
        <v>785501054.85974216</v>
      </c>
      <c r="J49" s="1"/>
      <c r="K49">
        <v>2060</v>
      </c>
      <c r="L49">
        <v>66</v>
      </c>
    </row>
    <row r="50" spans="1:12" x14ac:dyDescent="0.25">
      <c r="A50">
        <v>45</v>
      </c>
      <c r="C50" s="1">
        <f t="shared" si="8"/>
        <v>5654107594.9901457</v>
      </c>
      <c r="D50" s="1">
        <f t="shared" si="9"/>
        <v>942351265.83169079</v>
      </c>
      <c r="F50" s="6">
        <f t="shared" si="3"/>
        <v>197893765.82465512</v>
      </c>
      <c r="G50" s="6">
        <f t="shared" si="0"/>
        <v>16491147.152054593</v>
      </c>
      <c r="I50" s="1">
        <f t="shared" si="7"/>
        <v>942601265.83169079</v>
      </c>
      <c r="J50" s="1"/>
      <c r="K50">
        <v>2061</v>
      </c>
      <c r="L50">
        <v>67</v>
      </c>
    </row>
    <row r="51" spans="1:12" x14ac:dyDescent="0.25">
      <c r="A51">
        <v>46</v>
      </c>
      <c r="C51" s="1">
        <f t="shared" si="8"/>
        <v>6785229113.9881744</v>
      </c>
      <c r="D51" s="1">
        <f t="shared" si="9"/>
        <v>1130871518.9980288</v>
      </c>
      <c r="F51" s="6">
        <f t="shared" si="3"/>
        <v>237483018.98958611</v>
      </c>
      <c r="G51" s="6">
        <f t="shared" si="0"/>
        <v>19790251.582465511</v>
      </c>
      <c r="I51" s="1">
        <f t="shared" si="7"/>
        <v>1131121518.9980288</v>
      </c>
      <c r="J51" s="1"/>
      <c r="K51">
        <v>2062</v>
      </c>
      <c r="L51">
        <v>68</v>
      </c>
    </row>
    <row r="52" spans="1:12" x14ac:dyDescent="0.25">
      <c r="A52">
        <v>47</v>
      </c>
      <c r="C52" s="1">
        <f t="shared" si="8"/>
        <v>8142574936.7858086</v>
      </c>
      <c r="D52" s="1">
        <f t="shared" si="9"/>
        <v>1357095822.7976341</v>
      </c>
      <c r="F52" s="6">
        <f t="shared" si="3"/>
        <v>284990122.7875033</v>
      </c>
      <c r="G52" s="6">
        <f t="shared" si="0"/>
        <v>23749176.898958609</v>
      </c>
      <c r="I52" s="1">
        <f t="shared" si="7"/>
        <v>1357345822.7976341</v>
      </c>
      <c r="J52" s="1"/>
      <c r="K52">
        <v>2063</v>
      </c>
      <c r="L52">
        <v>69</v>
      </c>
    </row>
    <row r="53" spans="1:12" x14ac:dyDescent="0.25">
      <c r="A53">
        <v>48</v>
      </c>
      <c r="C53" s="1">
        <f t="shared" si="8"/>
        <v>9771389924.1429691</v>
      </c>
      <c r="D53" s="1">
        <f t="shared" si="9"/>
        <v>1628564987.3571606</v>
      </c>
      <c r="F53" s="6">
        <f t="shared" si="3"/>
        <v>341998647.34500396</v>
      </c>
      <c r="G53" s="6">
        <f t="shared" si="0"/>
        <v>28499887.27875033</v>
      </c>
      <c r="I53" s="1">
        <f t="shared" si="7"/>
        <v>1628814987.3571606</v>
      </c>
      <c r="J53" s="1"/>
      <c r="K53">
        <v>2064</v>
      </c>
      <c r="L53">
        <v>70</v>
      </c>
    </row>
    <row r="54" spans="1:12" x14ac:dyDescent="0.25">
      <c r="A54">
        <v>49</v>
      </c>
      <c r="C54" s="1">
        <f t="shared" si="8"/>
        <v>11725967908.971563</v>
      </c>
      <c r="D54" s="1">
        <f t="shared" si="9"/>
        <v>1954327984.8285942</v>
      </c>
      <c r="F54" s="6">
        <f t="shared" si="3"/>
        <v>410408876.81400478</v>
      </c>
      <c r="G54" s="6">
        <f t="shared" si="0"/>
        <v>34200739.734500401</v>
      </c>
      <c r="I54" s="1">
        <f t="shared" si="7"/>
        <v>1954577984.8285942</v>
      </c>
      <c r="J54" s="1"/>
      <c r="K54">
        <v>2065</v>
      </c>
      <c r="L54">
        <v>71</v>
      </c>
    </row>
    <row r="55" spans="1:12" x14ac:dyDescent="0.25">
      <c r="A55">
        <v>50</v>
      </c>
      <c r="C55" s="1">
        <f t="shared" si="8"/>
        <v>14071461490.765875</v>
      </c>
      <c r="D55" s="1">
        <f t="shared" si="9"/>
        <v>2345243581.7943115</v>
      </c>
      <c r="F55" s="6">
        <f t="shared" si="3"/>
        <v>492501152.17680568</v>
      </c>
      <c r="G55" s="6">
        <f t="shared" si="0"/>
        <v>41041762.68140047</v>
      </c>
      <c r="I55" s="1">
        <f t="shared" si="7"/>
        <v>2345493581.7943115</v>
      </c>
      <c r="J55" s="1"/>
      <c r="K55">
        <v>2066</v>
      </c>
      <c r="L55">
        <v>72</v>
      </c>
    </row>
    <row r="56" spans="1:12" x14ac:dyDescent="0.25">
      <c r="A56">
        <v>51</v>
      </c>
      <c r="C56" s="1">
        <f t="shared" si="8"/>
        <v>16886053788.919048</v>
      </c>
      <c r="D56" s="1">
        <f t="shared" si="9"/>
        <v>2814342298.1531734</v>
      </c>
      <c r="F56" s="6">
        <f t="shared" si="3"/>
        <v>591011882.61216676</v>
      </c>
      <c r="G56" s="6">
        <f t="shared" si="0"/>
        <v>49250990.217680566</v>
      </c>
      <c r="I56" s="1">
        <f t="shared" si="7"/>
        <v>2814592298.1531734</v>
      </c>
      <c r="J56" s="1"/>
      <c r="K56">
        <v>2067</v>
      </c>
      <c r="L56">
        <v>73</v>
      </c>
    </row>
    <row r="57" spans="1:12" x14ac:dyDescent="0.25">
      <c r="A57">
        <v>52</v>
      </c>
      <c r="C57" s="1">
        <f t="shared" si="8"/>
        <v>20263564546.702858</v>
      </c>
      <c r="D57" s="1">
        <f t="shared" si="9"/>
        <v>3377260757.7838097</v>
      </c>
      <c r="F57" s="6">
        <f t="shared" si="3"/>
        <v>709224759.13460004</v>
      </c>
      <c r="G57" s="6">
        <f t="shared" si="0"/>
        <v>59102063.26121667</v>
      </c>
      <c r="I57" s="1">
        <f t="shared" si="7"/>
        <v>3377510757.7838097</v>
      </c>
      <c r="J57" s="1"/>
      <c r="K57">
        <v>2068</v>
      </c>
      <c r="L57">
        <v>74</v>
      </c>
    </row>
    <row r="58" spans="1:12" x14ac:dyDescent="0.25">
      <c r="A58">
        <v>53</v>
      </c>
      <c r="C58" s="1">
        <f t="shared" si="8"/>
        <v>24316577456.04343</v>
      </c>
      <c r="D58" s="1">
        <f t="shared" si="9"/>
        <v>4052762909.3405724</v>
      </c>
      <c r="F58" s="6">
        <f t="shared" si="3"/>
        <v>851080210.9615202</v>
      </c>
      <c r="G58" s="6">
        <f t="shared" si="0"/>
        <v>70923350.913460016</v>
      </c>
      <c r="I58" s="1">
        <f t="shared" si="7"/>
        <v>4053012909.3405724</v>
      </c>
      <c r="J58" s="1"/>
      <c r="K58">
        <v>2069</v>
      </c>
      <c r="L58">
        <v>75</v>
      </c>
    </row>
    <row r="59" spans="1:12" x14ac:dyDescent="0.25">
      <c r="A59">
        <v>54</v>
      </c>
      <c r="C59" s="1">
        <f t="shared" si="8"/>
        <v>29180192947.252117</v>
      </c>
      <c r="D59" s="1">
        <f t="shared" si="9"/>
        <v>4863365491.2086868</v>
      </c>
      <c r="F59" s="6">
        <f t="shared" si="3"/>
        <v>1021306753.1538242</v>
      </c>
      <c r="G59" s="6">
        <f t="shared" si="0"/>
        <v>85108896.096152022</v>
      </c>
      <c r="I59" s="1">
        <f t="shared" si="7"/>
        <v>4863615491.2086868</v>
      </c>
      <c r="J59" s="1"/>
      <c r="K59">
        <v>2070</v>
      </c>
      <c r="L59">
        <v>76</v>
      </c>
    </row>
    <row r="60" spans="1:12" x14ac:dyDescent="0.25">
      <c r="A60">
        <v>55</v>
      </c>
      <c r="C60" s="1">
        <f t="shared" si="8"/>
        <v>35016531536.702538</v>
      </c>
      <c r="D60" s="1">
        <f t="shared" si="9"/>
        <v>5836088589.4504204</v>
      </c>
      <c r="F60" s="6">
        <f t="shared" si="3"/>
        <v>1225578603.7845888</v>
      </c>
      <c r="G60" s="6">
        <f t="shared" si="0"/>
        <v>102131550.31538241</v>
      </c>
      <c r="I60" s="1">
        <f t="shared" si="7"/>
        <v>5836338589.4504204</v>
      </c>
      <c r="J60" s="1"/>
      <c r="K60">
        <v>2071</v>
      </c>
      <c r="L60">
        <v>77</v>
      </c>
    </row>
    <row r="61" spans="1:12" x14ac:dyDescent="0.25">
      <c r="A61">
        <v>56</v>
      </c>
      <c r="C61" s="1">
        <f t="shared" si="8"/>
        <v>42020137844.043045</v>
      </c>
      <c r="D61" s="1">
        <f t="shared" si="9"/>
        <v>7003356307.3405075</v>
      </c>
      <c r="F61" s="6">
        <f t="shared" si="3"/>
        <v>1470704824.5415068</v>
      </c>
      <c r="G61" s="6">
        <f t="shared" si="0"/>
        <v>122558735.3784589</v>
      </c>
      <c r="I61" s="1">
        <f t="shared" si="7"/>
        <v>7003606307.3405075</v>
      </c>
      <c r="J61" s="1"/>
      <c r="K61">
        <v>2072</v>
      </c>
      <c r="L61">
        <v>78</v>
      </c>
    </row>
    <row r="62" spans="1:12" x14ac:dyDescent="0.25">
      <c r="A62">
        <v>57</v>
      </c>
      <c r="C62" s="1">
        <f t="shared" si="8"/>
        <v>50424465412.851654</v>
      </c>
      <c r="D62" s="1">
        <f t="shared" si="9"/>
        <v>8404077568.808609</v>
      </c>
      <c r="F62" s="6">
        <f t="shared" si="3"/>
        <v>1764856289.4498081</v>
      </c>
      <c r="G62" s="6">
        <f t="shared" si="0"/>
        <v>147071357.45415068</v>
      </c>
      <c r="I62" s="1">
        <f t="shared" si="7"/>
        <v>8404327568.808609</v>
      </c>
      <c r="J62" s="1"/>
      <c r="K62">
        <v>2073</v>
      </c>
      <c r="L62">
        <v>79</v>
      </c>
    </row>
    <row r="63" spans="1:12" x14ac:dyDescent="0.25">
      <c r="A63">
        <v>58</v>
      </c>
      <c r="C63" s="1">
        <f t="shared" si="8"/>
        <v>60509658495.421982</v>
      </c>
      <c r="D63" s="1">
        <f t="shared" si="9"/>
        <v>10084943082.570328</v>
      </c>
      <c r="F63" s="6">
        <f t="shared" si="3"/>
        <v>2117838047.3397696</v>
      </c>
      <c r="G63" s="6">
        <f t="shared" si="0"/>
        <v>176486503.9449808</v>
      </c>
      <c r="I63" s="1">
        <f t="shared" si="7"/>
        <v>10085193082.570328</v>
      </c>
      <c r="J63" s="1"/>
      <c r="K63">
        <v>2074</v>
      </c>
      <c r="L63">
        <v>80</v>
      </c>
    </row>
    <row r="64" spans="1:12" x14ac:dyDescent="0.25">
      <c r="A64">
        <v>59</v>
      </c>
      <c r="C64" s="1">
        <f t="shared" si="8"/>
        <v>72611890194.506378</v>
      </c>
      <c r="D64" s="1">
        <f t="shared" si="9"/>
        <v>12101981699.084396</v>
      </c>
      <c r="F64" s="6">
        <f t="shared" si="3"/>
        <v>2541416156.8077235</v>
      </c>
      <c r="G64" s="6">
        <f t="shared" si="0"/>
        <v>211784679.73397696</v>
      </c>
      <c r="I64" s="1">
        <f t="shared" si="7"/>
        <v>12102231699.084396</v>
      </c>
      <c r="J64" s="1"/>
      <c r="K64">
        <v>2075</v>
      </c>
      <c r="L64">
        <v>81</v>
      </c>
    </row>
    <row r="65" spans="1:12" x14ac:dyDescent="0.25">
      <c r="A65">
        <v>60</v>
      </c>
      <c r="C65" s="1">
        <f t="shared" si="8"/>
        <v>87134568233.407654</v>
      </c>
      <c r="D65" s="1">
        <f t="shared" si="9"/>
        <v>14522428038.901276</v>
      </c>
      <c r="F65" s="6">
        <f t="shared" si="3"/>
        <v>3049709888.1692681</v>
      </c>
      <c r="G65" s="6">
        <f t="shared" si="0"/>
        <v>254142490.68077233</v>
      </c>
      <c r="I65" s="1">
        <f t="shared" si="7"/>
        <v>14522678038.901276</v>
      </c>
      <c r="J65" s="1"/>
      <c r="K65">
        <v>2076</v>
      </c>
      <c r="L65">
        <v>82</v>
      </c>
    </row>
    <row r="66" spans="1:12" x14ac:dyDescent="0.25">
      <c r="A66">
        <v>61</v>
      </c>
      <c r="C66" s="1">
        <f t="shared" si="8"/>
        <v>104561781880.08919</v>
      </c>
      <c r="D66" s="1">
        <f t="shared" si="9"/>
        <v>17426963646.681534</v>
      </c>
      <c r="F66" s="6">
        <f t="shared" si="3"/>
        <v>3659662365.803122</v>
      </c>
      <c r="G66" s="6">
        <f t="shared" si="0"/>
        <v>304971863.81692684</v>
      </c>
      <c r="I66" s="1">
        <f t="shared" si="7"/>
        <v>17427213646.681534</v>
      </c>
      <c r="K66">
        <v>2077</v>
      </c>
      <c r="L66">
        <v>83</v>
      </c>
    </row>
    <row r="67" spans="1:12" x14ac:dyDescent="0.25">
      <c r="A67">
        <v>62</v>
      </c>
      <c r="C67" s="1">
        <f t="shared" si="8"/>
        <v>125474438256.10703</v>
      </c>
      <c r="D67" s="1">
        <f t="shared" si="9"/>
        <v>20912406376.017838</v>
      </c>
      <c r="F67" s="6">
        <f t="shared" si="3"/>
        <v>4391605338.9637461</v>
      </c>
      <c r="G67" s="6">
        <f t="shared" si="0"/>
        <v>365967111.58031219</v>
      </c>
      <c r="I67" s="1">
        <f t="shared" si="7"/>
        <v>20912656376.017838</v>
      </c>
      <c r="K67">
        <v>2078</v>
      </c>
      <c r="L67">
        <v>84</v>
      </c>
    </row>
    <row r="68" spans="1:12" x14ac:dyDescent="0.25">
      <c r="A68">
        <v>63</v>
      </c>
      <c r="C68" s="1">
        <f t="shared" si="8"/>
        <v>150569625907.32843</v>
      </c>
      <c r="D68" s="1">
        <f t="shared" si="9"/>
        <v>25094937651.221405</v>
      </c>
      <c r="F68" s="6">
        <f t="shared" si="3"/>
        <v>5269936906.7564955</v>
      </c>
      <c r="G68" s="6">
        <f t="shared" si="0"/>
        <v>439161408.89637464</v>
      </c>
      <c r="I68" s="1">
        <f t="shared" si="7"/>
        <v>25095187651.221405</v>
      </c>
      <c r="K68">
        <v>2079</v>
      </c>
      <c r="L68">
        <v>85</v>
      </c>
    </row>
    <row r="69" spans="1:12" x14ac:dyDescent="0.25">
      <c r="A69">
        <v>64</v>
      </c>
      <c r="C69" s="1">
        <f t="shared" si="8"/>
        <v>180683851088.7941</v>
      </c>
      <c r="D69" s="1">
        <f t="shared" si="9"/>
        <v>30113975181.465668</v>
      </c>
      <c r="F69" s="6">
        <f t="shared" si="3"/>
        <v>6323934788.1077938</v>
      </c>
      <c r="G69" s="6">
        <f t="shared" ref="G69:G70" si="10">F69/12</f>
        <v>526994565.67564946</v>
      </c>
      <c r="I69" s="1">
        <f t="shared" si="7"/>
        <v>30114225181.465668</v>
      </c>
      <c r="K69">
        <v>2080</v>
      </c>
      <c r="L69">
        <v>86</v>
      </c>
    </row>
    <row r="70" spans="1:12" x14ac:dyDescent="0.25">
      <c r="A70">
        <v>65</v>
      </c>
      <c r="C70" s="1">
        <f t="shared" si="8"/>
        <v>216820921306.55292</v>
      </c>
      <c r="D70" s="1">
        <f t="shared" si="9"/>
        <v>36136820217.75882</v>
      </c>
      <c r="F70" s="6">
        <f t="shared" ref="F70" si="11">C70*$F$1</f>
        <v>7588732245.729353</v>
      </c>
      <c r="G70" s="6">
        <f t="shared" si="10"/>
        <v>632394353.81077945</v>
      </c>
      <c r="I70" s="1">
        <f t="shared" si="7"/>
        <v>36137070217.75882</v>
      </c>
      <c r="K70">
        <v>2081</v>
      </c>
      <c r="L70">
        <v>87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64"/>
  <sheetViews>
    <sheetView workbookViewId="0">
      <selection activeCell="K17" sqref="K17"/>
    </sheetView>
  </sheetViews>
  <sheetFormatPr defaultRowHeight="16.5" x14ac:dyDescent="0.25"/>
  <cols>
    <col min="1" max="1" width="16.125" bestFit="1" customWidth="1"/>
    <col min="2" max="2" width="14.625" bestFit="1" customWidth="1"/>
    <col min="3" max="3" width="13.375" style="3" bestFit="1" customWidth="1"/>
    <col min="4" max="5" width="13.375" bestFit="1" customWidth="1"/>
    <col min="10" max="10" width="13.375" bestFit="1" customWidth="1"/>
  </cols>
  <sheetData>
    <row r="1" spans="1:10" x14ac:dyDescent="0.25">
      <c r="C1" s="3" t="s">
        <v>7</v>
      </c>
      <c r="D1" t="s">
        <v>40</v>
      </c>
      <c r="E1" t="s">
        <v>41</v>
      </c>
    </row>
    <row r="3" spans="1:10" x14ac:dyDescent="0.25">
      <c r="A3" t="s">
        <v>39</v>
      </c>
      <c r="D3" s="3"/>
      <c r="E3" s="3">
        <v>1000000</v>
      </c>
    </row>
    <row r="4" spans="1:10" x14ac:dyDescent="0.25">
      <c r="A4" s="2">
        <v>44312</v>
      </c>
      <c r="B4" t="s">
        <v>69</v>
      </c>
      <c r="D4" s="3">
        <v>185263</v>
      </c>
      <c r="E4" s="3">
        <f>-D4</f>
        <v>-185263</v>
      </c>
      <c r="G4">
        <v>37</v>
      </c>
      <c r="I4">
        <v>-9500</v>
      </c>
    </row>
    <row r="5" spans="1:10" x14ac:dyDescent="0.25">
      <c r="A5" s="2">
        <v>44312</v>
      </c>
      <c r="B5" t="s">
        <v>69</v>
      </c>
      <c r="D5" s="3">
        <v>185513</v>
      </c>
      <c r="E5" s="3">
        <f>-D5</f>
        <v>-185513</v>
      </c>
      <c r="G5">
        <v>37.049999999999997</v>
      </c>
      <c r="I5">
        <v>-9250</v>
      </c>
    </row>
    <row r="6" spans="1:10" x14ac:dyDescent="0.25">
      <c r="A6" s="2">
        <v>44312</v>
      </c>
      <c r="B6" t="s">
        <v>65</v>
      </c>
      <c r="D6" s="3">
        <v>179255</v>
      </c>
      <c r="E6" s="3">
        <f>-D6</f>
        <v>-179255</v>
      </c>
      <c r="G6">
        <v>179</v>
      </c>
      <c r="I6">
        <v>-9000</v>
      </c>
    </row>
    <row r="7" spans="1:10" x14ac:dyDescent="0.25">
      <c r="A7" s="2">
        <v>44312</v>
      </c>
      <c r="B7" t="s">
        <v>65</v>
      </c>
      <c r="D7" s="3">
        <v>179755</v>
      </c>
      <c r="E7" s="3">
        <f>-D7</f>
        <v>-179755</v>
      </c>
      <c r="G7">
        <v>179.5</v>
      </c>
      <c r="I7">
        <v>-8500</v>
      </c>
    </row>
    <row r="8" spans="1:10" ht="19.5" customHeight="1" x14ac:dyDescent="0.25">
      <c r="A8" s="2">
        <v>44312</v>
      </c>
      <c r="B8" t="s">
        <v>68</v>
      </c>
      <c r="D8" s="3">
        <v>239090</v>
      </c>
      <c r="E8" s="3">
        <f>-D8</f>
        <v>-239090</v>
      </c>
      <c r="G8">
        <v>47.75</v>
      </c>
      <c r="I8">
        <v>-8250</v>
      </c>
    </row>
    <row r="9" spans="1:10" ht="19.5" customHeight="1" x14ac:dyDescent="0.25">
      <c r="A9" s="2">
        <v>44320</v>
      </c>
      <c r="B9" t="s">
        <v>70</v>
      </c>
      <c r="C9" s="3">
        <v>-44500</v>
      </c>
      <c r="D9" s="3">
        <v>-968876</v>
      </c>
      <c r="E9" s="3">
        <f>$C9+ABS($D9)</f>
        <v>924376</v>
      </c>
      <c r="I9">
        <f>-SUM(I4:I8)</f>
        <v>44500</v>
      </c>
    </row>
    <row r="10" spans="1:10" ht="19.5" customHeight="1" x14ac:dyDescent="0.25">
      <c r="A10" s="2">
        <v>44321</v>
      </c>
      <c r="B10" t="s">
        <v>68</v>
      </c>
      <c r="D10" s="3">
        <v>699245</v>
      </c>
      <c r="E10" s="3">
        <f>-D10</f>
        <v>-699245</v>
      </c>
    </row>
    <row r="11" spans="1:10" ht="19.5" customHeight="1" x14ac:dyDescent="0.25">
      <c r="A11" s="2">
        <v>44322</v>
      </c>
      <c r="B11" t="s">
        <v>68</v>
      </c>
      <c r="D11" s="3">
        <v>234834</v>
      </c>
      <c r="E11" s="3">
        <f>-D11</f>
        <v>-234834</v>
      </c>
    </row>
    <row r="12" spans="1:10" x14ac:dyDescent="0.25">
      <c r="A12" s="2">
        <v>44369</v>
      </c>
      <c r="B12" t="s">
        <v>65</v>
      </c>
      <c r="C12" s="3">
        <v>39260</v>
      </c>
      <c r="E12" s="3">
        <v>39260</v>
      </c>
      <c r="G12" t="s">
        <v>74</v>
      </c>
    </row>
    <row r="13" spans="1:10" x14ac:dyDescent="0.25">
      <c r="A13" s="2">
        <v>44393</v>
      </c>
      <c r="B13" t="s">
        <v>68</v>
      </c>
      <c r="C13" s="3">
        <v>-6642</v>
      </c>
      <c r="D13" s="3"/>
      <c r="E13" s="3">
        <v>-6642</v>
      </c>
      <c r="G13" t="s">
        <v>74</v>
      </c>
    </row>
    <row r="14" spans="1:10" x14ac:dyDescent="0.25">
      <c r="A14" s="2">
        <v>44397</v>
      </c>
      <c r="B14" t="s">
        <v>65</v>
      </c>
      <c r="C14" s="3">
        <v>72221</v>
      </c>
      <c r="D14" s="3">
        <v>-934079</v>
      </c>
      <c r="E14" s="3">
        <f>$C14+ABS($D14)</f>
        <v>1006300</v>
      </c>
      <c r="G14" t="s">
        <v>74</v>
      </c>
    </row>
    <row r="15" spans="1:10" x14ac:dyDescent="0.25">
      <c r="A15" s="2">
        <v>44397</v>
      </c>
      <c r="B15" t="s">
        <v>68</v>
      </c>
      <c r="C15" s="3">
        <v>-19583</v>
      </c>
      <c r="D15" s="3"/>
      <c r="E15" s="3">
        <v>-19583</v>
      </c>
      <c r="G15" t="s">
        <v>74</v>
      </c>
      <c r="J15" s="3"/>
    </row>
    <row r="16" spans="1:10" x14ac:dyDescent="0.25">
      <c r="A16" s="2"/>
      <c r="D16" s="3"/>
      <c r="E16" s="3"/>
    </row>
    <row r="17" spans="1:10" x14ac:dyDescent="0.25">
      <c r="A17" s="3" t="s">
        <v>37</v>
      </c>
      <c r="B17" s="3"/>
      <c r="D17" s="3"/>
      <c r="E17" s="3"/>
    </row>
    <row r="18" spans="1:10" x14ac:dyDescent="0.25">
      <c r="A18" t="s">
        <v>38</v>
      </c>
      <c r="C18" s="3">
        <f>SUM(C2:C17)</f>
        <v>40756</v>
      </c>
      <c r="D18" s="3">
        <f>SUM(D2:D17)</f>
        <v>0</v>
      </c>
      <c r="E18" s="3">
        <f>SUM(E3:E17)</f>
        <v>1040756</v>
      </c>
    </row>
    <row r="19" spans="1:10" x14ac:dyDescent="0.25">
      <c r="A19" t="s">
        <v>20</v>
      </c>
      <c r="D19" s="7">
        <f>D18/E21</f>
        <v>0</v>
      </c>
      <c r="E19" s="7">
        <f>E18/E21</f>
        <v>1</v>
      </c>
      <c r="J19" s="3"/>
    </row>
    <row r="20" spans="1:10" x14ac:dyDescent="0.25">
      <c r="A20" t="s">
        <v>12</v>
      </c>
      <c r="C20" s="7">
        <f>C18/(E21-C18)</f>
        <v>4.0756000000000001E-2</v>
      </c>
      <c r="E20" s="3" t="s">
        <v>42</v>
      </c>
    </row>
    <row r="21" spans="1:10" x14ac:dyDescent="0.25">
      <c r="E21" s="3">
        <f>SUM(D18:E18)</f>
        <v>1040756</v>
      </c>
    </row>
    <row r="22" spans="1:10" x14ac:dyDescent="0.25">
      <c r="A22" s="2"/>
      <c r="D22" s="3"/>
      <c r="E22" s="3"/>
    </row>
    <row r="23" spans="1:10" x14ac:dyDescent="0.25">
      <c r="A23" s="2"/>
      <c r="D23" s="3"/>
      <c r="E23" s="3"/>
    </row>
    <row r="24" spans="1:10" x14ac:dyDescent="0.25">
      <c r="A24" s="2"/>
      <c r="D24" s="3"/>
      <c r="E24" s="3"/>
    </row>
    <row r="25" spans="1:10" x14ac:dyDescent="0.25">
      <c r="A25" s="2"/>
      <c r="D25" s="3"/>
      <c r="E25" s="3"/>
    </row>
    <row r="26" spans="1:10" x14ac:dyDescent="0.25">
      <c r="A26" s="2"/>
      <c r="D26" s="3"/>
      <c r="E26" s="3"/>
    </row>
    <row r="27" spans="1:10" x14ac:dyDescent="0.25">
      <c r="A27" s="2"/>
      <c r="D27" s="3"/>
      <c r="E27" s="3"/>
      <c r="I27" s="8"/>
    </row>
    <row r="28" spans="1:10" x14ac:dyDescent="0.25">
      <c r="A28" s="2"/>
      <c r="D28" s="3"/>
      <c r="E28" s="3"/>
    </row>
    <row r="29" spans="1:10" x14ac:dyDescent="0.25">
      <c r="A29" s="2"/>
      <c r="D29" s="3"/>
      <c r="E29" s="3"/>
    </row>
    <row r="30" spans="1:10" x14ac:dyDescent="0.25">
      <c r="A30" s="2"/>
      <c r="D30" s="3"/>
      <c r="E30" s="3"/>
    </row>
    <row r="31" spans="1:10" x14ac:dyDescent="0.25">
      <c r="A31" s="2"/>
      <c r="D31" s="3"/>
      <c r="E31" s="3"/>
    </row>
    <row r="32" spans="1:10" x14ac:dyDescent="0.25">
      <c r="A32" s="2"/>
      <c r="E32" s="3"/>
    </row>
    <row r="33" spans="1:5" x14ac:dyDescent="0.25">
      <c r="A33" s="2"/>
      <c r="D33" s="3"/>
      <c r="E33" s="3"/>
    </row>
    <row r="34" spans="1:5" x14ac:dyDescent="0.25">
      <c r="A34" s="2"/>
      <c r="D34" s="3"/>
      <c r="E34" s="3"/>
    </row>
    <row r="35" spans="1:5" x14ac:dyDescent="0.25">
      <c r="A35" s="2"/>
      <c r="D35" s="3"/>
      <c r="E35" s="3"/>
    </row>
    <row r="36" spans="1:5" x14ac:dyDescent="0.25">
      <c r="A36" s="2"/>
      <c r="D36" s="3"/>
      <c r="E36" s="3"/>
    </row>
    <row r="37" spans="1:5" x14ac:dyDescent="0.25">
      <c r="A37" s="2"/>
      <c r="D37" s="3"/>
      <c r="E37" s="3"/>
    </row>
    <row r="38" spans="1:5" x14ac:dyDescent="0.25">
      <c r="A38" s="2"/>
      <c r="D38" s="3"/>
      <c r="E38" s="3"/>
    </row>
    <row r="39" spans="1:5" x14ac:dyDescent="0.25">
      <c r="A39" s="2"/>
      <c r="D39" s="3"/>
      <c r="E39" s="3"/>
    </row>
    <row r="40" spans="1:5" x14ac:dyDescent="0.25">
      <c r="A40" s="2"/>
      <c r="D40" s="3"/>
      <c r="E40" s="3"/>
    </row>
    <row r="41" spans="1:5" x14ac:dyDescent="0.25">
      <c r="A41" s="2"/>
      <c r="D41" s="3"/>
      <c r="E41" s="3"/>
    </row>
    <row r="42" spans="1:5" x14ac:dyDescent="0.25">
      <c r="A42" s="2"/>
      <c r="D42" s="3"/>
      <c r="E42" s="3"/>
    </row>
    <row r="43" spans="1:5" x14ac:dyDescent="0.25">
      <c r="A43" s="2"/>
      <c r="D43" s="3"/>
      <c r="E43" s="3"/>
    </row>
    <row r="44" spans="1:5" x14ac:dyDescent="0.25">
      <c r="A44" s="2"/>
      <c r="D44" s="3"/>
      <c r="E44" s="3"/>
    </row>
    <row r="45" spans="1:5" x14ac:dyDescent="0.25">
      <c r="A45" s="2"/>
      <c r="D45" s="3"/>
      <c r="E45" s="3"/>
    </row>
    <row r="46" spans="1:5" x14ac:dyDescent="0.25">
      <c r="A46" s="2"/>
      <c r="D46" s="3"/>
      <c r="E46" s="3"/>
    </row>
    <row r="47" spans="1:5" x14ac:dyDescent="0.25">
      <c r="A47" s="2"/>
      <c r="D47" s="3"/>
      <c r="E47" s="3"/>
    </row>
    <row r="48" spans="1:5" x14ac:dyDescent="0.25">
      <c r="A48" s="2"/>
      <c r="D48" s="3"/>
      <c r="E48" s="3"/>
    </row>
    <row r="49" spans="1:5" x14ac:dyDescent="0.25">
      <c r="A49" s="2"/>
      <c r="D49" s="3"/>
      <c r="E49" s="3"/>
    </row>
    <row r="50" spans="1:5" x14ac:dyDescent="0.25">
      <c r="A50" s="2"/>
      <c r="D50" s="3"/>
      <c r="E50" s="3"/>
    </row>
    <row r="51" spans="1:5" x14ac:dyDescent="0.25">
      <c r="A51" s="2"/>
      <c r="D51" s="3"/>
      <c r="E51" s="3"/>
    </row>
    <row r="52" spans="1:5" x14ac:dyDescent="0.25">
      <c r="A52" s="2"/>
      <c r="D52" s="3"/>
      <c r="E52" s="3"/>
    </row>
    <row r="53" spans="1:5" x14ac:dyDescent="0.25">
      <c r="A53" s="2"/>
      <c r="D53" s="3"/>
      <c r="E53" s="3"/>
    </row>
    <row r="54" spans="1:5" x14ac:dyDescent="0.25">
      <c r="A54" s="2"/>
      <c r="D54" s="3"/>
      <c r="E54" s="3"/>
    </row>
    <row r="55" spans="1:5" x14ac:dyDescent="0.25">
      <c r="A55" s="2"/>
      <c r="D55" s="3"/>
      <c r="E55" s="3"/>
    </row>
    <row r="56" spans="1:5" x14ac:dyDescent="0.25">
      <c r="A56" s="2"/>
      <c r="D56" s="3"/>
      <c r="E56" s="3"/>
    </row>
    <row r="57" spans="1:5" x14ac:dyDescent="0.25">
      <c r="A57" s="2"/>
      <c r="D57" s="3"/>
      <c r="E57" s="3"/>
    </row>
    <row r="58" spans="1:5" x14ac:dyDescent="0.25">
      <c r="A58" s="2"/>
      <c r="D58" s="3"/>
      <c r="E58" s="3"/>
    </row>
    <row r="59" spans="1:5" x14ac:dyDescent="0.25">
      <c r="A59" s="2"/>
      <c r="D59" s="3"/>
      <c r="E59" s="3"/>
    </row>
    <row r="60" spans="1:5" x14ac:dyDescent="0.25">
      <c r="A60" s="2"/>
      <c r="D60" s="3"/>
      <c r="E60" s="3"/>
    </row>
    <row r="61" spans="1:5" x14ac:dyDescent="0.25">
      <c r="A61" s="2"/>
      <c r="D61" s="3"/>
      <c r="E61" s="3"/>
    </row>
    <row r="62" spans="1:5" x14ac:dyDescent="0.25">
      <c r="A62" s="2"/>
      <c r="D62" s="3"/>
      <c r="E62" s="3"/>
    </row>
    <row r="63" spans="1:5" x14ac:dyDescent="0.25">
      <c r="A63" s="2"/>
      <c r="D63" s="3"/>
      <c r="E63" s="3"/>
    </row>
    <row r="64" spans="1:5" x14ac:dyDescent="0.25">
      <c r="A64" s="2"/>
      <c r="D64" s="3"/>
      <c r="E64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35"/>
  <sheetViews>
    <sheetView topLeftCell="A10" workbookViewId="0">
      <selection activeCell="C24" sqref="C24"/>
    </sheetView>
  </sheetViews>
  <sheetFormatPr defaultRowHeight="16.5" x14ac:dyDescent="0.25"/>
  <cols>
    <col min="1" max="1" width="25.375" bestFit="1" customWidth="1"/>
    <col min="2" max="2" width="19" bestFit="1" customWidth="1"/>
    <col min="3" max="3" width="18.625" bestFit="1" customWidth="1"/>
  </cols>
  <sheetData>
    <row r="1" spans="1:3" x14ac:dyDescent="0.25">
      <c r="A1" t="s">
        <v>33</v>
      </c>
      <c r="B1" t="s">
        <v>31</v>
      </c>
    </row>
    <row r="2" spans="1:3" x14ac:dyDescent="0.25">
      <c r="A2" t="s">
        <v>32</v>
      </c>
      <c r="B2" t="s">
        <v>31</v>
      </c>
    </row>
    <row r="3" spans="1:3" x14ac:dyDescent="0.25">
      <c r="A3" t="s">
        <v>34</v>
      </c>
      <c r="B3" t="s">
        <v>30</v>
      </c>
    </row>
    <row r="4" spans="1:3" x14ac:dyDescent="0.25">
      <c r="A4" t="s">
        <v>34</v>
      </c>
      <c r="B4" s="11" t="s">
        <v>96</v>
      </c>
      <c r="C4" t="s">
        <v>49</v>
      </c>
    </row>
    <row r="9" spans="1:3" x14ac:dyDescent="0.25">
      <c r="A9" t="s">
        <v>84</v>
      </c>
      <c r="B9" t="s">
        <v>36</v>
      </c>
      <c r="C9" t="s">
        <v>85</v>
      </c>
    </row>
    <row r="10" spans="1:3" ht="19.5" x14ac:dyDescent="0.25">
      <c r="A10" t="s">
        <v>105</v>
      </c>
      <c r="B10" s="10" t="s">
        <v>86</v>
      </c>
      <c r="C10" t="s">
        <v>89</v>
      </c>
    </row>
    <row r="13" spans="1:3" x14ac:dyDescent="0.25">
      <c r="A13" t="s">
        <v>88</v>
      </c>
      <c r="B13" t="s">
        <v>89</v>
      </c>
    </row>
    <row r="16" spans="1:3" x14ac:dyDescent="0.25">
      <c r="B16" t="s">
        <v>103</v>
      </c>
      <c r="C16" t="s">
        <v>104</v>
      </c>
    </row>
    <row r="17" spans="1:3" x14ac:dyDescent="0.25">
      <c r="A17" t="s">
        <v>100</v>
      </c>
      <c r="B17" t="s">
        <v>101</v>
      </c>
      <c r="C17" t="s">
        <v>102</v>
      </c>
    </row>
    <row r="18" spans="1:3" x14ac:dyDescent="0.25">
      <c r="A18" t="s">
        <v>130</v>
      </c>
      <c r="B18" t="s">
        <v>36</v>
      </c>
      <c r="C18" t="s">
        <v>102</v>
      </c>
    </row>
    <row r="19" spans="1:3" x14ac:dyDescent="0.25">
      <c r="A19" t="s">
        <v>35</v>
      </c>
      <c r="B19" t="s">
        <v>128</v>
      </c>
      <c r="C19" t="s">
        <v>129</v>
      </c>
    </row>
    <row r="20" spans="1:3" x14ac:dyDescent="0.25">
      <c r="A20" t="s">
        <v>132</v>
      </c>
      <c r="C20" t="s">
        <v>131</v>
      </c>
    </row>
    <row r="22" spans="1:3" x14ac:dyDescent="0.25">
      <c r="A22" t="s">
        <v>106</v>
      </c>
    </row>
    <row r="23" spans="1:3" x14ac:dyDescent="0.25">
      <c r="A23" t="s">
        <v>107</v>
      </c>
      <c r="B23" t="s">
        <v>108</v>
      </c>
    </row>
    <row r="24" spans="1:3" x14ac:dyDescent="0.25">
      <c r="A24" t="s">
        <v>109</v>
      </c>
      <c r="B24" t="s">
        <v>110</v>
      </c>
    </row>
    <row r="26" spans="1:3" x14ac:dyDescent="0.25">
      <c r="A26" t="s">
        <v>111</v>
      </c>
    </row>
    <row r="29" spans="1:3" x14ac:dyDescent="0.25">
      <c r="A29" t="s">
        <v>112</v>
      </c>
    </row>
    <row r="30" spans="1:3" x14ac:dyDescent="0.25">
      <c r="B30" t="s">
        <v>36</v>
      </c>
      <c r="C30" t="s">
        <v>113</v>
      </c>
    </row>
    <row r="31" spans="1:3" x14ac:dyDescent="0.25">
      <c r="A31" t="s">
        <v>114</v>
      </c>
      <c r="B31" t="s">
        <v>115</v>
      </c>
      <c r="C31" t="s">
        <v>124</v>
      </c>
    </row>
    <row r="32" spans="1:3" x14ac:dyDescent="0.25">
      <c r="A32" t="s">
        <v>116</v>
      </c>
      <c r="B32" t="s">
        <v>117</v>
      </c>
      <c r="C32" t="s">
        <v>118</v>
      </c>
    </row>
    <row r="33" spans="1:3" x14ac:dyDescent="0.25">
      <c r="B33" t="s">
        <v>86</v>
      </c>
      <c r="C33" t="s">
        <v>89</v>
      </c>
    </row>
    <row r="34" spans="1:3" x14ac:dyDescent="0.25">
      <c r="A34" t="s">
        <v>119</v>
      </c>
      <c r="B34" t="s">
        <v>120</v>
      </c>
      <c r="C34" t="s">
        <v>121</v>
      </c>
    </row>
    <row r="35" spans="1:3" x14ac:dyDescent="0.25">
      <c r="B35" t="s">
        <v>122</v>
      </c>
      <c r="C35" t="s">
        <v>123</v>
      </c>
    </row>
  </sheetData>
  <phoneticPr fontId="1" type="noConversion"/>
  <hyperlinks>
    <hyperlink ref="B4" r:id="rId1" xr:uid="{00000000-0004-0000-0A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4"/>
  <sheetViews>
    <sheetView workbookViewId="0">
      <selection activeCell="D29" sqref="D29"/>
    </sheetView>
  </sheetViews>
  <sheetFormatPr defaultRowHeight="16.5" x14ac:dyDescent="0.25"/>
  <cols>
    <col min="1" max="1" width="16.125" bestFit="1" customWidth="1"/>
    <col min="2" max="2" width="13" bestFit="1" customWidth="1"/>
    <col min="3" max="3" width="11.625" style="3" bestFit="1" customWidth="1"/>
    <col min="4" max="4" width="11.625" bestFit="1" customWidth="1"/>
    <col min="5" max="5" width="11.625" customWidth="1"/>
    <col min="6" max="6" width="9.5" bestFit="1" customWidth="1"/>
    <col min="7" max="7" width="16.375" customWidth="1"/>
    <col min="8" max="8" width="11.625" bestFit="1" customWidth="1"/>
  </cols>
  <sheetData>
    <row r="1" spans="1:4" x14ac:dyDescent="0.25">
      <c r="A1" t="s">
        <v>4</v>
      </c>
      <c r="B1" t="s">
        <v>5</v>
      </c>
      <c r="C1" s="3" t="s">
        <v>7</v>
      </c>
      <c r="D1" t="s">
        <v>40</v>
      </c>
    </row>
    <row r="3" spans="1:4" x14ac:dyDescent="0.25">
      <c r="A3" t="s">
        <v>11</v>
      </c>
    </row>
    <row r="4" spans="1:4" x14ac:dyDescent="0.25">
      <c r="A4" s="2">
        <v>43004</v>
      </c>
      <c r="B4" t="s">
        <v>8</v>
      </c>
      <c r="C4" s="3">
        <v>89</v>
      </c>
    </row>
    <row r="5" spans="1:4" x14ac:dyDescent="0.25">
      <c r="A5" s="2">
        <v>43008</v>
      </c>
      <c r="B5" t="s">
        <v>6</v>
      </c>
      <c r="C5" s="3">
        <v>1378</v>
      </c>
    </row>
    <row r="7" spans="1:4" x14ac:dyDescent="0.25">
      <c r="A7" s="2">
        <v>43068</v>
      </c>
      <c r="B7" t="s">
        <v>9</v>
      </c>
      <c r="C7" s="3">
        <v>872</v>
      </c>
    </row>
    <row r="8" spans="1:4" x14ac:dyDescent="0.25">
      <c r="A8" s="2">
        <v>43068</v>
      </c>
      <c r="B8" t="s">
        <v>9</v>
      </c>
      <c r="C8" s="3">
        <v>1276</v>
      </c>
    </row>
    <row r="10" spans="1:4" x14ac:dyDescent="0.25">
      <c r="A10" s="2">
        <v>43073</v>
      </c>
      <c r="B10" t="s">
        <v>9</v>
      </c>
      <c r="C10" s="3">
        <v>2271</v>
      </c>
    </row>
    <row r="11" spans="1:4" x14ac:dyDescent="0.25">
      <c r="A11" s="2">
        <v>43082</v>
      </c>
      <c r="B11" t="s">
        <v>10</v>
      </c>
      <c r="C11" s="3">
        <v>19041</v>
      </c>
    </row>
    <row r="12" spans="1:4" x14ac:dyDescent="0.25">
      <c r="A12" s="2">
        <v>43112</v>
      </c>
      <c r="B12" t="s">
        <v>10</v>
      </c>
      <c r="C12" s="3">
        <v>45942</v>
      </c>
    </row>
    <row r="21" spans="1:4" s="3" customFormat="1" x14ac:dyDescent="0.25">
      <c r="A21" s="3" t="s">
        <v>37</v>
      </c>
      <c r="D21" s="3">
        <v>240000</v>
      </c>
    </row>
    <row r="22" spans="1:4" x14ac:dyDescent="0.25">
      <c r="A22" t="s">
        <v>38</v>
      </c>
      <c r="C22" s="3">
        <f>SUM(C4:C12)</f>
        <v>70869</v>
      </c>
    </row>
    <row r="23" spans="1:4" x14ac:dyDescent="0.25">
      <c r="A23" t="s">
        <v>20</v>
      </c>
      <c r="C23" s="3">
        <f>D21+C22</f>
        <v>310869</v>
      </c>
    </row>
    <row r="24" spans="1:4" x14ac:dyDescent="0.25">
      <c r="A24" t="s">
        <v>12</v>
      </c>
      <c r="C24" s="7">
        <f>C22/D21</f>
        <v>0.29528749999999998</v>
      </c>
    </row>
    <row r="34" spans="7:7" x14ac:dyDescent="0.25">
      <c r="G34" t="s">
        <v>28</v>
      </c>
    </row>
  </sheetData>
  <sheetProtection algorithmName="SHA-512" hashValue="+8nQz1JxMPTDcunuq6itCnRVAHey+dQvlAA12ZFXfE3Ohg/jW53J6lsqzrB1Yz5XpPeHqTtFF5TVmv7A6Zi70g==" saltValue="QbQek+1V6e/8d3IYwblxxA==" spinCount="100000" sheet="1"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4"/>
  <sheetViews>
    <sheetView workbookViewId="0">
      <selection activeCell="F30" sqref="F30"/>
    </sheetView>
  </sheetViews>
  <sheetFormatPr defaultRowHeight="16.5" x14ac:dyDescent="0.25"/>
  <cols>
    <col min="1" max="1" width="16.125" bestFit="1" customWidth="1"/>
    <col min="2" max="2" width="15.25" bestFit="1" customWidth="1"/>
    <col min="3" max="4" width="11.625" bestFit="1" customWidth="1"/>
  </cols>
  <sheetData>
    <row r="1" spans="1:4" x14ac:dyDescent="0.25">
      <c r="A1" t="s">
        <v>4</v>
      </c>
      <c r="B1" t="s">
        <v>5</v>
      </c>
      <c r="C1" t="s">
        <v>7</v>
      </c>
      <c r="D1" t="s">
        <v>40</v>
      </c>
    </row>
    <row r="3" spans="1:4" x14ac:dyDescent="0.25">
      <c r="A3" t="s">
        <v>13</v>
      </c>
    </row>
    <row r="4" spans="1:4" x14ac:dyDescent="0.25">
      <c r="A4" s="2">
        <v>43182</v>
      </c>
      <c r="B4" t="s">
        <v>14</v>
      </c>
      <c r="C4" s="3">
        <v>134</v>
      </c>
      <c r="D4" s="4" t="s">
        <v>19</v>
      </c>
    </row>
    <row r="5" spans="1:4" x14ac:dyDescent="0.25">
      <c r="A5" s="2">
        <v>43187</v>
      </c>
      <c r="B5" t="s">
        <v>15</v>
      </c>
      <c r="C5" s="3">
        <v>-112</v>
      </c>
      <c r="D5" s="4" t="s">
        <v>19</v>
      </c>
    </row>
    <row r="7" spans="1:4" x14ac:dyDescent="0.25">
      <c r="A7" s="2">
        <v>43192</v>
      </c>
      <c r="B7" t="s">
        <v>16</v>
      </c>
      <c r="C7" s="3">
        <v>5516</v>
      </c>
      <c r="D7" s="4" t="s">
        <v>19</v>
      </c>
    </row>
    <row r="8" spans="1:4" x14ac:dyDescent="0.25">
      <c r="A8" s="2">
        <v>43193</v>
      </c>
      <c r="B8" t="s">
        <v>16</v>
      </c>
      <c r="C8" s="3">
        <v>-26604</v>
      </c>
      <c r="D8" s="4" t="s">
        <v>19</v>
      </c>
    </row>
    <row r="9" spans="1:4" x14ac:dyDescent="0.25">
      <c r="A9" s="2">
        <v>43193</v>
      </c>
      <c r="B9" t="s">
        <v>14</v>
      </c>
      <c r="C9" s="3">
        <v>-69159</v>
      </c>
      <c r="D9" s="5"/>
    </row>
    <row r="10" spans="1:4" x14ac:dyDescent="0.25">
      <c r="A10" s="2">
        <v>43200</v>
      </c>
      <c r="B10" t="s">
        <v>17</v>
      </c>
      <c r="C10" s="3">
        <v>-7970</v>
      </c>
      <c r="D10" s="4" t="s">
        <v>19</v>
      </c>
    </row>
    <row r="11" spans="1:4" x14ac:dyDescent="0.25">
      <c r="A11" s="2">
        <v>43200</v>
      </c>
      <c r="B11" t="s">
        <v>18</v>
      </c>
      <c r="C11" s="3">
        <v>-154</v>
      </c>
      <c r="D11" s="4" t="s">
        <v>19</v>
      </c>
    </row>
    <row r="12" spans="1:4" x14ac:dyDescent="0.25">
      <c r="A12" s="2">
        <v>43201</v>
      </c>
      <c r="B12" t="s">
        <v>10</v>
      </c>
      <c r="C12" s="3">
        <v>126</v>
      </c>
      <c r="D12" s="4" t="s">
        <v>19</v>
      </c>
    </row>
    <row r="13" spans="1:4" x14ac:dyDescent="0.25">
      <c r="A13" s="2">
        <v>43202</v>
      </c>
      <c r="B13" t="s">
        <v>15</v>
      </c>
      <c r="C13" s="3">
        <v>485</v>
      </c>
      <c r="D13" s="4" t="s">
        <v>19</v>
      </c>
    </row>
    <row r="14" spans="1:4" x14ac:dyDescent="0.25">
      <c r="A14" s="2">
        <v>43203</v>
      </c>
      <c r="B14" t="s">
        <v>21</v>
      </c>
      <c r="C14" s="3">
        <v>-671</v>
      </c>
      <c r="D14" s="4" t="s">
        <v>19</v>
      </c>
    </row>
    <row r="15" spans="1:4" x14ac:dyDescent="0.25">
      <c r="A15" s="2">
        <v>43224</v>
      </c>
      <c r="B15" t="s">
        <v>22</v>
      </c>
      <c r="C15" s="3">
        <v>11267</v>
      </c>
    </row>
    <row r="16" spans="1:4" x14ac:dyDescent="0.25">
      <c r="A16" s="2">
        <v>43378</v>
      </c>
      <c r="B16" t="s">
        <v>23</v>
      </c>
      <c r="C16" s="3">
        <v>29515</v>
      </c>
    </row>
    <row r="21" spans="1:4" x14ac:dyDescent="0.25">
      <c r="A21" s="3" t="s">
        <v>37</v>
      </c>
      <c r="B21" s="3"/>
      <c r="C21" s="3"/>
      <c r="D21" s="3">
        <v>480000</v>
      </c>
    </row>
    <row r="22" spans="1:4" x14ac:dyDescent="0.25">
      <c r="A22" t="s">
        <v>38</v>
      </c>
      <c r="C22" s="3">
        <f>SUM(C4:C20)</f>
        <v>-57627</v>
      </c>
    </row>
    <row r="23" spans="1:4" x14ac:dyDescent="0.25">
      <c r="A23" t="s">
        <v>20</v>
      </c>
      <c r="C23" s="3">
        <f>D21+C22</f>
        <v>422373</v>
      </c>
    </row>
    <row r="24" spans="1:4" x14ac:dyDescent="0.25">
      <c r="A24" t="s">
        <v>12</v>
      </c>
      <c r="C24" s="7">
        <f>C22/D21</f>
        <v>-0.12005625</v>
      </c>
    </row>
  </sheetData>
  <sheetProtection algorithmName="SHA-512" hashValue="CO9RFgAZz30+spQFdU8xPGy5QscDEhUHJR/eBQaaSHtgBSUjYU28GOma4H75pSTGecxL/F/Rxe0LKcsGy52t/g==" saltValue="f3XYw9PmQ67bYCi6c5blgg==" spinCount="100000" sheet="1"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4"/>
  <sheetViews>
    <sheetView workbookViewId="0">
      <selection activeCell="C6" sqref="C6"/>
    </sheetView>
  </sheetViews>
  <sheetFormatPr defaultRowHeight="16.5" x14ac:dyDescent="0.25"/>
  <cols>
    <col min="1" max="1" width="16.125" bestFit="1" customWidth="1"/>
    <col min="2" max="2" width="10.875" bestFit="1" customWidth="1"/>
    <col min="3" max="3" width="11.625" bestFit="1" customWidth="1"/>
    <col min="5" max="5" width="11.625" bestFit="1" customWidth="1"/>
  </cols>
  <sheetData>
    <row r="1" spans="1:5" x14ac:dyDescent="0.25">
      <c r="A1" t="s">
        <v>4</v>
      </c>
      <c r="B1" t="s">
        <v>5</v>
      </c>
      <c r="C1" t="s">
        <v>7</v>
      </c>
      <c r="D1" t="s">
        <v>40</v>
      </c>
      <c r="E1" t="s">
        <v>41</v>
      </c>
    </row>
    <row r="3" spans="1:5" x14ac:dyDescent="0.25">
      <c r="A3" t="s">
        <v>25</v>
      </c>
    </row>
    <row r="4" spans="1:5" x14ac:dyDescent="0.25">
      <c r="A4" s="2">
        <v>43642</v>
      </c>
      <c r="B4" t="s">
        <v>26</v>
      </c>
      <c r="C4" s="3">
        <v>-19470</v>
      </c>
    </row>
    <row r="5" spans="1:5" x14ac:dyDescent="0.25">
      <c r="A5" s="2">
        <v>43697</v>
      </c>
      <c r="B5" t="s">
        <v>26</v>
      </c>
      <c r="C5" s="3">
        <v>-1011</v>
      </c>
    </row>
    <row r="6" spans="1:5" x14ac:dyDescent="0.25">
      <c r="A6" s="2">
        <v>43736</v>
      </c>
      <c r="B6" t="s">
        <v>26</v>
      </c>
      <c r="C6" s="3">
        <v>133266</v>
      </c>
    </row>
    <row r="21" spans="1:5" x14ac:dyDescent="0.25">
      <c r="A21" s="3" t="s">
        <v>37</v>
      </c>
      <c r="B21" s="3"/>
      <c r="C21" s="3"/>
      <c r="D21" s="3"/>
      <c r="E21" s="3">
        <v>720000</v>
      </c>
    </row>
    <row r="22" spans="1:5" x14ac:dyDescent="0.25">
      <c r="A22" t="s">
        <v>38</v>
      </c>
      <c r="C22" s="3">
        <f>SUM(C4:C20)</f>
        <v>112785</v>
      </c>
    </row>
    <row r="23" spans="1:5" x14ac:dyDescent="0.25">
      <c r="A23" t="s">
        <v>20</v>
      </c>
      <c r="C23" s="3">
        <f>E21+C22</f>
        <v>832785</v>
      </c>
    </row>
    <row r="24" spans="1:5" x14ac:dyDescent="0.25">
      <c r="A24" t="s">
        <v>12</v>
      </c>
      <c r="C24" s="7">
        <f>C22/E21</f>
        <v>0.15664583333333335</v>
      </c>
    </row>
  </sheetData>
  <sheetProtection algorithmName="SHA-512" hashValue="7N0YW++fnGQ0iL9u8a8er5V5sgmgXfzG61o/I9zF+ECuXFteXaSUdZgdLqBv+K84ADaa39F2qAtdtBLspL3IxA==" saltValue="6cY6aj8+d6Oy16SNPVtgMA==" spinCount="100000" sheet="1"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4"/>
  <sheetViews>
    <sheetView workbookViewId="0">
      <selection activeCell="E39" sqref="E39"/>
    </sheetView>
  </sheetViews>
  <sheetFormatPr defaultRowHeight="16.5" x14ac:dyDescent="0.25"/>
  <cols>
    <col min="1" max="1" width="16.125" bestFit="1" customWidth="1"/>
    <col min="2" max="2" width="15.25" bestFit="1" customWidth="1"/>
    <col min="3" max="3" width="11.625" bestFit="1" customWidth="1"/>
    <col min="4" max="5" width="13.375" bestFit="1" customWidth="1"/>
  </cols>
  <sheetData>
    <row r="1" spans="1:5" x14ac:dyDescent="0.25">
      <c r="A1" t="s">
        <v>4</v>
      </c>
      <c r="B1" t="s">
        <v>5</v>
      </c>
      <c r="C1" t="s">
        <v>7</v>
      </c>
      <c r="D1" t="s">
        <v>40</v>
      </c>
      <c r="E1" t="s">
        <v>41</v>
      </c>
    </row>
    <row r="3" spans="1:5" x14ac:dyDescent="0.25">
      <c r="A3" t="s">
        <v>27</v>
      </c>
      <c r="D3" s="3">
        <v>1017594</v>
      </c>
    </row>
    <row r="4" spans="1:5" x14ac:dyDescent="0.25">
      <c r="A4" s="2">
        <v>43860</v>
      </c>
      <c r="B4" t="s">
        <v>26</v>
      </c>
      <c r="C4" s="3">
        <v>14130</v>
      </c>
      <c r="D4" s="3"/>
    </row>
    <row r="5" spans="1:5" x14ac:dyDescent="0.25">
      <c r="A5" s="2">
        <v>43878</v>
      </c>
      <c r="B5" t="s">
        <v>29</v>
      </c>
      <c r="C5" s="3">
        <v>-7346</v>
      </c>
      <c r="D5" s="3"/>
    </row>
    <row r="6" spans="1:5" x14ac:dyDescent="0.25">
      <c r="A6" s="2">
        <v>44099</v>
      </c>
      <c r="B6" t="s">
        <v>23</v>
      </c>
      <c r="C6" s="3">
        <v>40000</v>
      </c>
      <c r="D6" s="3"/>
    </row>
    <row r="7" spans="1:5" x14ac:dyDescent="0.25">
      <c r="A7" s="2">
        <v>44120</v>
      </c>
      <c r="B7" t="s">
        <v>26</v>
      </c>
      <c r="C7" s="3"/>
      <c r="D7" s="3">
        <v>11020</v>
      </c>
    </row>
    <row r="8" spans="1:5" x14ac:dyDescent="0.25">
      <c r="A8" s="2">
        <v>44165</v>
      </c>
      <c r="B8" t="s">
        <v>26</v>
      </c>
      <c r="C8" s="3">
        <v>4347</v>
      </c>
      <c r="D8" s="3">
        <v>-74504</v>
      </c>
      <c r="E8" s="3">
        <f>$C8+ABS($D8)</f>
        <v>78851</v>
      </c>
    </row>
    <row r="9" spans="1:5" x14ac:dyDescent="0.25">
      <c r="A9" s="2">
        <v>44166</v>
      </c>
      <c r="B9" t="s">
        <v>26</v>
      </c>
      <c r="C9" s="3">
        <v>24508</v>
      </c>
      <c r="D9" s="3">
        <v>-201390</v>
      </c>
      <c r="E9" s="3">
        <f>$C9+ABS($D9)</f>
        <v>225898</v>
      </c>
    </row>
    <row r="10" spans="1:5" x14ac:dyDescent="0.25">
      <c r="A10" s="2">
        <v>44167</v>
      </c>
      <c r="B10" t="s">
        <v>26</v>
      </c>
      <c r="C10" s="3">
        <v>51623</v>
      </c>
      <c r="D10" s="3">
        <v>-298126</v>
      </c>
      <c r="E10" s="3">
        <f>$C10+ABS($D10)</f>
        <v>349749</v>
      </c>
    </row>
    <row r="11" spans="1:5" x14ac:dyDescent="0.25">
      <c r="A11" s="2">
        <v>44168</v>
      </c>
      <c r="B11" t="s">
        <v>26</v>
      </c>
      <c r="C11" s="3">
        <v>106908</v>
      </c>
      <c r="D11" s="3">
        <v>-454594</v>
      </c>
      <c r="E11" s="3">
        <f>$C11+ABS($D11)</f>
        <v>561502</v>
      </c>
    </row>
    <row r="12" spans="1:5" x14ac:dyDescent="0.25">
      <c r="C12" s="3"/>
      <c r="D12" s="3"/>
      <c r="E12" s="3"/>
    </row>
    <row r="13" spans="1:5" x14ac:dyDescent="0.25">
      <c r="C13" s="3"/>
      <c r="D13" s="3"/>
      <c r="E13" s="3"/>
    </row>
    <row r="14" spans="1:5" x14ac:dyDescent="0.25">
      <c r="C14" s="3"/>
      <c r="D14" s="3"/>
      <c r="E14" s="3"/>
    </row>
    <row r="15" spans="1:5" x14ac:dyDescent="0.25">
      <c r="C15" s="3"/>
      <c r="D15" s="3"/>
      <c r="E15" s="3"/>
    </row>
    <row r="16" spans="1:5" x14ac:dyDescent="0.25">
      <c r="C16" s="3"/>
      <c r="D16" s="3"/>
      <c r="E16" s="3"/>
    </row>
    <row r="17" spans="1:5" x14ac:dyDescent="0.25">
      <c r="C17" s="3"/>
      <c r="D17" s="3"/>
      <c r="E17" s="3"/>
    </row>
    <row r="18" spans="1:5" ht="26.25" customHeight="1" x14ac:dyDescent="0.25">
      <c r="C18" s="3"/>
      <c r="D18" s="3"/>
      <c r="E18" s="3"/>
    </row>
    <row r="19" spans="1:5" x14ac:dyDescent="0.25">
      <c r="C19" s="3"/>
      <c r="D19" s="3"/>
      <c r="E19" s="3"/>
    </row>
    <row r="20" spans="1:5" x14ac:dyDescent="0.25">
      <c r="A20" s="3" t="s">
        <v>37</v>
      </c>
      <c r="B20" s="3"/>
      <c r="C20" s="3"/>
      <c r="D20" s="3"/>
    </row>
    <row r="21" spans="1:5" x14ac:dyDescent="0.25">
      <c r="A21" t="s">
        <v>38</v>
      </c>
      <c r="C21" s="3">
        <f>SUM(C2:C20)</f>
        <v>234170</v>
      </c>
      <c r="D21" s="3">
        <f>SUM(D2:D20)</f>
        <v>0</v>
      </c>
      <c r="E21" s="3">
        <f>SUM(E2:E20)</f>
        <v>1216000</v>
      </c>
    </row>
    <row r="22" spans="1:5" x14ac:dyDescent="0.25">
      <c r="A22" t="s">
        <v>20</v>
      </c>
      <c r="C22" s="3"/>
    </row>
    <row r="23" spans="1:5" x14ac:dyDescent="0.25">
      <c r="A23" t="s">
        <v>12</v>
      </c>
      <c r="C23" s="7">
        <f>C21/(E24-C21)</f>
        <v>0.23850361060468717</v>
      </c>
      <c r="E23" s="3" t="s">
        <v>42</v>
      </c>
    </row>
    <row r="24" spans="1:5" x14ac:dyDescent="0.25">
      <c r="E24" s="3">
        <f>SUM(D21:E21)</f>
        <v>1216000</v>
      </c>
    </row>
  </sheetData>
  <sheetProtection algorithmName="SHA-512" hashValue="iZPkVfZQTXIvkvSozs9aQC6RWhxrfz0IqqbBYi6gBMZWlBN7fpXovtXFgzWVpSAytKI20RH0Ag9gOvSc3+b3uw==" saltValue="7M5mQkrHIxY5TO/277aDyQ==" spinCount="100000" sheet="1"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23"/>
  <sheetViews>
    <sheetView workbookViewId="0">
      <pane ySplit="1" topLeftCell="A95" activePane="bottomLeft" state="frozen"/>
      <selection activeCell="I36" sqref="I36"/>
      <selection pane="bottomLeft" activeCell="I121" sqref="I121"/>
    </sheetView>
  </sheetViews>
  <sheetFormatPr defaultRowHeight="16.5" x14ac:dyDescent="0.25"/>
  <cols>
    <col min="1" max="1" width="16.125" bestFit="1" customWidth="1"/>
    <col min="2" max="2" width="17.5" bestFit="1" customWidth="1"/>
    <col min="3" max="3" width="13.375" style="3" bestFit="1" customWidth="1"/>
    <col min="4" max="5" width="13.375" bestFit="1" customWidth="1"/>
    <col min="6" max="6" width="10.5" bestFit="1" customWidth="1"/>
    <col min="7" max="7" width="17.5" bestFit="1" customWidth="1"/>
    <col min="8" max="8" width="18.375" bestFit="1" customWidth="1"/>
    <col min="9" max="9" width="13.375" bestFit="1" customWidth="1"/>
    <col min="10" max="10" width="11.625" bestFit="1" customWidth="1"/>
    <col min="11" max="12" width="10.5" bestFit="1" customWidth="1"/>
    <col min="13" max="14" width="13.375" bestFit="1" customWidth="1"/>
    <col min="15" max="17" width="10.5" bestFit="1" customWidth="1"/>
  </cols>
  <sheetData>
    <row r="1" spans="1:17" x14ac:dyDescent="0.25">
      <c r="A1" t="s">
        <v>71</v>
      </c>
      <c r="B1" t="s">
        <v>72</v>
      </c>
      <c r="C1" s="3" t="s">
        <v>7</v>
      </c>
      <c r="D1" t="s">
        <v>40</v>
      </c>
      <c r="E1" t="s">
        <v>41</v>
      </c>
    </row>
    <row r="2" spans="1:17" x14ac:dyDescent="0.25">
      <c r="F2" t="s">
        <v>52</v>
      </c>
      <c r="G2" t="s">
        <v>53</v>
      </c>
      <c r="H2" t="s">
        <v>54</v>
      </c>
      <c r="I2" t="s">
        <v>55</v>
      </c>
      <c r="J2" t="s">
        <v>56</v>
      </c>
      <c r="K2" t="s">
        <v>57</v>
      </c>
      <c r="L2" t="s">
        <v>58</v>
      </c>
      <c r="M2" t="s">
        <v>59</v>
      </c>
      <c r="N2" t="s">
        <v>60</v>
      </c>
      <c r="O2" t="s">
        <v>61</v>
      </c>
      <c r="P2" t="s">
        <v>62</v>
      </c>
      <c r="Q2" t="s">
        <v>63</v>
      </c>
    </row>
    <row r="3" spans="1:17" x14ac:dyDescent="0.25">
      <c r="A3" t="s">
        <v>39</v>
      </c>
      <c r="D3" s="3"/>
      <c r="E3" s="3">
        <v>1216000</v>
      </c>
    </row>
    <row r="4" spans="1:17" x14ac:dyDescent="0.25">
      <c r="B4" t="s">
        <v>50</v>
      </c>
      <c r="D4" s="3"/>
      <c r="E4" s="3">
        <v>-20000</v>
      </c>
    </row>
    <row r="5" spans="1:17" x14ac:dyDescent="0.25">
      <c r="B5" t="s">
        <v>45</v>
      </c>
      <c r="D5" s="3"/>
      <c r="E5" s="3">
        <f>SUM(F5:Q5)</f>
        <v>172139</v>
      </c>
      <c r="F5" s="3">
        <v>10000</v>
      </c>
      <c r="G5" s="3">
        <v>20000</v>
      </c>
      <c r="H5" s="3"/>
      <c r="I5" s="3">
        <v>3674</v>
      </c>
      <c r="J5" s="3">
        <v>29589</v>
      </c>
      <c r="K5" s="3">
        <v>21576</v>
      </c>
      <c r="M5" s="3">
        <v>21394</v>
      </c>
      <c r="N5" s="3">
        <v>9443</v>
      </c>
      <c r="O5" s="3">
        <v>26021</v>
      </c>
      <c r="P5" s="3">
        <v>19567</v>
      </c>
      <c r="Q5" s="3">
        <v>10875</v>
      </c>
    </row>
    <row r="6" spans="1:17" x14ac:dyDescent="0.25">
      <c r="A6" s="2"/>
      <c r="B6" t="s">
        <v>46</v>
      </c>
      <c r="D6" s="3"/>
      <c r="E6" s="3">
        <f>SUM(F6:Q6)</f>
        <v>178477</v>
      </c>
      <c r="F6" s="3">
        <v>78218</v>
      </c>
      <c r="G6" s="3"/>
      <c r="H6" s="3">
        <v>60517</v>
      </c>
      <c r="I6" s="3"/>
      <c r="J6" s="3"/>
      <c r="K6" s="3"/>
      <c r="L6" s="3">
        <v>39742</v>
      </c>
      <c r="N6" s="3"/>
      <c r="O6" s="3"/>
      <c r="P6" s="3"/>
      <c r="Q6" s="3"/>
    </row>
    <row r="7" spans="1:17" x14ac:dyDescent="0.25">
      <c r="A7" s="2"/>
      <c r="B7" t="s">
        <v>77</v>
      </c>
      <c r="D7" s="3"/>
      <c r="E7" s="3">
        <v>19545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x14ac:dyDescent="0.25">
      <c r="A8" s="2">
        <v>44201</v>
      </c>
      <c r="B8" t="s">
        <v>43</v>
      </c>
      <c r="D8" s="3">
        <v>167237</v>
      </c>
      <c r="E8" s="3">
        <f>-D8</f>
        <v>-167237</v>
      </c>
    </row>
    <row r="9" spans="1:17" x14ac:dyDescent="0.25">
      <c r="A9" s="2">
        <v>44204</v>
      </c>
      <c r="B9" t="s">
        <v>44</v>
      </c>
      <c r="D9" s="3">
        <v>122673</v>
      </c>
      <c r="E9" s="3">
        <f>-D9</f>
        <v>-122673</v>
      </c>
    </row>
    <row r="10" spans="1:17" x14ac:dyDescent="0.25">
      <c r="A10" s="2">
        <v>44209</v>
      </c>
      <c r="B10" t="s">
        <v>43</v>
      </c>
      <c r="D10" s="3">
        <v>846204</v>
      </c>
      <c r="E10" s="3">
        <f>-D10</f>
        <v>-846204</v>
      </c>
    </row>
    <row r="11" spans="1:17" x14ac:dyDescent="0.25">
      <c r="A11" s="2">
        <v>44210</v>
      </c>
      <c r="B11" t="s">
        <v>44</v>
      </c>
      <c r="C11" s="3">
        <v>-3264</v>
      </c>
      <c r="D11" s="3">
        <v>-73603</v>
      </c>
      <c r="E11" s="3">
        <f>$C11+ABS($D11)</f>
        <v>70339</v>
      </c>
      <c r="J11" s="3"/>
    </row>
    <row r="12" spans="1:17" x14ac:dyDescent="0.25">
      <c r="A12" s="2">
        <v>44210</v>
      </c>
      <c r="B12" t="s">
        <v>43</v>
      </c>
      <c r="C12" s="3">
        <v>7999</v>
      </c>
      <c r="D12" s="3">
        <v>-505718</v>
      </c>
      <c r="E12" s="3">
        <f>$C12+ABS($D12)</f>
        <v>513717</v>
      </c>
    </row>
    <row r="13" spans="1:17" x14ac:dyDescent="0.25">
      <c r="A13" s="2">
        <v>44211</v>
      </c>
      <c r="B13" t="s">
        <v>44</v>
      </c>
      <c r="C13" s="3">
        <v>-4168</v>
      </c>
      <c r="D13" s="3">
        <v>-49069</v>
      </c>
      <c r="E13" s="3">
        <f>$C13+ABS($D13)</f>
        <v>44901</v>
      </c>
      <c r="G13" t="s">
        <v>47</v>
      </c>
      <c r="H13" s="3">
        <f t="shared" ref="H13:H25" si="0">SUMIFS($C$4:$C$112,$B$4:$B$112,G13)</f>
        <v>345285</v>
      </c>
    </row>
    <row r="14" spans="1:17" x14ac:dyDescent="0.25">
      <c r="A14" s="2">
        <v>44214</v>
      </c>
      <c r="B14" t="s">
        <v>43</v>
      </c>
      <c r="C14" s="3">
        <v>4219</v>
      </c>
      <c r="D14" s="3">
        <v>-338481</v>
      </c>
      <c r="E14" s="3">
        <f>$C14+ABS($D14)</f>
        <v>342700</v>
      </c>
      <c r="G14" t="s">
        <v>65</v>
      </c>
      <c r="H14" s="3">
        <f t="shared" si="0"/>
        <v>180269</v>
      </c>
    </row>
    <row r="15" spans="1:17" x14ac:dyDescent="0.25">
      <c r="A15" s="2">
        <v>44216</v>
      </c>
      <c r="B15" t="s">
        <v>43</v>
      </c>
      <c r="C15" s="3">
        <v>-1983</v>
      </c>
      <c r="D15" s="3">
        <v>-169243</v>
      </c>
      <c r="E15" s="3">
        <f>$C15+ABS($D15)</f>
        <v>167260</v>
      </c>
      <c r="G15" t="s">
        <v>70</v>
      </c>
      <c r="H15" s="3">
        <f t="shared" si="0"/>
        <v>61042</v>
      </c>
    </row>
    <row r="16" spans="1:17" x14ac:dyDescent="0.25">
      <c r="A16" s="2">
        <v>44217</v>
      </c>
      <c r="B16" t="s">
        <v>47</v>
      </c>
      <c r="D16" s="3">
        <v>322959</v>
      </c>
      <c r="E16" s="3">
        <f>-D16</f>
        <v>-322959</v>
      </c>
      <c r="G16" t="s">
        <v>22</v>
      </c>
      <c r="H16" s="3">
        <f t="shared" si="0"/>
        <v>48415</v>
      </c>
    </row>
    <row r="17" spans="1:9" x14ac:dyDescent="0.25">
      <c r="A17" s="2">
        <v>44218</v>
      </c>
      <c r="B17" t="s">
        <v>47</v>
      </c>
      <c r="D17" s="3">
        <v>159476</v>
      </c>
      <c r="E17" s="3">
        <f>-D17</f>
        <v>-159476</v>
      </c>
      <c r="G17" t="s">
        <v>66</v>
      </c>
      <c r="H17" s="3">
        <f t="shared" si="0"/>
        <v>12424</v>
      </c>
    </row>
    <row r="18" spans="1:9" x14ac:dyDescent="0.25">
      <c r="A18" s="2">
        <v>44219</v>
      </c>
      <c r="B18" t="s">
        <v>47</v>
      </c>
      <c r="D18" s="3">
        <v>71001</v>
      </c>
      <c r="E18" s="3">
        <f>-D18</f>
        <v>-71001</v>
      </c>
      <c r="G18" t="s">
        <v>73</v>
      </c>
      <c r="H18" s="3">
        <f t="shared" si="0"/>
        <v>7455</v>
      </c>
    </row>
    <row r="19" spans="1:9" x14ac:dyDescent="0.25">
      <c r="A19" s="2">
        <v>44222</v>
      </c>
      <c r="B19" t="s">
        <v>47</v>
      </c>
      <c r="C19" s="3">
        <v>29624</v>
      </c>
      <c r="D19" s="3">
        <v>-553436</v>
      </c>
      <c r="E19" s="3">
        <f>$C19+ABS($D19)</f>
        <v>583060</v>
      </c>
      <c r="G19" t="s">
        <v>43</v>
      </c>
      <c r="H19" s="3">
        <f t="shared" si="0"/>
        <v>3027</v>
      </c>
    </row>
    <row r="20" spans="1:9" x14ac:dyDescent="0.25">
      <c r="A20" s="2">
        <v>44223</v>
      </c>
      <c r="B20" t="s">
        <v>47</v>
      </c>
      <c r="D20" s="3">
        <v>330219</v>
      </c>
      <c r="E20" s="3">
        <f>-D20</f>
        <v>-330219</v>
      </c>
      <c r="G20" t="s">
        <v>76</v>
      </c>
      <c r="H20" s="3">
        <f t="shared" si="0"/>
        <v>2164</v>
      </c>
    </row>
    <row r="21" spans="1:9" x14ac:dyDescent="0.25">
      <c r="A21" s="2">
        <v>44224</v>
      </c>
      <c r="B21" t="s">
        <v>47</v>
      </c>
      <c r="C21" s="3">
        <v>-15617</v>
      </c>
      <c r="D21" s="3">
        <v>-330219</v>
      </c>
      <c r="E21" s="3">
        <f>$C21+ABS($D21)</f>
        <v>314602</v>
      </c>
      <c r="G21" t="s">
        <v>83</v>
      </c>
      <c r="H21" s="3">
        <f t="shared" si="0"/>
        <v>683</v>
      </c>
    </row>
    <row r="22" spans="1:9" x14ac:dyDescent="0.25">
      <c r="A22" s="2">
        <v>44225</v>
      </c>
      <c r="B22" t="s">
        <v>47</v>
      </c>
      <c r="D22" s="3">
        <v>798133</v>
      </c>
      <c r="E22" s="3">
        <v>-798133</v>
      </c>
      <c r="G22" t="s">
        <v>69</v>
      </c>
      <c r="H22" s="3">
        <f t="shared" si="0"/>
        <v>0</v>
      </c>
      <c r="I22" s="9"/>
    </row>
    <row r="23" spans="1:9" x14ac:dyDescent="0.25">
      <c r="A23" s="2">
        <v>44225</v>
      </c>
      <c r="B23" t="s">
        <v>43</v>
      </c>
      <c r="C23" s="3">
        <f>-7208</f>
        <v>-7208</v>
      </c>
      <c r="E23" s="3">
        <f>$C23+ABS($D23)</f>
        <v>-7208</v>
      </c>
      <c r="G23" t="s">
        <v>64</v>
      </c>
      <c r="H23" s="3">
        <f t="shared" si="0"/>
        <v>-7276</v>
      </c>
    </row>
    <row r="24" spans="1:9" x14ac:dyDescent="0.25">
      <c r="A24" s="2">
        <v>44228</v>
      </c>
      <c r="B24" t="s">
        <v>47</v>
      </c>
      <c r="D24" s="3">
        <v>152216</v>
      </c>
      <c r="E24" s="3">
        <f>-D24</f>
        <v>-152216</v>
      </c>
      <c r="G24" t="s">
        <v>44</v>
      </c>
      <c r="H24" s="3">
        <f t="shared" si="0"/>
        <v>-7432</v>
      </c>
    </row>
    <row r="25" spans="1:9" x14ac:dyDescent="0.25">
      <c r="A25" s="2">
        <v>44229</v>
      </c>
      <c r="B25" t="s">
        <v>47</v>
      </c>
      <c r="C25" s="3">
        <v>18903</v>
      </c>
      <c r="D25" s="3">
        <v>-642162</v>
      </c>
      <c r="E25" s="3">
        <f>$C25+ABS($D25)</f>
        <v>661065</v>
      </c>
      <c r="G25" t="s">
        <v>68</v>
      </c>
      <c r="H25" s="3">
        <f t="shared" si="0"/>
        <v>-15526</v>
      </c>
    </row>
    <row r="26" spans="1:9" x14ac:dyDescent="0.25">
      <c r="A26" s="2">
        <v>44230</v>
      </c>
      <c r="B26" t="s">
        <v>47</v>
      </c>
      <c r="C26" s="3">
        <v>4886</v>
      </c>
      <c r="D26" s="3">
        <v>-308187</v>
      </c>
      <c r="E26" s="3">
        <f>$C26+ABS($D26)</f>
        <v>313073</v>
      </c>
      <c r="G26" t="s">
        <v>81</v>
      </c>
      <c r="H26" s="3">
        <f>SUM(H13:H25)</f>
        <v>630530</v>
      </c>
    </row>
    <row r="27" spans="1:9" x14ac:dyDescent="0.25">
      <c r="A27" s="2">
        <v>44231</v>
      </c>
      <c r="B27" t="s">
        <v>47</v>
      </c>
      <c r="D27" s="3">
        <v>339482</v>
      </c>
      <c r="E27" s="3">
        <f>-D27</f>
        <v>-339482</v>
      </c>
      <c r="G27" t="s">
        <v>80</v>
      </c>
      <c r="H27" s="3">
        <f>SUM(E5:E7)</f>
        <v>370161</v>
      </c>
    </row>
    <row r="28" spans="1:9" x14ac:dyDescent="0.25">
      <c r="A28" s="2">
        <v>44232</v>
      </c>
      <c r="B28" t="s">
        <v>48</v>
      </c>
      <c r="C28" s="3">
        <v>5601</v>
      </c>
      <c r="D28" s="3"/>
      <c r="E28" s="3">
        <v>5601</v>
      </c>
      <c r="G28" t="s">
        <v>82</v>
      </c>
      <c r="H28" s="3">
        <f>SUM(H26:H27)</f>
        <v>1000691</v>
      </c>
    </row>
    <row r="29" spans="1:9" x14ac:dyDescent="0.25">
      <c r="A29" s="2">
        <v>44232</v>
      </c>
      <c r="B29" t="s">
        <v>47</v>
      </c>
      <c r="C29" s="3">
        <v>1525</v>
      </c>
      <c r="D29" s="3"/>
      <c r="E29" s="3">
        <v>1525</v>
      </c>
    </row>
    <row r="30" spans="1:9" x14ac:dyDescent="0.25">
      <c r="A30" s="2">
        <v>44243</v>
      </c>
      <c r="B30" t="s">
        <v>51</v>
      </c>
      <c r="D30" s="3"/>
      <c r="E30" s="3">
        <v>-5624</v>
      </c>
    </row>
    <row r="31" spans="1:9" x14ac:dyDescent="0.25">
      <c r="A31" s="2">
        <v>44244</v>
      </c>
      <c r="B31" t="s">
        <v>47</v>
      </c>
      <c r="D31" s="3">
        <v>353002</v>
      </c>
      <c r="E31" s="3">
        <f>-D31</f>
        <v>-353002</v>
      </c>
    </row>
    <row r="32" spans="1:9" x14ac:dyDescent="0.25">
      <c r="A32" s="2">
        <v>44245</v>
      </c>
      <c r="B32" t="s">
        <v>47</v>
      </c>
      <c r="D32" s="3">
        <v>375033</v>
      </c>
      <c r="E32" s="3">
        <f>-D32</f>
        <v>-375033</v>
      </c>
    </row>
    <row r="33" spans="1:5" x14ac:dyDescent="0.25">
      <c r="A33" s="2">
        <v>44250</v>
      </c>
      <c r="B33" t="s">
        <v>47</v>
      </c>
      <c r="D33" s="3">
        <v>156221</v>
      </c>
      <c r="E33" s="3">
        <f>-D33</f>
        <v>-156221</v>
      </c>
    </row>
    <row r="34" spans="1:5" x14ac:dyDescent="0.25">
      <c r="A34" s="2">
        <v>44251</v>
      </c>
      <c r="B34" t="s">
        <v>47</v>
      </c>
      <c r="C34" s="3">
        <v>27490</v>
      </c>
      <c r="D34" s="3">
        <v>-135991</v>
      </c>
      <c r="E34" s="3">
        <f>$C34+ABS($D34)</f>
        <v>163481</v>
      </c>
    </row>
    <row r="35" spans="1:5" x14ac:dyDescent="0.25">
      <c r="A35" s="2">
        <v>44253</v>
      </c>
      <c r="B35" t="s">
        <v>47</v>
      </c>
      <c r="C35" s="3">
        <v>-1071</v>
      </c>
      <c r="D35" s="3">
        <v>-1087747</v>
      </c>
      <c r="E35" s="3">
        <f>$C35+ABS($D35)</f>
        <v>1086676</v>
      </c>
    </row>
    <row r="36" spans="1:5" x14ac:dyDescent="0.25">
      <c r="A36" s="2">
        <v>44257</v>
      </c>
      <c r="B36" t="s">
        <v>64</v>
      </c>
      <c r="D36" s="3">
        <v>308438</v>
      </c>
      <c r="E36" s="3">
        <f>-D36</f>
        <v>-308438</v>
      </c>
    </row>
    <row r="37" spans="1:5" x14ac:dyDescent="0.25">
      <c r="A37" s="2">
        <v>44257</v>
      </c>
      <c r="B37" t="s">
        <v>65</v>
      </c>
      <c r="D37" s="3">
        <v>172745</v>
      </c>
      <c r="E37" s="3">
        <f>-D37</f>
        <v>-172745</v>
      </c>
    </row>
    <row r="38" spans="1:5" x14ac:dyDescent="0.25">
      <c r="A38" s="2">
        <v>44257</v>
      </c>
      <c r="B38" t="s">
        <v>47</v>
      </c>
      <c r="D38" s="3">
        <v>731790</v>
      </c>
      <c r="E38" s="3">
        <f>-D38</f>
        <v>-731790</v>
      </c>
    </row>
    <row r="39" spans="1:5" x14ac:dyDescent="0.25">
      <c r="A39" s="2">
        <v>44257</v>
      </c>
      <c r="B39" t="s">
        <v>66</v>
      </c>
      <c r="D39" s="3">
        <v>174247</v>
      </c>
      <c r="E39" s="3">
        <f>-D39</f>
        <v>-174247</v>
      </c>
    </row>
    <row r="40" spans="1:5" x14ac:dyDescent="0.25">
      <c r="A40" s="2">
        <v>44257</v>
      </c>
      <c r="B40" t="s">
        <v>47</v>
      </c>
      <c r="C40" s="3">
        <v>3202</v>
      </c>
      <c r="D40" s="3"/>
      <c r="E40" s="3">
        <v>3202</v>
      </c>
    </row>
    <row r="41" spans="1:5" x14ac:dyDescent="0.25">
      <c r="A41" s="2">
        <v>44258</v>
      </c>
      <c r="B41" t="s">
        <v>64</v>
      </c>
      <c r="C41" s="3">
        <v>-7276</v>
      </c>
      <c r="D41" s="3">
        <v>-308438</v>
      </c>
      <c r="E41" s="3">
        <f>$C41+ABS($D41)</f>
        <v>301162</v>
      </c>
    </row>
    <row r="42" spans="1:5" x14ac:dyDescent="0.25">
      <c r="A42" s="2">
        <v>44259</v>
      </c>
      <c r="B42" t="s">
        <v>47</v>
      </c>
      <c r="D42" s="3">
        <v>225921</v>
      </c>
      <c r="E42" s="3">
        <f>-D42</f>
        <v>-225921</v>
      </c>
    </row>
    <row r="43" spans="1:5" x14ac:dyDescent="0.25">
      <c r="A43" s="2">
        <v>44260</v>
      </c>
      <c r="B43" t="s">
        <v>48</v>
      </c>
      <c r="C43" s="3">
        <v>10996</v>
      </c>
      <c r="D43" s="3"/>
      <c r="E43" s="3">
        <v>10996</v>
      </c>
    </row>
    <row r="44" spans="1:5" x14ac:dyDescent="0.25">
      <c r="A44" s="2">
        <v>44274</v>
      </c>
      <c r="B44" t="s">
        <v>66</v>
      </c>
      <c r="C44" s="3">
        <v>12424</v>
      </c>
      <c r="D44" s="3">
        <v>-174247</v>
      </c>
      <c r="E44" s="3">
        <f>$C44+ABS($D44)</f>
        <v>186671</v>
      </c>
    </row>
    <row r="45" spans="1:5" x14ac:dyDescent="0.25">
      <c r="A45" s="2">
        <v>44277</v>
      </c>
      <c r="B45" t="s">
        <v>47</v>
      </c>
      <c r="C45" s="3">
        <v>174758</v>
      </c>
      <c r="D45" s="3">
        <v>-957710</v>
      </c>
      <c r="E45" s="3">
        <f>$C45+ABS($D45)</f>
        <v>1132468</v>
      </c>
    </row>
    <row r="46" spans="1:5" x14ac:dyDescent="0.25">
      <c r="A46" s="2">
        <v>44277</v>
      </c>
      <c r="B46" t="s">
        <v>67</v>
      </c>
      <c r="D46" s="3">
        <v>678464</v>
      </c>
      <c r="E46" s="3">
        <f>-D46</f>
        <v>-678464</v>
      </c>
    </row>
    <row r="47" spans="1:5" x14ac:dyDescent="0.25">
      <c r="A47" s="2">
        <v>44278</v>
      </c>
      <c r="B47" t="s">
        <v>47</v>
      </c>
      <c r="C47" s="3">
        <v>1562</v>
      </c>
      <c r="D47" s="3"/>
      <c r="E47" s="3">
        <v>1562</v>
      </c>
    </row>
    <row r="48" spans="1:5" x14ac:dyDescent="0.25">
      <c r="A48" s="2">
        <v>44279</v>
      </c>
      <c r="B48" t="s">
        <v>47</v>
      </c>
      <c r="D48" s="3">
        <v>649423</v>
      </c>
      <c r="E48" s="3">
        <f>-D48</f>
        <v>-649423</v>
      </c>
    </row>
    <row r="49" spans="1:5" x14ac:dyDescent="0.25">
      <c r="A49" s="2">
        <v>44280</v>
      </c>
      <c r="B49" t="s">
        <v>67</v>
      </c>
      <c r="C49" s="3">
        <v>-17920</v>
      </c>
      <c r="D49" s="3">
        <v>-511726</v>
      </c>
      <c r="E49" s="3">
        <f>$C49+ABS($D49)</f>
        <v>493806</v>
      </c>
    </row>
    <row r="50" spans="1:5" x14ac:dyDescent="0.25">
      <c r="A50" s="2">
        <v>44280</v>
      </c>
      <c r="B50" t="s">
        <v>47</v>
      </c>
      <c r="D50" s="3">
        <v>84219</v>
      </c>
      <c r="E50" s="3">
        <f>-D50</f>
        <v>-84219</v>
      </c>
    </row>
    <row r="51" spans="1:5" x14ac:dyDescent="0.25">
      <c r="A51" s="2">
        <v>44280</v>
      </c>
      <c r="B51" t="s">
        <v>47</v>
      </c>
      <c r="D51" s="3">
        <v>211551</v>
      </c>
      <c r="E51" s="3">
        <f>-D51</f>
        <v>-211551</v>
      </c>
    </row>
    <row r="52" spans="1:5" x14ac:dyDescent="0.25">
      <c r="A52" s="2">
        <v>44281</v>
      </c>
      <c r="B52" t="s">
        <v>47</v>
      </c>
      <c r="D52" s="3">
        <v>254762</v>
      </c>
      <c r="E52" s="3">
        <f>-D52</f>
        <v>-254762</v>
      </c>
    </row>
    <row r="53" spans="1:5" x14ac:dyDescent="0.25">
      <c r="A53" s="2">
        <v>44286</v>
      </c>
      <c r="B53" t="s">
        <v>47</v>
      </c>
      <c r="C53" s="3">
        <v>46109</v>
      </c>
      <c r="D53" s="3">
        <v>-1199954</v>
      </c>
      <c r="E53" s="3">
        <f>$C53+ABS($D53)</f>
        <v>1246063</v>
      </c>
    </row>
    <row r="54" spans="1:5" x14ac:dyDescent="0.25">
      <c r="A54" s="2">
        <v>44286</v>
      </c>
      <c r="B54" t="s">
        <v>47</v>
      </c>
      <c r="D54" s="3">
        <v>1306859</v>
      </c>
      <c r="E54" s="3">
        <f>-D54</f>
        <v>-1306859</v>
      </c>
    </row>
    <row r="55" spans="1:5" x14ac:dyDescent="0.25">
      <c r="A55" s="2">
        <v>44287</v>
      </c>
      <c r="B55" t="s">
        <v>47</v>
      </c>
      <c r="C55" s="3">
        <v>62855</v>
      </c>
      <c r="D55" s="3">
        <v>-1306858</v>
      </c>
      <c r="E55" s="3">
        <f>$C55+ABS($D55)</f>
        <v>1369713</v>
      </c>
    </row>
    <row r="56" spans="1:5" x14ac:dyDescent="0.25">
      <c r="A56" s="2">
        <v>44287</v>
      </c>
      <c r="B56" t="s">
        <v>47</v>
      </c>
      <c r="C56" s="3">
        <v>-8941</v>
      </c>
      <c r="D56" s="3"/>
      <c r="E56" s="3">
        <v>-8941</v>
      </c>
    </row>
    <row r="57" spans="1:5" ht="18" customHeight="1" x14ac:dyDescent="0.25">
      <c r="A57" s="2">
        <v>44292</v>
      </c>
      <c r="B57" t="s">
        <v>22</v>
      </c>
      <c r="C57" s="3">
        <v>9733</v>
      </c>
      <c r="D57" s="3"/>
      <c r="E57" s="3">
        <v>9733</v>
      </c>
    </row>
    <row r="58" spans="1:5" x14ac:dyDescent="0.25">
      <c r="A58" s="2">
        <v>44292</v>
      </c>
      <c r="B58" t="s">
        <v>65</v>
      </c>
      <c r="D58" s="3">
        <v>167738</v>
      </c>
      <c r="E58" s="3">
        <f>-D58</f>
        <v>-167738</v>
      </c>
    </row>
    <row r="59" spans="1:5" x14ac:dyDescent="0.25">
      <c r="A59" s="2">
        <v>44293</v>
      </c>
      <c r="B59" t="s">
        <v>65</v>
      </c>
      <c r="D59" s="3">
        <v>337980</v>
      </c>
      <c r="E59" s="3">
        <f>-D59</f>
        <v>-337980</v>
      </c>
    </row>
    <row r="60" spans="1:5" x14ac:dyDescent="0.25">
      <c r="A60" s="2">
        <v>44293</v>
      </c>
      <c r="B60" t="s">
        <v>68</v>
      </c>
      <c r="D60" s="3">
        <v>849858</v>
      </c>
      <c r="E60" s="3">
        <f>-D60</f>
        <v>-849858</v>
      </c>
    </row>
    <row r="61" spans="1:5" x14ac:dyDescent="0.25">
      <c r="A61" s="2">
        <v>44312</v>
      </c>
      <c r="B61" t="s">
        <v>69</v>
      </c>
      <c r="D61" s="3">
        <v>36051</v>
      </c>
      <c r="E61" s="3">
        <f>-D61</f>
        <v>-36051</v>
      </c>
    </row>
    <row r="62" spans="1:5" x14ac:dyDescent="0.25">
      <c r="A62" s="2">
        <v>44320</v>
      </c>
      <c r="B62" t="s">
        <v>70</v>
      </c>
      <c r="C62" s="3">
        <v>61042</v>
      </c>
      <c r="D62" s="3">
        <v>-1731113</v>
      </c>
      <c r="E62" s="3">
        <f>$C62+ABS($D62)</f>
        <v>1792155</v>
      </c>
    </row>
    <row r="63" spans="1:5" x14ac:dyDescent="0.25">
      <c r="A63" s="2">
        <v>44321</v>
      </c>
      <c r="B63" t="s">
        <v>22</v>
      </c>
      <c r="C63" s="3">
        <v>6101</v>
      </c>
      <c r="D63" s="3"/>
      <c r="E63" s="3">
        <v>6101</v>
      </c>
    </row>
    <row r="64" spans="1:5" x14ac:dyDescent="0.25">
      <c r="A64" s="2">
        <v>44321</v>
      </c>
      <c r="B64" t="s">
        <v>65</v>
      </c>
      <c r="D64" s="3">
        <v>168740</v>
      </c>
      <c r="E64" s="3">
        <f t="shared" ref="E64:E78" si="1">-D64</f>
        <v>-168740</v>
      </c>
    </row>
    <row r="65" spans="1:14" x14ac:dyDescent="0.25">
      <c r="A65" s="2">
        <v>44321</v>
      </c>
      <c r="B65" t="s">
        <v>65</v>
      </c>
      <c r="D65" s="3">
        <v>167738</v>
      </c>
      <c r="E65" s="3">
        <f t="shared" si="1"/>
        <v>-167738</v>
      </c>
    </row>
    <row r="66" spans="1:14" x14ac:dyDescent="0.25">
      <c r="A66" s="2">
        <v>44321</v>
      </c>
      <c r="B66" t="s">
        <v>65</v>
      </c>
      <c r="D66" s="3">
        <v>168239</v>
      </c>
      <c r="E66" s="3">
        <f t="shared" si="1"/>
        <v>-168239</v>
      </c>
    </row>
    <row r="67" spans="1:14" x14ac:dyDescent="0.25">
      <c r="A67" s="2">
        <v>44321</v>
      </c>
      <c r="B67" t="s">
        <v>68</v>
      </c>
      <c r="D67" s="3">
        <v>237838</v>
      </c>
      <c r="E67" s="3">
        <f t="shared" si="1"/>
        <v>-237838</v>
      </c>
    </row>
    <row r="68" spans="1:14" x14ac:dyDescent="0.25">
      <c r="A68" s="2">
        <v>44321</v>
      </c>
      <c r="B68" t="s">
        <v>68</v>
      </c>
      <c r="D68" s="3">
        <v>237838</v>
      </c>
      <c r="E68" s="3">
        <f t="shared" si="1"/>
        <v>-237838</v>
      </c>
    </row>
    <row r="69" spans="1:14" x14ac:dyDescent="0.25">
      <c r="A69" s="2">
        <v>44321</v>
      </c>
      <c r="B69" t="s">
        <v>68</v>
      </c>
      <c r="D69" s="3">
        <v>146458</v>
      </c>
      <c r="E69" s="3">
        <f t="shared" si="1"/>
        <v>-146458</v>
      </c>
    </row>
    <row r="70" spans="1:14" x14ac:dyDescent="0.25">
      <c r="A70" s="2">
        <v>44321</v>
      </c>
      <c r="B70" t="s">
        <v>68</v>
      </c>
      <c r="D70" s="3">
        <v>97739</v>
      </c>
      <c r="E70" s="3">
        <f t="shared" si="1"/>
        <v>-97739</v>
      </c>
    </row>
    <row r="71" spans="1:14" x14ac:dyDescent="0.25">
      <c r="A71" s="2">
        <v>44322</v>
      </c>
      <c r="B71" t="s">
        <v>65</v>
      </c>
      <c r="D71" s="3">
        <v>510726</v>
      </c>
      <c r="E71" s="3">
        <f t="shared" si="1"/>
        <v>-510726</v>
      </c>
    </row>
    <row r="72" spans="1:14" ht="19.5" customHeight="1" x14ac:dyDescent="0.25">
      <c r="A72" s="2">
        <v>44326</v>
      </c>
      <c r="B72" t="s">
        <v>68</v>
      </c>
      <c r="D72" s="3">
        <v>47517</v>
      </c>
      <c r="E72" s="3">
        <f t="shared" si="1"/>
        <v>-47517</v>
      </c>
    </row>
    <row r="73" spans="1:14" x14ac:dyDescent="0.25">
      <c r="A73" s="2">
        <v>44333</v>
      </c>
      <c r="B73" t="s">
        <v>68</v>
      </c>
      <c r="D73" s="3">
        <v>40357</v>
      </c>
      <c r="E73" s="3">
        <f t="shared" si="1"/>
        <v>-40357</v>
      </c>
    </row>
    <row r="74" spans="1:14" x14ac:dyDescent="0.25">
      <c r="A74" s="2">
        <v>44349</v>
      </c>
      <c r="B74" t="s">
        <v>22</v>
      </c>
      <c r="C74" s="3">
        <v>5464</v>
      </c>
      <c r="D74" s="3"/>
      <c r="E74" s="3">
        <v>5464</v>
      </c>
      <c r="J74" t="s">
        <v>78</v>
      </c>
    </row>
    <row r="75" spans="1:14" x14ac:dyDescent="0.25">
      <c r="A75" s="2">
        <v>44368</v>
      </c>
      <c r="B75" t="s">
        <v>68</v>
      </c>
      <c r="D75" s="3">
        <v>41659</v>
      </c>
      <c r="E75" s="3">
        <f t="shared" si="1"/>
        <v>-41659</v>
      </c>
    </row>
    <row r="76" spans="1:14" x14ac:dyDescent="0.25">
      <c r="A76" s="2">
        <v>44369</v>
      </c>
      <c r="B76" t="s">
        <v>65</v>
      </c>
      <c r="C76" s="3">
        <v>69796</v>
      </c>
      <c r="D76" s="3">
        <v>-504717</v>
      </c>
      <c r="E76" s="3">
        <f>$C76+ABS($D76)</f>
        <v>574513</v>
      </c>
      <c r="G76" t="s">
        <v>75</v>
      </c>
      <c r="J76" s="2"/>
      <c r="L76" s="3"/>
      <c r="M76" s="3"/>
      <c r="N76" s="3"/>
    </row>
    <row r="77" spans="1:14" x14ac:dyDescent="0.25">
      <c r="A77" s="2">
        <v>44369</v>
      </c>
      <c r="B77" t="s">
        <v>73</v>
      </c>
      <c r="D77" s="3">
        <v>112159</v>
      </c>
      <c r="E77" s="3">
        <f t="shared" si="1"/>
        <v>-112159</v>
      </c>
    </row>
    <row r="78" spans="1:14" x14ac:dyDescent="0.25">
      <c r="A78" s="2">
        <v>44369</v>
      </c>
      <c r="B78" t="s">
        <v>68</v>
      </c>
      <c r="D78" s="3">
        <v>500512</v>
      </c>
      <c r="E78" s="3">
        <f t="shared" si="1"/>
        <v>-500512</v>
      </c>
    </row>
    <row r="79" spans="1:14" x14ac:dyDescent="0.25">
      <c r="A79" s="2">
        <v>44382</v>
      </c>
      <c r="B79" t="s">
        <v>22</v>
      </c>
      <c r="C79" s="3">
        <v>1265</v>
      </c>
      <c r="D79" s="3"/>
      <c r="E79" s="3">
        <v>1265</v>
      </c>
    </row>
    <row r="80" spans="1:14" x14ac:dyDescent="0.25">
      <c r="A80" s="2">
        <v>44390</v>
      </c>
      <c r="B80" t="s">
        <v>73</v>
      </c>
      <c r="C80" s="3">
        <v>3328</v>
      </c>
      <c r="D80" s="3">
        <v>-112159</v>
      </c>
      <c r="E80" s="3">
        <f>$C80+ABS($D80)</f>
        <v>115487</v>
      </c>
      <c r="J80" s="3"/>
    </row>
    <row r="81" spans="1:14" x14ac:dyDescent="0.25">
      <c r="A81" s="2">
        <v>44390</v>
      </c>
      <c r="B81" t="s">
        <v>68</v>
      </c>
      <c r="D81" s="3">
        <v>44513</v>
      </c>
      <c r="E81" s="3">
        <f t="shared" ref="E81:E82" si="2">-D81</f>
        <v>-44513</v>
      </c>
    </row>
    <row r="82" spans="1:14" x14ac:dyDescent="0.25">
      <c r="A82" s="2">
        <v>44390</v>
      </c>
      <c r="B82" t="s">
        <v>68</v>
      </c>
      <c r="D82" s="3">
        <v>44363</v>
      </c>
      <c r="E82" s="3">
        <f t="shared" si="2"/>
        <v>-44363</v>
      </c>
    </row>
    <row r="83" spans="1:14" x14ac:dyDescent="0.25">
      <c r="A83" s="2">
        <v>44393</v>
      </c>
      <c r="B83" t="s">
        <v>68</v>
      </c>
      <c r="C83" s="3">
        <v>-11808</v>
      </c>
      <c r="D83" s="3">
        <v>-244197</v>
      </c>
      <c r="E83" s="3">
        <f>$C83+ABS($D83)</f>
        <v>232389</v>
      </c>
      <c r="G83" t="s">
        <v>75</v>
      </c>
    </row>
    <row r="84" spans="1:14" x14ac:dyDescent="0.25">
      <c r="A84" s="2">
        <v>44393</v>
      </c>
      <c r="B84" t="s">
        <v>73</v>
      </c>
      <c r="D84" s="3">
        <v>231329</v>
      </c>
      <c r="E84" s="3">
        <f t="shared" ref="E84" si="3">-D84</f>
        <v>-231329</v>
      </c>
      <c r="M84" s="3"/>
      <c r="N84" s="3"/>
    </row>
    <row r="85" spans="1:14" x14ac:dyDescent="0.25">
      <c r="A85" s="2">
        <v>44397</v>
      </c>
      <c r="B85" t="s">
        <v>73</v>
      </c>
      <c r="C85" s="3">
        <v>4127</v>
      </c>
      <c r="D85" s="3">
        <v>-231328</v>
      </c>
      <c r="E85" s="3">
        <f>$C85+ABS($D85)</f>
        <v>235455</v>
      </c>
    </row>
    <row r="86" spans="1:14" x14ac:dyDescent="0.25">
      <c r="A86" s="2">
        <v>44397</v>
      </c>
      <c r="B86" t="s">
        <v>65</v>
      </c>
      <c r="C86" s="3">
        <v>128393</v>
      </c>
      <c r="D86" s="3">
        <v>-510726</v>
      </c>
      <c r="E86" s="3">
        <f>$C86+ABS($D86)</f>
        <v>639119</v>
      </c>
      <c r="G86" t="s">
        <v>75</v>
      </c>
      <c r="H86" s="8"/>
    </row>
    <row r="87" spans="1:14" x14ac:dyDescent="0.25">
      <c r="A87" s="2">
        <v>44397</v>
      </c>
      <c r="B87" t="s">
        <v>68</v>
      </c>
      <c r="C87" s="3">
        <v>-34815</v>
      </c>
      <c r="D87" s="3">
        <v>-334774</v>
      </c>
      <c r="E87" s="3">
        <f>$C87+ABS($D87)</f>
        <v>299959</v>
      </c>
      <c r="G87" t="s">
        <v>75</v>
      </c>
      <c r="I87" s="3"/>
    </row>
    <row r="88" spans="1:14" x14ac:dyDescent="0.25">
      <c r="A88" s="2">
        <v>44399</v>
      </c>
      <c r="B88" t="s">
        <v>76</v>
      </c>
      <c r="D88" s="3">
        <v>706004</v>
      </c>
      <c r="E88" s="3">
        <f t="shared" ref="E88" si="4">-D88</f>
        <v>-706004</v>
      </c>
      <c r="I88" s="3"/>
      <c r="K88" s="3"/>
    </row>
    <row r="89" spans="1:14" x14ac:dyDescent="0.25">
      <c r="A89" s="2">
        <v>44400</v>
      </c>
      <c r="B89" t="s">
        <v>76</v>
      </c>
      <c r="C89" s="3">
        <v>18278</v>
      </c>
      <c r="D89" s="3">
        <v>-706004</v>
      </c>
      <c r="E89" s="3">
        <f>$C89+ABS($D89)</f>
        <v>724282</v>
      </c>
      <c r="I89" s="3"/>
      <c r="K89" s="3"/>
    </row>
    <row r="90" spans="1:14" x14ac:dyDescent="0.25">
      <c r="A90" s="2">
        <v>44399</v>
      </c>
      <c r="B90" t="s">
        <v>76</v>
      </c>
      <c r="D90" s="3">
        <v>726034</v>
      </c>
      <c r="E90" s="3">
        <f t="shared" ref="E90:E92" si="5">-D90</f>
        <v>-726034</v>
      </c>
      <c r="I90" s="3"/>
      <c r="K90" s="3"/>
    </row>
    <row r="91" spans="1:14" x14ac:dyDescent="0.25">
      <c r="A91" s="2">
        <v>44400</v>
      </c>
      <c r="B91" t="s">
        <v>76</v>
      </c>
      <c r="C91" s="3">
        <v>-16114</v>
      </c>
      <c r="D91" s="3">
        <v>-726034</v>
      </c>
      <c r="E91" s="3">
        <f>$C91+ABS($D91)</f>
        <v>709920</v>
      </c>
      <c r="I91" s="3"/>
      <c r="K91" s="3"/>
    </row>
    <row r="92" spans="1:14" x14ac:dyDescent="0.25">
      <c r="A92" s="2">
        <v>44404</v>
      </c>
      <c r="B92" t="s">
        <v>68</v>
      </c>
      <c r="D92" s="3">
        <v>234583</v>
      </c>
      <c r="E92" s="3">
        <f t="shared" si="5"/>
        <v>-234583</v>
      </c>
      <c r="I92" s="3"/>
      <c r="K92" s="3"/>
    </row>
    <row r="93" spans="1:14" x14ac:dyDescent="0.25">
      <c r="A93" s="2">
        <v>44405</v>
      </c>
      <c r="B93" t="s">
        <v>68</v>
      </c>
      <c r="C93" s="3">
        <v>31097</v>
      </c>
      <c r="D93" s="3">
        <v>-1094407</v>
      </c>
      <c r="E93" s="3">
        <f>$C93+ABS($D93)</f>
        <v>1125504</v>
      </c>
      <c r="I93" s="3"/>
      <c r="K93" s="3"/>
    </row>
    <row r="94" spans="1:14" x14ac:dyDescent="0.25">
      <c r="A94" s="2">
        <v>44412</v>
      </c>
      <c r="B94" t="s">
        <v>22</v>
      </c>
      <c r="C94" s="3">
        <v>7044</v>
      </c>
      <c r="D94" s="3"/>
      <c r="E94" s="3">
        <v>7044</v>
      </c>
      <c r="I94" s="3"/>
      <c r="K94" s="3"/>
    </row>
    <row r="95" spans="1:14" x14ac:dyDescent="0.25">
      <c r="A95" s="2">
        <v>44445</v>
      </c>
      <c r="B95" t="s">
        <v>83</v>
      </c>
      <c r="D95" s="3">
        <v>188267</v>
      </c>
      <c r="E95" s="3">
        <f t="shared" ref="E95" si="6">-D95</f>
        <v>-188267</v>
      </c>
      <c r="I95" s="3"/>
      <c r="K95" s="3"/>
    </row>
    <row r="96" spans="1:14" x14ac:dyDescent="0.25">
      <c r="A96" s="2">
        <v>44447</v>
      </c>
      <c r="B96" t="s">
        <v>83</v>
      </c>
      <c r="D96" s="3">
        <v>179255</v>
      </c>
      <c r="E96" s="3">
        <f t="shared" ref="E96:E103" si="7">-D96</f>
        <v>-179255</v>
      </c>
      <c r="I96" s="3"/>
      <c r="K96" s="3"/>
    </row>
    <row r="97" spans="1:11" x14ac:dyDescent="0.25">
      <c r="A97" s="2">
        <v>44449</v>
      </c>
      <c r="B97" t="s">
        <v>83</v>
      </c>
      <c r="D97" s="3">
        <v>180256</v>
      </c>
      <c r="E97" s="3">
        <f t="shared" si="7"/>
        <v>-180256</v>
      </c>
      <c r="I97" s="3"/>
      <c r="K97" s="3"/>
    </row>
    <row r="98" spans="1:11" x14ac:dyDescent="0.25">
      <c r="A98" s="2">
        <v>44455</v>
      </c>
      <c r="B98" t="s">
        <v>83</v>
      </c>
      <c r="D98" s="3">
        <v>345491</v>
      </c>
      <c r="E98" s="3">
        <f t="shared" si="7"/>
        <v>-345491</v>
      </c>
      <c r="I98" s="3"/>
      <c r="K98" s="3"/>
    </row>
    <row r="99" spans="1:11" x14ac:dyDescent="0.25">
      <c r="A99" s="2">
        <v>44466</v>
      </c>
      <c r="B99" t="s">
        <v>83</v>
      </c>
      <c r="D99" s="3">
        <v>172245</v>
      </c>
      <c r="E99" s="3">
        <f t="shared" si="7"/>
        <v>-172245</v>
      </c>
      <c r="I99" s="3"/>
      <c r="K99" s="3"/>
    </row>
    <row r="100" spans="1:11" x14ac:dyDescent="0.25">
      <c r="A100" s="2">
        <v>44470</v>
      </c>
      <c r="B100" t="s">
        <v>83</v>
      </c>
      <c r="D100" s="3">
        <v>159727</v>
      </c>
      <c r="E100" s="3">
        <f t="shared" si="7"/>
        <v>-159727</v>
      </c>
      <c r="I100" s="3"/>
      <c r="K100" s="3"/>
    </row>
    <row r="101" spans="1:11" x14ac:dyDescent="0.25">
      <c r="A101" s="2">
        <v>44470</v>
      </c>
      <c r="B101" t="s">
        <v>83</v>
      </c>
      <c r="D101" s="3">
        <v>160228</v>
      </c>
      <c r="E101" s="3">
        <f t="shared" si="7"/>
        <v>-160228</v>
      </c>
      <c r="I101" s="3"/>
      <c r="K101" s="3"/>
    </row>
    <row r="102" spans="1:11" x14ac:dyDescent="0.25">
      <c r="A102" s="2">
        <v>44470</v>
      </c>
      <c r="B102" t="s">
        <v>83</v>
      </c>
      <c r="D102" s="3">
        <v>325463</v>
      </c>
      <c r="E102" s="3">
        <f t="shared" si="7"/>
        <v>-325463</v>
      </c>
      <c r="I102" s="3"/>
      <c r="K102" s="3"/>
    </row>
    <row r="103" spans="1:11" x14ac:dyDescent="0.25">
      <c r="A103" s="2">
        <v>44473</v>
      </c>
      <c r="B103" t="s">
        <v>83</v>
      </c>
      <c r="D103" s="3">
        <v>313446</v>
      </c>
      <c r="E103" s="3">
        <f t="shared" si="7"/>
        <v>-313446</v>
      </c>
      <c r="I103" s="3"/>
      <c r="K103" s="3"/>
    </row>
    <row r="104" spans="1:11" x14ac:dyDescent="0.25">
      <c r="A104" s="2">
        <v>44474</v>
      </c>
      <c r="B104" t="s">
        <v>22</v>
      </c>
      <c r="C104" s="3">
        <v>1059</v>
      </c>
      <c r="D104" s="3"/>
      <c r="E104" s="3">
        <v>1059</v>
      </c>
      <c r="I104" s="3"/>
      <c r="K104" s="3"/>
    </row>
    <row r="105" spans="1:11" x14ac:dyDescent="0.25">
      <c r="A105" s="2">
        <v>44505</v>
      </c>
      <c r="B105" t="s">
        <v>22</v>
      </c>
      <c r="C105" s="3">
        <v>954</v>
      </c>
      <c r="D105" s="3"/>
      <c r="E105" s="3">
        <v>954</v>
      </c>
      <c r="I105" s="3"/>
      <c r="K105" s="3"/>
    </row>
    <row r="106" spans="1:11" x14ac:dyDescent="0.25">
      <c r="A106" s="2">
        <v>44505</v>
      </c>
      <c r="B106" t="s">
        <v>83</v>
      </c>
      <c r="D106" s="3">
        <v>100042</v>
      </c>
      <c r="E106" s="3">
        <f t="shared" ref="E106:E112" si="8">-D106</f>
        <v>-100042</v>
      </c>
      <c r="I106" s="3"/>
      <c r="K106" s="3"/>
    </row>
    <row r="107" spans="1:11" x14ac:dyDescent="0.25">
      <c r="A107" s="2">
        <v>44518</v>
      </c>
      <c r="B107" t="s">
        <v>83</v>
      </c>
      <c r="D107" s="3">
        <v>850</v>
      </c>
      <c r="E107" s="3">
        <f t="shared" si="8"/>
        <v>-850</v>
      </c>
      <c r="I107" s="3"/>
      <c r="K107" s="3"/>
    </row>
    <row r="108" spans="1:11" x14ac:dyDescent="0.25">
      <c r="A108" s="2">
        <v>44518</v>
      </c>
      <c r="B108" t="s">
        <v>83</v>
      </c>
      <c r="C108" s="3">
        <v>683</v>
      </c>
      <c r="D108" s="3">
        <v>-17507</v>
      </c>
      <c r="E108" s="3">
        <f>$C108+ABS($D108)</f>
        <v>18190</v>
      </c>
      <c r="I108" s="3"/>
      <c r="K108" s="3"/>
    </row>
    <row r="109" spans="1:11" x14ac:dyDescent="0.25">
      <c r="A109" s="2">
        <v>44518</v>
      </c>
      <c r="B109" t="s">
        <v>83</v>
      </c>
      <c r="D109" s="3">
        <v>51496</v>
      </c>
      <c r="E109" s="3">
        <f t="shared" si="8"/>
        <v>-51496</v>
      </c>
      <c r="I109" s="3"/>
      <c r="K109" s="3"/>
    </row>
    <row r="110" spans="1:11" x14ac:dyDescent="0.25">
      <c r="A110" s="2">
        <v>44525</v>
      </c>
      <c r="B110" t="s">
        <v>83</v>
      </c>
      <c r="D110" s="3">
        <v>16223</v>
      </c>
      <c r="E110" s="3">
        <f t="shared" si="8"/>
        <v>-16223</v>
      </c>
      <c r="I110" s="3"/>
      <c r="K110" s="3"/>
    </row>
    <row r="111" spans="1:11" x14ac:dyDescent="0.25">
      <c r="A111" s="2">
        <v>44535</v>
      </c>
      <c r="B111" t="s">
        <v>22</v>
      </c>
      <c r="C111" s="3">
        <v>198</v>
      </c>
      <c r="D111" s="3"/>
      <c r="E111" s="3">
        <v>198</v>
      </c>
      <c r="I111" s="3"/>
      <c r="K111" s="3"/>
    </row>
    <row r="112" spans="1:11" x14ac:dyDescent="0.25">
      <c r="A112" s="2">
        <v>44547</v>
      </c>
      <c r="B112" t="s">
        <v>83</v>
      </c>
      <c r="D112" s="3">
        <v>15171</v>
      </c>
      <c r="E112" s="3">
        <f t="shared" si="8"/>
        <v>-15171</v>
      </c>
      <c r="I112" s="3"/>
      <c r="K112" s="3"/>
    </row>
    <row r="113" spans="1:11" x14ac:dyDescent="0.25">
      <c r="A113" s="2"/>
      <c r="D113" s="3"/>
      <c r="E113" s="3"/>
      <c r="I113" s="3"/>
      <c r="K113" s="3"/>
    </row>
    <row r="114" spans="1:11" x14ac:dyDescent="0.25">
      <c r="A114" s="2"/>
      <c r="D114" s="3"/>
      <c r="E114" s="3"/>
      <c r="I114" s="3"/>
      <c r="K114" s="3"/>
    </row>
    <row r="115" spans="1:11" x14ac:dyDescent="0.25">
      <c r="A115" s="2"/>
      <c r="D115" s="3"/>
      <c r="E115" s="3"/>
      <c r="I115" s="3"/>
      <c r="K115" s="3"/>
    </row>
    <row r="116" spans="1:11" x14ac:dyDescent="0.25">
      <c r="A116" s="2"/>
      <c r="D116" s="3"/>
      <c r="E116" s="3"/>
      <c r="I116" s="3"/>
      <c r="K116" s="3"/>
    </row>
    <row r="117" spans="1:11" x14ac:dyDescent="0.25">
      <c r="A117" s="2"/>
      <c r="D117" s="3"/>
      <c r="E117" s="3"/>
      <c r="I117" s="3"/>
      <c r="K117" s="3"/>
    </row>
    <row r="118" spans="1:11" x14ac:dyDescent="0.25">
      <c r="A118" s="3" t="s">
        <v>37</v>
      </c>
      <c r="B118" s="3"/>
      <c r="D118" s="3"/>
      <c r="E118" s="3"/>
    </row>
    <row r="119" spans="1:11" x14ac:dyDescent="0.25">
      <c r="A119" t="s">
        <v>38</v>
      </c>
      <c r="C119" s="3">
        <f>SUM(C2:C118)</f>
        <v>630530</v>
      </c>
      <c r="D119" s="3">
        <f>SUM(D2:D118)</f>
        <v>2190653</v>
      </c>
      <c r="E119" s="3">
        <f>SUM(E2:E118)</f>
        <v>414</v>
      </c>
    </row>
    <row r="120" spans="1:11" x14ac:dyDescent="0.25">
      <c r="A120" t="s">
        <v>20</v>
      </c>
      <c r="D120" s="7">
        <f>D119/E122</f>
        <v>0.9998110509628414</v>
      </c>
      <c r="E120" s="7">
        <f>E119/E122</f>
        <v>1.8894903715860811E-4</v>
      </c>
    </row>
    <row r="121" spans="1:11" x14ac:dyDescent="0.25">
      <c r="A121" t="s">
        <v>12</v>
      </c>
      <c r="C121" s="7">
        <f>C119/(E122-C119)</f>
        <v>0.4040468120909661</v>
      </c>
      <c r="E121" s="3" t="s">
        <v>42</v>
      </c>
    </row>
    <row r="122" spans="1:11" x14ac:dyDescent="0.25">
      <c r="C122"/>
      <c r="E122" s="3">
        <f>SUM(D119:E119)</f>
        <v>2191067</v>
      </c>
    </row>
    <row r="123" spans="1:11" x14ac:dyDescent="0.25">
      <c r="I123" t="s">
        <v>79</v>
      </c>
    </row>
  </sheetData>
  <sheetProtection algorithmName="SHA-512" hashValue="lZ656c1VspBOd/E1D2KZdrF3viQVH3whPPKokJLKZWvbl2uG/BWiksdgT6YvdaUqSqfiSQicQtBtIZxk68ZIyA==" saltValue="w1Qpp8cDVcFQommHpbBJdg==" spinCount="100000" sheet="1" formatCells="0" formatColumns="0" formatRows="0" insertColumns="0" insertRows="0" insertHyperlinks="0" deleteColumns="0" deleteRows="0" sort="0" autoFilter="0" pivotTables="0"/>
  <autoFilter ref="A1:Q99" xr:uid="{00000000-0009-0000-0000-000005000000}"/>
  <sortState xmlns:xlrd2="http://schemas.microsoft.com/office/spreadsheetml/2017/richdata2" ref="G13:H25">
    <sortCondition descending="1" ref="H13:H25"/>
  </sortState>
  <dataConsolidate topLabels="1">
    <dataRefs count="3">
      <dataRef ref="C10:C25" sheet="2021已實現損益"/>
      <dataRef ref="J64" sheet="2021已實現損益"/>
      <dataRef ref="H67" sheet="2021已實現損益"/>
    </dataRefs>
  </dataConsolid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79"/>
  <sheetViews>
    <sheetView topLeftCell="A55" zoomScaleNormal="100" workbookViewId="0">
      <selection activeCell="H70" sqref="H70"/>
    </sheetView>
  </sheetViews>
  <sheetFormatPr defaultRowHeight="16.5" x14ac:dyDescent="0.25"/>
  <cols>
    <col min="1" max="1" width="16.125" bestFit="1" customWidth="1"/>
    <col min="2" max="2" width="17.5" bestFit="1" customWidth="1"/>
    <col min="3" max="5" width="13.375" bestFit="1" customWidth="1"/>
    <col min="6" max="6" width="11.625" bestFit="1" customWidth="1"/>
    <col min="7" max="9" width="10.5" bestFit="1" customWidth="1"/>
    <col min="10" max="10" width="11.625" bestFit="1" customWidth="1"/>
    <col min="11" max="17" width="10.5" bestFit="1" customWidth="1"/>
  </cols>
  <sheetData>
    <row r="1" spans="1:17" x14ac:dyDescent="0.25">
      <c r="A1" t="s">
        <v>71</v>
      </c>
      <c r="B1" t="s">
        <v>72</v>
      </c>
      <c r="C1" s="3" t="s">
        <v>7</v>
      </c>
      <c r="D1" t="s">
        <v>40</v>
      </c>
      <c r="E1" t="s">
        <v>41</v>
      </c>
    </row>
    <row r="2" spans="1:17" x14ac:dyDescent="0.25">
      <c r="C2" s="3"/>
      <c r="F2" t="s">
        <v>52</v>
      </c>
      <c r="G2" t="s">
        <v>53</v>
      </c>
      <c r="H2" t="s">
        <v>54</v>
      </c>
      <c r="I2" t="s">
        <v>55</v>
      </c>
      <c r="J2" t="s">
        <v>56</v>
      </c>
      <c r="K2" t="s">
        <v>57</v>
      </c>
      <c r="L2" t="s">
        <v>58</v>
      </c>
      <c r="M2" t="s">
        <v>59</v>
      </c>
      <c r="N2" t="s">
        <v>60</v>
      </c>
      <c r="O2" t="s">
        <v>61</v>
      </c>
      <c r="P2" t="s">
        <v>62</v>
      </c>
      <c r="Q2" t="s">
        <v>63</v>
      </c>
    </row>
    <row r="3" spans="1:17" x14ac:dyDescent="0.25">
      <c r="A3" t="s">
        <v>95</v>
      </c>
      <c r="C3" s="3"/>
      <c r="D3" s="3">
        <v>2190653</v>
      </c>
      <c r="E3" s="3">
        <v>414</v>
      </c>
    </row>
    <row r="4" spans="1:17" x14ac:dyDescent="0.25">
      <c r="B4" t="s">
        <v>50</v>
      </c>
      <c r="C4" s="3"/>
      <c r="D4" s="3"/>
      <c r="E4" s="3">
        <v>-20000</v>
      </c>
      <c r="F4" s="3"/>
    </row>
    <row r="5" spans="1:17" x14ac:dyDescent="0.25">
      <c r="B5" t="s">
        <v>92</v>
      </c>
      <c r="C5" s="3"/>
      <c r="D5" s="3"/>
      <c r="E5" s="3">
        <v>-10000</v>
      </c>
      <c r="F5" s="3"/>
    </row>
    <row r="6" spans="1:17" x14ac:dyDescent="0.25">
      <c r="B6" t="s">
        <v>45</v>
      </c>
      <c r="C6" s="3"/>
      <c r="D6" s="3"/>
      <c r="E6" s="3">
        <f>SUM(F6:Q6)</f>
        <v>153606</v>
      </c>
      <c r="F6" s="3">
        <v>10575</v>
      </c>
      <c r="G6" s="3">
        <v>0</v>
      </c>
      <c r="H6" s="3">
        <v>2500</v>
      </c>
      <c r="I6" s="3">
        <v>1144</v>
      </c>
      <c r="J6" s="3">
        <v>1097</v>
      </c>
      <c r="K6" s="3">
        <v>19426</v>
      </c>
      <c r="M6" s="3">
        <v>28384</v>
      </c>
      <c r="N6" s="3">
        <v>27894</v>
      </c>
      <c r="O6" s="3">
        <v>17144</v>
      </c>
      <c r="P6" s="3">
        <v>25442</v>
      </c>
      <c r="Q6" s="3">
        <v>20000</v>
      </c>
    </row>
    <row r="7" spans="1:17" x14ac:dyDescent="0.25">
      <c r="A7" s="2"/>
      <c r="B7" t="s">
        <v>46</v>
      </c>
      <c r="C7" s="3"/>
      <c r="D7" s="3"/>
      <c r="E7" s="3">
        <f>SUM(F7:Q7)</f>
        <v>221000</v>
      </c>
      <c r="F7" s="3">
        <v>100000</v>
      </c>
      <c r="G7" s="3"/>
      <c r="H7" s="3">
        <v>76000</v>
      </c>
      <c r="I7" s="3"/>
      <c r="J7" s="3"/>
      <c r="K7" s="3"/>
      <c r="L7" s="3">
        <v>45000</v>
      </c>
      <c r="N7" s="3"/>
      <c r="O7" s="3"/>
      <c r="P7" s="3"/>
      <c r="Q7" s="3"/>
    </row>
    <row r="8" spans="1:17" x14ac:dyDescent="0.25">
      <c r="A8" s="2"/>
      <c r="B8" t="s">
        <v>77</v>
      </c>
      <c r="C8" s="3"/>
      <c r="D8" s="3"/>
      <c r="E8" s="3">
        <f>SUM(F8:Q8)</f>
        <v>16279</v>
      </c>
      <c r="F8" s="3"/>
      <c r="G8" s="3"/>
      <c r="H8" s="3"/>
      <c r="I8" s="3"/>
      <c r="J8" s="3"/>
      <c r="K8" s="3"/>
      <c r="L8" s="3">
        <v>16279</v>
      </c>
      <c r="M8" s="3"/>
      <c r="N8" s="3"/>
      <c r="O8" s="3"/>
      <c r="P8" s="3"/>
      <c r="Q8" s="3"/>
    </row>
    <row r="9" spans="1:17" x14ac:dyDescent="0.25">
      <c r="A9" s="2"/>
      <c r="B9" t="s">
        <v>91</v>
      </c>
      <c r="C9" s="3"/>
      <c r="D9" s="3"/>
      <c r="E9" s="3">
        <v>24000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x14ac:dyDescent="0.25">
      <c r="A10" s="2"/>
      <c r="C10" s="3">
        <v>-5600</v>
      </c>
      <c r="D10" s="3"/>
      <c r="E10" s="3">
        <v>993000</v>
      </c>
      <c r="L10" s="4"/>
    </row>
    <row r="11" spans="1:17" x14ac:dyDescent="0.25">
      <c r="A11" s="2"/>
      <c r="C11" s="3"/>
      <c r="D11" s="3"/>
      <c r="E11" s="3">
        <f>SUM(F11:Q11)</f>
        <v>-148661</v>
      </c>
      <c r="F11" s="3"/>
      <c r="G11" s="3">
        <v>-13385</v>
      </c>
      <c r="H11" s="3">
        <v>-13385</v>
      </c>
      <c r="I11" s="3">
        <v>-13385</v>
      </c>
      <c r="J11" s="3">
        <v>-13507</v>
      </c>
      <c r="K11" s="3">
        <v>-13507</v>
      </c>
      <c r="L11" s="3">
        <v>-13507</v>
      </c>
      <c r="M11" s="3">
        <v>-13575</v>
      </c>
      <c r="N11" s="3">
        <v>-13575</v>
      </c>
      <c r="O11" s="3">
        <v>-13575</v>
      </c>
      <c r="P11" s="3">
        <v>-13630</v>
      </c>
      <c r="Q11" s="3">
        <v>-13630</v>
      </c>
    </row>
    <row r="12" spans="1:17" x14ac:dyDescent="0.25">
      <c r="A12" s="2">
        <v>44573</v>
      </c>
      <c r="B12" t="s">
        <v>83</v>
      </c>
      <c r="C12" s="3"/>
      <c r="D12" s="3">
        <v>891354</v>
      </c>
      <c r="E12" s="3">
        <f t="shared" ref="E12:E27" si="0">-D12</f>
        <v>-891354</v>
      </c>
    </row>
    <row r="13" spans="1:17" x14ac:dyDescent="0.25">
      <c r="A13" s="2">
        <v>44578</v>
      </c>
      <c r="B13" t="s">
        <v>83</v>
      </c>
      <c r="C13" s="3"/>
      <c r="D13" s="3">
        <v>148059</v>
      </c>
      <c r="E13" s="3">
        <f t="shared" si="0"/>
        <v>-148059</v>
      </c>
    </row>
    <row r="14" spans="1:17" x14ac:dyDescent="0.25">
      <c r="A14" s="2">
        <v>44600</v>
      </c>
      <c r="B14" t="s">
        <v>83</v>
      </c>
      <c r="C14" s="3">
        <v>-10227</v>
      </c>
      <c r="D14" s="3">
        <v>-594236</v>
      </c>
      <c r="E14" s="3">
        <f>$C14+ABS($D14)</f>
        <v>584009</v>
      </c>
    </row>
    <row r="15" spans="1:17" x14ac:dyDescent="0.25">
      <c r="A15" s="2">
        <v>44600</v>
      </c>
      <c r="B15" t="s">
        <v>87</v>
      </c>
      <c r="C15" s="3"/>
      <c r="D15" s="3">
        <v>577730</v>
      </c>
      <c r="E15" s="3">
        <f t="shared" si="0"/>
        <v>-577730</v>
      </c>
      <c r="Q15" t="s">
        <v>93</v>
      </c>
    </row>
    <row r="16" spans="1:17" x14ac:dyDescent="0.25">
      <c r="A16" s="2">
        <v>44601</v>
      </c>
      <c r="B16" t="s">
        <v>83</v>
      </c>
      <c r="C16" s="3">
        <v>304</v>
      </c>
      <c r="D16" s="3">
        <v>-445177</v>
      </c>
      <c r="E16" s="3">
        <f>$C16+ABS($D16)</f>
        <v>445481</v>
      </c>
    </row>
    <row r="17" spans="1:5" x14ac:dyDescent="0.25">
      <c r="A17" s="2">
        <v>44601</v>
      </c>
      <c r="B17" t="s">
        <v>87</v>
      </c>
      <c r="C17" s="3"/>
      <c r="D17" s="3">
        <v>458182</v>
      </c>
      <c r="E17" s="3">
        <f t="shared" si="0"/>
        <v>-458182</v>
      </c>
    </row>
    <row r="18" spans="1:5" x14ac:dyDescent="0.25">
      <c r="A18" s="2">
        <v>44617</v>
      </c>
      <c r="B18" t="s">
        <v>87</v>
      </c>
      <c r="C18" s="3">
        <v>4540</v>
      </c>
      <c r="D18" s="3">
        <v>-1035912</v>
      </c>
      <c r="E18" s="3">
        <f>$C18+ABS($D18)</f>
        <v>1040452</v>
      </c>
    </row>
    <row r="19" spans="1:5" x14ac:dyDescent="0.25">
      <c r="A19" s="2">
        <v>44617</v>
      </c>
      <c r="B19" t="s">
        <v>83</v>
      </c>
      <c r="C19" s="3"/>
      <c r="D19" s="3">
        <v>430671</v>
      </c>
      <c r="E19" s="3">
        <f t="shared" si="0"/>
        <v>-430671</v>
      </c>
    </row>
    <row r="20" spans="1:5" x14ac:dyDescent="0.25">
      <c r="A20" s="2">
        <v>44617</v>
      </c>
      <c r="B20" t="s">
        <v>83</v>
      </c>
      <c r="C20" s="3"/>
      <c r="D20" s="3">
        <v>284113</v>
      </c>
      <c r="E20" s="3">
        <f t="shared" si="0"/>
        <v>-284113</v>
      </c>
    </row>
    <row r="21" spans="1:5" x14ac:dyDescent="0.25">
      <c r="A21" s="2">
        <v>44617</v>
      </c>
      <c r="B21" t="s">
        <v>83</v>
      </c>
      <c r="C21" s="3"/>
      <c r="D21" s="3">
        <v>141556</v>
      </c>
      <c r="E21" s="3">
        <f t="shared" si="0"/>
        <v>-141556</v>
      </c>
    </row>
    <row r="22" spans="1:5" x14ac:dyDescent="0.25">
      <c r="A22" s="2">
        <v>44621</v>
      </c>
      <c r="B22" t="s">
        <v>83</v>
      </c>
      <c r="C22" s="3"/>
      <c r="D22" s="3">
        <v>140556</v>
      </c>
      <c r="E22" s="3">
        <f t="shared" si="0"/>
        <v>-140556</v>
      </c>
    </row>
    <row r="23" spans="1:5" x14ac:dyDescent="0.25">
      <c r="A23" s="2">
        <v>44627</v>
      </c>
      <c r="B23" t="s">
        <v>83</v>
      </c>
      <c r="C23" s="3"/>
      <c r="D23" s="3">
        <v>53421</v>
      </c>
      <c r="E23" s="3">
        <f t="shared" si="0"/>
        <v>-53421</v>
      </c>
    </row>
    <row r="24" spans="1:5" x14ac:dyDescent="0.25">
      <c r="A24" s="2">
        <v>44642</v>
      </c>
      <c r="B24" t="s">
        <v>83</v>
      </c>
      <c r="C24" s="3">
        <v>394</v>
      </c>
      <c r="D24" s="3">
        <v>-53421</v>
      </c>
      <c r="E24" s="3">
        <f>$C24+ABS($D24)</f>
        <v>53815</v>
      </c>
    </row>
    <row r="25" spans="1:5" x14ac:dyDescent="0.25">
      <c r="A25" s="2">
        <v>44645</v>
      </c>
      <c r="B25" t="s">
        <v>87</v>
      </c>
      <c r="C25" s="3"/>
      <c r="D25" s="3">
        <v>124049</v>
      </c>
      <c r="E25" s="3">
        <f t="shared" si="0"/>
        <v>-124049</v>
      </c>
    </row>
    <row r="26" spans="1:5" x14ac:dyDescent="0.25">
      <c r="A26" s="2">
        <v>44672</v>
      </c>
      <c r="B26" t="s">
        <v>87</v>
      </c>
      <c r="C26" s="3">
        <v>2022</v>
      </c>
      <c r="D26" s="3">
        <v>-124049</v>
      </c>
      <c r="E26" s="3">
        <f>$C26+ABS($D26)</f>
        <v>126071</v>
      </c>
    </row>
    <row r="27" spans="1:5" x14ac:dyDescent="0.25">
      <c r="A27" s="2">
        <v>44672</v>
      </c>
      <c r="B27" t="s">
        <v>83</v>
      </c>
      <c r="C27" s="3"/>
      <c r="D27" s="3">
        <v>136554</v>
      </c>
      <c r="E27" s="3">
        <f t="shared" si="0"/>
        <v>-136554</v>
      </c>
    </row>
    <row r="28" spans="1:5" x14ac:dyDescent="0.25">
      <c r="A28" s="2">
        <v>44672</v>
      </c>
      <c r="B28" t="s">
        <v>98</v>
      </c>
      <c r="C28" s="3">
        <v>-1402</v>
      </c>
      <c r="D28" s="3">
        <v>-28710</v>
      </c>
      <c r="E28" s="3">
        <f>$C28+ABS($D28)</f>
        <v>27308</v>
      </c>
    </row>
    <row r="29" spans="1:5" x14ac:dyDescent="0.25">
      <c r="A29" s="2">
        <v>44719</v>
      </c>
      <c r="B29" t="s">
        <v>83</v>
      </c>
      <c r="C29" s="3">
        <v>-93</v>
      </c>
      <c r="D29" s="3">
        <v>-12920</v>
      </c>
      <c r="E29" s="3">
        <f>$C29+ABS($D29)</f>
        <v>12827</v>
      </c>
    </row>
    <row r="30" spans="1:5" x14ac:dyDescent="0.25">
      <c r="A30" s="2">
        <v>44732</v>
      </c>
      <c r="B30" t="s">
        <v>83</v>
      </c>
      <c r="C30" s="3"/>
      <c r="D30" s="3">
        <v>18487</v>
      </c>
      <c r="E30" s="3">
        <f t="shared" ref="E30" si="1">-D30</f>
        <v>-18487</v>
      </c>
    </row>
    <row r="31" spans="1:5" ht="33" customHeight="1" x14ac:dyDescent="0.25">
      <c r="A31" s="2">
        <v>44740</v>
      </c>
      <c r="B31" t="s">
        <v>83</v>
      </c>
      <c r="C31" s="3">
        <v>-25993</v>
      </c>
      <c r="D31" s="3">
        <v>-284113</v>
      </c>
      <c r="E31" s="3">
        <f>$C31+ABS($D31)</f>
        <v>258120</v>
      </c>
    </row>
    <row r="32" spans="1:5" ht="33" customHeight="1" x14ac:dyDescent="0.25">
      <c r="A32" s="2">
        <v>44740</v>
      </c>
      <c r="B32" t="s">
        <v>83</v>
      </c>
      <c r="C32" s="3">
        <v>-12496</v>
      </c>
      <c r="D32" s="3">
        <v>-141556</v>
      </c>
      <c r="E32" s="3">
        <f>$C32+ABS($D32)</f>
        <v>129060</v>
      </c>
    </row>
    <row r="33" spans="1:5" ht="33" customHeight="1" x14ac:dyDescent="0.25">
      <c r="A33" s="2">
        <v>44740</v>
      </c>
      <c r="B33" t="s">
        <v>83</v>
      </c>
      <c r="C33" s="3">
        <v>-11496</v>
      </c>
      <c r="D33" s="3">
        <v>-140556</v>
      </c>
      <c r="E33" s="3">
        <f>$C33+ABS($D33)</f>
        <v>129060</v>
      </c>
    </row>
    <row r="34" spans="1:5" ht="33" customHeight="1" x14ac:dyDescent="0.25">
      <c r="A34" s="2">
        <v>44740</v>
      </c>
      <c r="B34" t="s">
        <v>83</v>
      </c>
      <c r="C34" s="3">
        <v>-7494</v>
      </c>
      <c r="D34" s="3">
        <v>-136554</v>
      </c>
      <c r="E34" s="3">
        <f>$C34+ABS($D34)</f>
        <v>129060</v>
      </c>
    </row>
    <row r="35" spans="1:5" x14ac:dyDescent="0.25">
      <c r="A35" s="2">
        <v>44740</v>
      </c>
      <c r="B35" t="s">
        <v>83</v>
      </c>
      <c r="C35" s="3">
        <v>-28995</v>
      </c>
      <c r="D35" s="3">
        <v>-287115</v>
      </c>
      <c r="E35" s="3">
        <f>$C35+ABS($D35)</f>
        <v>258120</v>
      </c>
    </row>
    <row r="36" spans="1:5" x14ac:dyDescent="0.25">
      <c r="A36" s="2">
        <v>44740</v>
      </c>
      <c r="B36" t="s">
        <v>87</v>
      </c>
      <c r="C36" s="3"/>
      <c r="D36" s="3">
        <v>822744</v>
      </c>
      <c r="E36" s="3">
        <f t="shared" ref="E36" si="2">-D36</f>
        <v>-822744</v>
      </c>
    </row>
    <row r="37" spans="1:5" x14ac:dyDescent="0.25">
      <c r="A37" s="2">
        <v>44741</v>
      </c>
      <c r="B37" t="s">
        <v>83</v>
      </c>
      <c r="C37" s="3"/>
      <c r="D37" s="3">
        <v>19432</v>
      </c>
      <c r="E37" s="3">
        <v>-19432</v>
      </c>
    </row>
    <row r="38" spans="1:5" x14ac:dyDescent="0.25">
      <c r="A38" s="2">
        <v>44742</v>
      </c>
      <c r="B38" t="s">
        <v>83</v>
      </c>
      <c r="C38" s="3">
        <v>-13276</v>
      </c>
      <c r="D38" s="3">
        <v>-139845</v>
      </c>
      <c r="E38" s="3">
        <f>$C38+ABS($D38)</f>
        <v>126569</v>
      </c>
    </row>
    <row r="39" spans="1:5" x14ac:dyDescent="0.25">
      <c r="A39" s="2">
        <v>44742</v>
      </c>
      <c r="B39" t="s">
        <v>47</v>
      </c>
      <c r="C39" s="3"/>
      <c r="D39" s="3">
        <v>173069</v>
      </c>
      <c r="E39" s="3">
        <f t="shared" ref="E39:E43" si="3">-D39</f>
        <v>-173069</v>
      </c>
    </row>
    <row r="40" spans="1:5" x14ac:dyDescent="0.25">
      <c r="A40" s="2">
        <v>44762</v>
      </c>
      <c r="B40" t="s">
        <v>47</v>
      </c>
      <c r="C40" s="3">
        <v>5922</v>
      </c>
      <c r="D40" s="3">
        <v>-173069</v>
      </c>
      <c r="E40" s="3">
        <f>$C40+ABS($D40)</f>
        <v>178991</v>
      </c>
    </row>
    <row r="41" spans="1:5" x14ac:dyDescent="0.25">
      <c r="A41" s="2">
        <v>44762</v>
      </c>
      <c r="B41" t="s">
        <v>87</v>
      </c>
      <c r="C41" s="3"/>
      <c r="D41" s="3">
        <v>173469</v>
      </c>
      <c r="E41" s="3">
        <f t="shared" si="3"/>
        <v>-173469</v>
      </c>
    </row>
    <row r="42" spans="1:5" x14ac:dyDescent="0.25">
      <c r="A42" s="2">
        <v>44783</v>
      </c>
      <c r="B42" t="s">
        <v>87</v>
      </c>
      <c r="C42" s="3">
        <v>7583</v>
      </c>
      <c r="D42" s="3">
        <v>-995497</v>
      </c>
      <c r="E42" s="3">
        <f>$C42+ABS($D42)</f>
        <v>1003080</v>
      </c>
    </row>
    <row r="43" spans="1:5" x14ac:dyDescent="0.25">
      <c r="A43" s="2">
        <v>44789</v>
      </c>
      <c r="B43" t="s">
        <v>87</v>
      </c>
      <c r="C43" s="3"/>
      <c r="D43" s="3">
        <v>1042045</v>
      </c>
      <c r="E43" s="3">
        <f t="shared" si="3"/>
        <v>-1042045</v>
      </c>
    </row>
    <row r="44" spans="1:5" x14ac:dyDescent="0.25">
      <c r="A44" s="2">
        <v>44816</v>
      </c>
      <c r="B44" t="s">
        <v>87</v>
      </c>
      <c r="C44" s="3">
        <v>1382</v>
      </c>
      <c r="D44" s="3"/>
      <c r="E44" s="3">
        <v>1382</v>
      </c>
    </row>
    <row r="45" spans="1:5" x14ac:dyDescent="0.25">
      <c r="A45" s="2">
        <v>44816</v>
      </c>
      <c r="B45" t="s">
        <v>87</v>
      </c>
      <c r="C45" s="3">
        <v>6161</v>
      </c>
      <c r="D45" s="3"/>
      <c r="E45" s="3">
        <v>6161</v>
      </c>
    </row>
    <row r="46" spans="1:5" x14ac:dyDescent="0.25">
      <c r="A46" s="2">
        <v>44820</v>
      </c>
      <c r="B46" t="s">
        <v>83</v>
      </c>
      <c r="C46" s="3">
        <v>80000</v>
      </c>
      <c r="D46" s="3"/>
      <c r="E46" s="3">
        <v>80000</v>
      </c>
    </row>
    <row r="47" spans="1:5" x14ac:dyDescent="0.25">
      <c r="A47" s="2">
        <v>44820</v>
      </c>
      <c r="B47" t="s">
        <v>83</v>
      </c>
      <c r="C47" s="3"/>
      <c r="D47" s="3">
        <v>137195</v>
      </c>
      <c r="E47" s="3">
        <f t="shared" ref="E47" si="4">-D47</f>
        <v>-137195</v>
      </c>
    </row>
    <row r="48" spans="1:5" x14ac:dyDescent="0.25">
      <c r="A48" s="2">
        <v>44820</v>
      </c>
      <c r="B48" t="s">
        <v>90</v>
      </c>
      <c r="C48" s="3">
        <v>-3301</v>
      </c>
      <c r="D48" s="3"/>
      <c r="E48" s="3">
        <v>-3301</v>
      </c>
    </row>
    <row r="49" spans="1:10" x14ac:dyDescent="0.25">
      <c r="A49" s="2">
        <v>44824</v>
      </c>
      <c r="B49" t="s">
        <v>90</v>
      </c>
      <c r="C49" s="3">
        <v>-216829</v>
      </c>
      <c r="D49" s="3">
        <v>-1042015</v>
      </c>
      <c r="E49" s="3">
        <f>$C49+ABS($D49)</f>
        <v>825186</v>
      </c>
    </row>
    <row r="50" spans="1:10" x14ac:dyDescent="0.25">
      <c r="A50" s="2">
        <v>44824</v>
      </c>
      <c r="B50" t="s">
        <v>90</v>
      </c>
      <c r="C50" s="3">
        <v>-11589</v>
      </c>
      <c r="D50" s="3"/>
      <c r="E50" s="3">
        <v>-11589</v>
      </c>
    </row>
    <row r="51" spans="1:10" ht="21.75" customHeight="1" x14ac:dyDescent="0.25">
      <c r="A51" s="2">
        <v>44825</v>
      </c>
      <c r="B51" t="s">
        <v>90</v>
      </c>
      <c r="C51" s="3">
        <v>25693</v>
      </c>
      <c r="D51" s="3"/>
      <c r="E51" s="3">
        <v>25693</v>
      </c>
    </row>
    <row r="52" spans="1:10" ht="21.75" customHeight="1" x14ac:dyDescent="0.25">
      <c r="A52" s="2">
        <v>44826</v>
      </c>
      <c r="B52" t="s">
        <v>83</v>
      </c>
      <c r="C52" s="3"/>
      <c r="D52" s="3">
        <v>130185</v>
      </c>
      <c r="E52" s="3">
        <f t="shared" ref="E52" si="5">-D52</f>
        <v>-130185</v>
      </c>
    </row>
    <row r="53" spans="1:10" ht="21.75" customHeight="1" x14ac:dyDescent="0.25">
      <c r="A53" s="2">
        <v>44830</v>
      </c>
      <c r="B53" t="s">
        <v>76</v>
      </c>
      <c r="C53" s="3">
        <v>-48337</v>
      </c>
      <c r="D53" s="3"/>
      <c r="E53" s="3">
        <v>-48337</v>
      </c>
    </row>
    <row r="54" spans="1:10" ht="21.75" customHeight="1" x14ac:dyDescent="0.25">
      <c r="A54" s="2">
        <v>44830</v>
      </c>
      <c r="B54" t="s">
        <v>83</v>
      </c>
      <c r="C54" s="3"/>
      <c r="D54" s="3">
        <v>615245</v>
      </c>
      <c r="E54" s="3">
        <f t="shared" ref="E54" si="6">-D54</f>
        <v>-615245</v>
      </c>
    </row>
    <row r="55" spans="1:10" ht="21.75" customHeight="1" x14ac:dyDescent="0.25">
      <c r="A55" s="2">
        <v>44831</v>
      </c>
      <c r="B55" t="s">
        <v>83</v>
      </c>
      <c r="C55" s="3">
        <v>1049</v>
      </c>
      <c r="D55" s="3"/>
      <c r="E55" s="3">
        <v>1049</v>
      </c>
    </row>
    <row r="56" spans="1:10" ht="21.75" customHeight="1" x14ac:dyDescent="0.25">
      <c r="A56" s="2">
        <v>44831</v>
      </c>
      <c r="B56" t="s">
        <v>87</v>
      </c>
      <c r="C56" s="3">
        <v>-14496</v>
      </c>
      <c r="D56" s="3"/>
      <c r="E56" s="3">
        <v>-14496</v>
      </c>
    </row>
    <row r="57" spans="1:10" ht="21.75" customHeight="1" x14ac:dyDescent="0.25">
      <c r="A57" s="2">
        <v>44831</v>
      </c>
      <c r="B57" t="s">
        <v>87</v>
      </c>
      <c r="C57" s="3">
        <v>-11187</v>
      </c>
      <c r="D57" s="3"/>
      <c r="E57" s="3">
        <v>-11187</v>
      </c>
    </row>
    <row r="58" spans="1:10" ht="21.75" customHeight="1" x14ac:dyDescent="0.25">
      <c r="A58" s="2">
        <v>44839</v>
      </c>
      <c r="B58" t="s">
        <v>90</v>
      </c>
      <c r="C58" s="3">
        <v>699</v>
      </c>
      <c r="D58" s="3"/>
      <c r="E58" s="3">
        <v>699</v>
      </c>
    </row>
    <row r="59" spans="1:10" ht="21.75" customHeight="1" x14ac:dyDescent="0.25">
      <c r="A59" s="2">
        <v>44845</v>
      </c>
      <c r="B59" t="s">
        <v>83</v>
      </c>
      <c r="C59" s="3"/>
      <c r="D59" s="3">
        <v>11254</v>
      </c>
      <c r="E59" s="3">
        <f t="shared" ref="E59" si="7">-D59</f>
        <v>-11254</v>
      </c>
    </row>
    <row r="60" spans="1:10" ht="21.75" customHeight="1" x14ac:dyDescent="0.25">
      <c r="A60" s="2">
        <v>44846</v>
      </c>
      <c r="B60" t="s">
        <v>76</v>
      </c>
      <c r="C60" s="3">
        <v>778</v>
      </c>
      <c r="D60" s="3"/>
      <c r="E60" s="3">
        <v>778</v>
      </c>
    </row>
    <row r="61" spans="1:10" ht="21.75" customHeight="1" x14ac:dyDescent="0.25">
      <c r="A61" s="2">
        <v>44850</v>
      </c>
      <c r="B61" t="s">
        <v>83</v>
      </c>
      <c r="C61" s="3"/>
      <c r="D61" s="3">
        <v>22308</v>
      </c>
      <c r="E61" s="3">
        <f t="shared" ref="E61:E62" si="8">-D61</f>
        <v>-22308</v>
      </c>
    </row>
    <row r="62" spans="1:10" ht="21.75" customHeight="1" x14ac:dyDescent="0.25">
      <c r="A62" s="2">
        <v>44886</v>
      </c>
      <c r="B62" t="s">
        <v>83</v>
      </c>
      <c r="C62" s="3"/>
      <c r="D62" s="3">
        <v>11754</v>
      </c>
      <c r="E62" s="3">
        <f t="shared" si="8"/>
        <v>-11754</v>
      </c>
    </row>
    <row r="63" spans="1:10" ht="21.75" customHeight="1" x14ac:dyDescent="0.25">
      <c r="A63" s="2"/>
      <c r="C63" s="3"/>
      <c r="D63" s="3"/>
      <c r="E63" s="3"/>
      <c r="J63" s="3"/>
    </row>
    <row r="64" spans="1:10" ht="21.75" customHeight="1" x14ac:dyDescent="0.25">
      <c r="A64" s="2"/>
      <c r="C64" s="3"/>
      <c r="D64" s="3"/>
      <c r="E64" s="3"/>
    </row>
    <row r="65" spans="1:10" ht="21.75" customHeight="1" x14ac:dyDescent="0.25">
      <c r="A65" s="2"/>
      <c r="C65" s="3"/>
      <c r="D65" s="3"/>
      <c r="E65" s="3"/>
    </row>
    <row r="66" spans="1:10" ht="21.75" customHeight="1" x14ac:dyDescent="0.25">
      <c r="A66" s="2"/>
      <c r="C66" s="3"/>
      <c r="D66" s="3"/>
      <c r="E66" s="3"/>
    </row>
    <row r="67" spans="1:10" ht="21.75" customHeight="1" x14ac:dyDescent="0.25">
      <c r="A67" s="2"/>
      <c r="C67" s="3"/>
      <c r="D67" s="3"/>
      <c r="E67" s="3"/>
    </row>
    <row r="68" spans="1:10" x14ac:dyDescent="0.25">
      <c r="A68" s="2"/>
      <c r="C68" s="3"/>
      <c r="D68" s="3"/>
      <c r="E68" s="3"/>
    </row>
    <row r="69" spans="1:10" x14ac:dyDescent="0.25">
      <c r="A69" s="2"/>
      <c r="C69" s="3"/>
      <c r="D69" s="3"/>
      <c r="E69" s="3"/>
      <c r="J69" s="3"/>
    </row>
    <row r="70" spans="1:10" x14ac:dyDescent="0.25">
      <c r="A70" s="3" t="s">
        <v>37</v>
      </c>
      <c r="B70" s="3"/>
      <c r="C70" s="3"/>
      <c r="D70" s="3"/>
      <c r="E70" s="3"/>
      <c r="J70" s="3"/>
    </row>
    <row r="71" spans="1:10" x14ac:dyDescent="0.25">
      <c r="A71" t="s">
        <v>38</v>
      </c>
      <c r="C71" s="3">
        <f>SUM(C2:C70)</f>
        <v>-286284</v>
      </c>
      <c r="D71" s="3">
        <f>SUM(D2:D70)</f>
        <v>3119340</v>
      </c>
      <c r="E71" s="3">
        <f>SUM(E2:E70)</f>
        <v>20267</v>
      </c>
      <c r="H71" s="3"/>
    </row>
    <row r="72" spans="1:10" x14ac:dyDescent="0.25">
      <c r="A72" t="s">
        <v>20</v>
      </c>
      <c r="C72" s="3"/>
      <c r="D72" s="7">
        <f>D71/E74</f>
        <v>0.99354473346504835</v>
      </c>
      <c r="E72" s="7">
        <f>E71/E74</f>
        <v>6.4552665349516675E-3</v>
      </c>
      <c r="H72" s="3"/>
    </row>
    <row r="73" spans="1:10" x14ac:dyDescent="0.25">
      <c r="A73" t="s">
        <v>12</v>
      </c>
      <c r="C73" s="7">
        <f>C71/(E74-C71)</f>
        <v>-8.3564830287945535E-2</v>
      </c>
      <c r="E73" s="3" t="s">
        <v>42</v>
      </c>
      <c r="H73" s="3"/>
    </row>
    <row r="74" spans="1:10" x14ac:dyDescent="0.25">
      <c r="C74" s="3"/>
      <c r="E74" s="3">
        <f>SUM(D71:E71)</f>
        <v>3139607</v>
      </c>
      <c r="H74" s="3"/>
    </row>
    <row r="75" spans="1:10" x14ac:dyDescent="0.25">
      <c r="A75" s="2"/>
      <c r="C75" s="3"/>
      <c r="D75" s="3"/>
      <c r="E75" s="3"/>
      <c r="H75" s="3"/>
    </row>
    <row r="76" spans="1:10" x14ac:dyDescent="0.25">
      <c r="A76" s="2"/>
      <c r="C76" s="3"/>
      <c r="D76" s="3"/>
      <c r="E76" s="3"/>
      <c r="H76" s="3"/>
    </row>
    <row r="77" spans="1:10" x14ac:dyDescent="0.25">
      <c r="A77" s="2"/>
      <c r="C77" s="3"/>
      <c r="D77" s="3"/>
      <c r="E77" s="3"/>
      <c r="H77" s="3"/>
    </row>
    <row r="78" spans="1:10" x14ac:dyDescent="0.25">
      <c r="A78" s="2"/>
      <c r="C78" s="3"/>
      <c r="D78" s="3"/>
      <c r="E78" s="3"/>
      <c r="H78" s="3"/>
    </row>
    <row r="79" spans="1:10" x14ac:dyDescent="0.25">
      <c r="A79" s="2"/>
      <c r="C79" s="3"/>
      <c r="D79" s="3"/>
      <c r="E79" s="3"/>
      <c r="H79" s="3"/>
    </row>
    <row r="80" spans="1:10" x14ac:dyDescent="0.25">
      <c r="A80" s="2"/>
      <c r="C80" s="3"/>
      <c r="D80" s="3"/>
      <c r="E80" s="3"/>
      <c r="H80" s="3"/>
      <c r="I80" s="9"/>
    </row>
    <row r="81" spans="1:13" x14ac:dyDescent="0.25">
      <c r="A81" s="2"/>
      <c r="C81" s="3"/>
      <c r="E81" s="3"/>
      <c r="H81" s="3"/>
    </row>
    <row r="82" spans="1:13" x14ac:dyDescent="0.25">
      <c r="A82" s="2"/>
      <c r="C82" s="3"/>
      <c r="D82" s="3"/>
      <c r="E82" s="3"/>
      <c r="H82" s="3"/>
      <c r="M82" s="3"/>
    </row>
    <row r="83" spans="1:13" x14ac:dyDescent="0.25">
      <c r="A83" s="2"/>
      <c r="C83" s="3"/>
      <c r="D83" s="3"/>
      <c r="E83" s="3"/>
      <c r="H83" s="3"/>
    </row>
    <row r="84" spans="1:13" x14ac:dyDescent="0.25">
      <c r="A84" s="2"/>
      <c r="C84" s="3"/>
      <c r="D84" s="3"/>
      <c r="E84" s="3"/>
      <c r="H84" s="3"/>
    </row>
    <row r="85" spans="1:13" x14ac:dyDescent="0.25">
      <c r="A85" s="2"/>
      <c r="C85" s="3"/>
      <c r="D85" s="3"/>
      <c r="E85" s="3"/>
      <c r="H85" s="3"/>
    </row>
    <row r="86" spans="1:13" x14ac:dyDescent="0.25">
      <c r="A86" s="2"/>
      <c r="C86" s="3"/>
      <c r="D86" s="3"/>
      <c r="E86" s="3"/>
      <c r="H86" s="3"/>
    </row>
    <row r="87" spans="1:13" x14ac:dyDescent="0.25">
      <c r="A87" s="2"/>
      <c r="C87" s="3"/>
      <c r="D87" s="3"/>
      <c r="E87" s="3"/>
    </row>
    <row r="88" spans="1:13" x14ac:dyDescent="0.25">
      <c r="A88" s="2"/>
      <c r="C88" s="3"/>
      <c r="D88" s="3"/>
      <c r="E88" s="3"/>
    </row>
    <row r="89" spans="1:13" x14ac:dyDescent="0.25">
      <c r="A89" s="2"/>
      <c r="C89" s="3"/>
      <c r="D89" s="3"/>
      <c r="E89" s="3"/>
    </row>
    <row r="90" spans="1:13" x14ac:dyDescent="0.25">
      <c r="A90" s="2"/>
      <c r="C90" s="3"/>
      <c r="D90" s="3"/>
      <c r="E90" s="3"/>
    </row>
    <row r="91" spans="1:13" x14ac:dyDescent="0.25">
      <c r="A91" s="2"/>
      <c r="C91" s="3"/>
      <c r="D91" s="3"/>
      <c r="E91" s="3"/>
    </row>
    <row r="92" spans="1:13" x14ac:dyDescent="0.25">
      <c r="A92" s="2"/>
      <c r="C92" s="3"/>
      <c r="D92" s="3"/>
      <c r="E92" s="3"/>
    </row>
    <row r="93" spans="1:13" x14ac:dyDescent="0.25">
      <c r="A93" s="2"/>
      <c r="C93" s="3"/>
      <c r="D93" s="3"/>
      <c r="E93" s="3"/>
    </row>
    <row r="94" spans="1:13" x14ac:dyDescent="0.25">
      <c r="A94" s="2"/>
      <c r="C94" s="3"/>
      <c r="D94" s="3"/>
      <c r="E94" s="3"/>
    </row>
    <row r="95" spans="1:13" x14ac:dyDescent="0.25">
      <c r="A95" s="2"/>
      <c r="C95" s="3"/>
      <c r="D95" s="3"/>
      <c r="E95" s="3"/>
    </row>
    <row r="96" spans="1:13" x14ac:dyDescent="0.25">
      <c r="A96" s="2"/>
      <c r="C96" s="3"/>
      <c r="D96" s="3"/>
      <c r="E96" s="3"/>
    </row>
    <row r="97" spans="1:5" x14ac:dyDescent="0.25">
      <c r="A97" s="2"/>
      <c r="C97" s="3"/>
      <c r="D97" s="3"/>
      <c r="E97" s="3"/>
    </row>
    <row r="98" spans="1:5" x14ac:dyDescent="0.25">
      <c r="A98" s="2"/>
      <c r="C98" s="3"/>
      <c r="D98" s="3"/>
      <c r="E98" s="3"/>
    </row>
    <row r="99" spans="1:5" x14ac:dyDescent="0.25">
      <c r="A99" s="2"/>
      <c r="C99" s="3"/>
      <c r="D99" s="3"/>
      <c r="E99" s="3"/>
    </row>
    <row r="100" spans="1:5" x14ac:dyDescent="0.25">
      <c r="A100" s="2"/>
      <c r="C100" s="3"/>
      <c r="D100" s="3"/>
      <c r="E100" s="3"/>
    </row>
    <row r="101" spans="1:5" x14ac:dyDescent="0.25">
      <c r="A101" s="2"/>
      <c r="C101" s="3"/>
      <c r="D101" s="3"/>
      <c r="E101" s="3"/>
    </row>
    <row r="102" spans="1:5" x14ac:dyDescent="0.25">
      <c r="A102" s="2"/>
      <c r="C102" s="3"/>
      <c r="D102" s="3"/>
      <c r="E102" s="3"/>
    </row>
    <row r="103" spans="1:5" x14ac:dyDescent="0.25">
      <c r="A103" s="2"/>
      <c r="C103" s="3"/>
      <c r="D103" s="3"/>
      <c r="E103" s="3"/>
    </row>
    <row r="104" spans="1:5" x14ac:dyDescent="0.25">
      <c r="A104" s="2"/>
      <c r="C104" s="3"/>
      <c r="D104" s="3"/>
      <c r="E104" s="3"/>
    </row>
    <row r="105" spans="1:5" x14ac:dyDescent="0.25">
      <c r="A105" s="2"/>
      <c r="C105" s="3"/>
      <c r="D105" s="3"/>
      <c r="E105" s="3"/>
    </row>
    <row r="106" spans="1:5" x14ac:dyDescent="0.25">
      <c r="A106" s="2"/>
      <c r="C106" s="3"/>
      <c r="D106" s="3"/>
      <c r="E106" s="3"/>
    </row>
    <row r="107" spans="1:5" x14ac:dyDescent="0.25">
      <c r="A107" s="2"/>
      <c r="C107" s="3"/>
      <c r="D107" s="3"/>
      <c r="E107" s="3"/>
    </row>
    <row r="108" spans="1:5" x14ac:dyDescent="0.25">
      <c r="A108" s="2"/>
      <c r="C108" s="3"/>
      <c r="D108" s="3"/>
      <c r="E108" s="3"/>
    </row>
    <row r="109" spans="1:5" x14ac:dyDescent="0.25">
      <c r="A109" s="2"/>
      <c r="C109" s="3"/>
      <c r="D109" s="3"/>
      <c r="E109" s="3"/>
    </row>
    <row r="110" spans="1:5" x14ac:dyDescent="0.25">
      <c r="A110" s="2"/>
      <c r="C110" s="3"/>
      <c r="D110" s="3"/>
      <c r="E110" s="3"/>
    </row>
    <row r="111" spans="1:5" x14ac:dyDescent="0.25">
      <c r="A111" s="2"/>
      <c r="C111" s="3"/>
      <c r="D111" s="3"/>
      <c r="E111" s="3"/>
    </row>
    <row r="112" spans="1:5" x14ac:dyDescent="0.25">
      <c r="A112" s="2"/>
      <c r="C112" s="3"/>
      <c r="D112" s="3"/>
      <c r="E112" s="3"/>
    </row>
    <row r="113" spans="1:5" x14ac:dyDescent="0.25">
      <c r="A113" s="2"/>
      <c r="C113" s="3"/>
      <c r="D113" s="3"/>
      <c r="E113" s="3"/>
    </row>
    <row r="114" spans="1:5" x14ac:dyDescent="0.25">
      <c r="A114" s="2"/>
      <c r="C114" s="3"/>
      <c r="D114" s="3"/>
      <c r="E114" s="3"/>
    </row>
    <row r="115" spans="1:5" x14ac:dyDescent="0.25">
      <c r="A115" s="2"/>
      <c r="C115" s="3"/>
      <c r="D115" s="3"/>
      <c r="E115" s="3"/>
    </row>
    <row r="116" spans="1:5" x14ac:dyDescent="0.25">
      <c r="A116" s="2"/>
      <c r="C116" s="3"/>
      <c r="D116" s="3"/>
      <c r="E116" s="3"/>
    </row>
    <row r="117" spans="1:5" x14ac:dyDescent="0.25">
      <c r="A117" s="2"/>
      <c r="C117" s="3"/>
      <c r="D117" s="3"/>
      <c r="E117" s="3"/>
    </row>
    <row r="118" spans="1:5" x14ac:dyDescent="0.25">
      <c r="A118" s="2"/>
      <c r="C118" s="3"/>
      <c r="D118" s="3"/>
      <c r="E118" s="3"/>
    </row>
    <row r="119" spans="1:5" x14ac:dyDescent="0.25">
      <c r="A119" s="2"/>
      <c r="C119" s="3"/>
      <c r="D119" s="3"/>
      <c r="E119" s="3"/>
    </row>
    <row r="120" spans="1:5" x14ac:dyDescent="0.25">
      <c r="A120" s="2"/>
      <c r="C120" s="3"/>
      <c r="D120" s="3"/>
      <c r="E120" s="3"/>
    </row>
    <row r="121" spans="1:5" x14ac:dyDescent="0.25">
      <c r="A121" s="2"/>
      <c r="C121" s="3"/>
      <c r="D121" s="3"/>
      <c r="E121" s="3"/>
    </row>
    <row r="122" spans="1:5" x14ac:dyDescent="0.25">
      <c r="A122" s="2"/>
      <c r="C122" s="3"/>
      <c r="D122" s="3"/>
      <c r="E122" s="3"/>
    </row>
    <row r="123" spans="1:5" x14ac:dyDescent="0.25">
      <c r="A123" s="2"/>
      <c r="C123" s="3"/>
      <c r="D123" s="3"/>
      <c r="E123" s="3"/>
    </row>
    <row r="124" spans="1:5" x14ac:dyDescent="0.25">
      <c r="A124" s="2"/>
      <c r="C124" s="3"/>
      <c r="D124" s="3"/>
      <c r="E124" s="3"/>
    </row>
    <row r="125" spans="1:5" x14ac:dyDescent="0.25">
      <c r="A125" s="2"/>
      <c r="C125" s="3"/>
      <c r="D125" s="3"/>
      <c r="E125" s="3"/>
    </row>
    <row r="126" spans="1:5" x14ac:dyDescent="0.25">
      <c r="A126" s="2"/>
      <c r="C126" s="3"/>
      <c r="D126" s="3"/>
      <c r="E126" s="3"/>
    </row>
    <row r="127" spans="1:5" x14ac:dyDescent="0.25">
      <c r="A127" s="2"/>
      <c r="C127" s="3"/>
      <c r="D127" s="3"/>
      <c r="E127" s="3"/>
    </row>
    <row r="128" spans="1:5" x14ac:dyDescent="0.25">
      <c r="A128" s="2"/>
      <c r="C128" s="3"/>
      <c r="D128" s="3"/>
      <c r="E128" s="3"/>
    </row>
    <row r="129" spans="1:14" x14ac:dyDescent="0.25">
      <c r="A129" s="2"/>
      <c r="C129" s="3"/>
      <c r="D129" s="3"/>
      <c r="E129" s="3"/>
    </row>
    <row r="130" spans="1:14" x14ac:dyDescent="0.25">
      <c r="A130" s="2"/>
      <c r="C130" s="3"/>
      <c r="D130" s="3"/>
      <c r="E130" s="3"/>
    </row>
    <row r="131" spans="1:14" x14ac:dyDescent="0.25">
      <c r="A131" s="2"/>
      <c r="C131" s="3"/>
      <c r="D131" s="3"/>
      <c r="E131" s="3"/>
    </row>
    <row r="132" spans="1:14" x14ac:dyDescent="0.25">
      <c r="A132" s="2"/>
      <c r="C132" s="3"/>
      <c r="D132" s="3"/>
      <c r="E132" s="3"/>
      <c r="J132" t="s">
        <v>78</v>
      </c>
    </row>
    <row r="133" spans="1:14" x14ac:dyDescent="0.25">
      <c r="A133" s="2"/>
      <c r="C133" s="3"/>
      <c r="D133" s="3"/>
      <c r="E133" s="3"/>
    </row>
    <row r="134" spans="1:14" x14ac:dyDescent="0.25">
      <c r="A134" s="2"/>
      <c r="C134" s="3"/>
      <c r="D134" s="3"/>
      <c r="E134" s="3"/>
      <c r="J134" s="2"/>
      <c r="L134" s="3"/>
      <c r="M134" s="3"/>
      <c r="N134" s="3"/>
    </row>
    <row r="135" spans="1:14" x14ac:dyDescent="0.25">
      <c r="A135" s="2"/>
      <c r="C135" s="3"/>
      <c r="D135" s="3"/>
      <c r="E135" s="3"/>
    </row>
    <row r="136" spans="1:14" x14ac:dyDescent="0.25">
      <c r="A136" s="2"/>
      <c r="C136" s="3"/>
      <c r="D136" s="3"/>
      <c r="E136" s="3"/>
    </row>
    <row r="137" spans="1:14" x14ac:dyDescent="0.25">
      <c r="A137" s="2"/>
      <c r="C137" s="3"/>
      <c r="D137" s="3"/>
      <c r="E137" s="3"/>
    </row>
    <row r="138" spans="1:14" x14ac:dyDescent="0.25">
      <c r="A138" s="2"/>
      <c r="C138" s="3"/>
      <c r="D138" s="3"/>
      <c r="E138" s="3"/>
      <c r="J138" s="3"/>
    </row>
    <row r="139" spans="1:14" x14ac:dyDescent="0.25">
      <c r="A139" s="2"/>
      <c r="C139" s="3"/>
      <c r="D139" s="3"/>
      <c r="E139" s="3"/>
    </row>
    <row r="140" spans="1:14" x14ac:dyDescent="0.25">
      <c r="A140" s="2"/>
      <c r="C140" s="3"/>
      <c r="D140" s="3"/>
      <c r="E140" s="3"/>
    </row>
    <row r="141" spans="1:14" x14ac:dyDescent="0.25">
      <c r="A141" s="2"/>
      <c r="C141" s="3"/>
      <c r="D141" s="3"/>
      <c r="E141" s="3"/>
    </row>
    <row r="142" spans="1:14" x14ac:dyDescent="0.25">
      <c r="A142" s="2"/>
      <c r="C142" s="3"/>
      <c r="D142" s="3"/>
      <c r="E142" s="3"/>
      <c r="M142" s="3"/>
      <c r="N142" s="3"/>
    </row>
    <row r="143" spans="1:14" x14ac:dyDescent="0.25">
      <c r="A143" s="2"/>
      <c r="C143" s="3"/>
      <c r="D143" s="3"/>
      <c r="E143" s="3"/>
    </row>
    <row r="144" spans="1:14" x14ac:dyDescent="0.25">
      <c r="A144" s="2"/>
      <c r="C144" s="3"/>
      <c r="D144" s="3"/>
      <c r="E144" s="3"/>
      <c r="H144" s="8"/>
    </row>
    <row r="145" spans="1:11" x14ac:dyDescent="0.25">
      <c r="A145" s="2"/>
      <c r="C145" s="3"/>
      <c r="D145" s="3"/>
      <c r="E145" s="3"/>
      <c r="I145" s="3"/>
    </row>
    <row r="146" spans="1:11" x14ac:dyDescent="0.25">
      <c r="A146" s="2"/>
      <c r="C146" s="3"/>
      <c r="D146" s="3"/>
      <c r="E146" s="3"/>
      <c r="I146" s="3"/>
      <c r="K146" s="3"/>
    </row>
    <row r="147" spans="1:11" x14ac:dyDescent="0.25">
      <c r="A147" s="2"/>
      <c r="C147" s="3"/>
      <c r="D147" s="3"/>
      <c r="E147" s="3"/>
      <c r="I147" s="3"/>
      <c r="K147" s="3"/>
    </row>
    <row r="148" spans="1:11" x14ac:dyDescent="0.25">
      <c r="A148" s="2"/>
      <c r="C148" s="3"/>
      <c r="D148" s="3"/>
      <c r="E148" s="3"/>
      <c r="I148" s="3"/>
      <c r="K148" s="3"/>
    </row>
    <row r="149" spans="1:11" x14ac:dyDescent="0.25">
      <c r="A149" s="2"/>
      <c r="C149" s="3"/>
      <c r="D149" s="3"/>
      <c r="E149" s="3"/>
      <c r="I149" s="3"/>
      <c r="K149" s="3"/>
    </row>
    <row r="150" spans="1:11" x14ac:dyDescent="0.25">
      <c r="A150" s="2"/>
      <c r="C150" s="3"/>
      <c r="D150" s="3"/>
      <c r="E150" s="3"/>
      <c r="I150" s="3"/>
      <c r="K150" s="3"/>
    </row>
    <row r="151" spans="1:11" x14ac:dyDescent="0.25">
      <c r="A151" s="2"/>
      <c r="C151" s="3"/>
      <c r="D151" s="3"/>
      <c r="E151" s="3"/>
      <c r="I151" s="3"/>
      <c r="K151" s="3"/>
    </row>
    <row r="152" spans="1:11" x14ac:dyDescent="0.25">
      <c r="A152" s="2"/>
      <c r="C152" s="3"/>
      <c r="D152" s="3"/>
      <c r="E152" s="3"/>
      <c r="I152" s="3"/>
      <c r="K152" s="3"/>
    </row>
    <row r="153" spans="1:11" x14ac:dyDescent="0.25">
      <c r="A153" s="2"/>
      <c r="C153" s="3"/>
      <c r="D153" s="3"/>
      <c r="E153" s="3"/>
      <c r="I153" s="3"/>
      <c r="K153" s="3"/>
    </row>
    <row r="154" spans="1:11" x14ac:dyDescent="0.25">
      <c r="A154" s="2"/>
      <c r="C154" s="3"/>
      <c r="D154" s="3"/>
      <c r="E154" s="3"/>
      <c r="I154" s="3"/>
      <c r="K154" s="3"/>
    </row>
    <row r="155" spans="1:11" x14ac:dyDescent="0.25">
      <c r="A155" s="2"/>
      <c r="C155" s="3"/>
      <c r="D155" s="3"/>
      <c r="E155" s="3"/>
      <c r="I155" s="3"/>
      <c r="K155" s="3"/>
    </row>
    <row r="156" spans="1:11" x14ac:dyDescent="0.25">
      <c r="A156" s="2"/>
      <c r="C156" s="3"/>
      <c r="D156" s="3"/>
      <c r="E156" s="3"/>
      <c r="I156" s="3"/>
      <c r="K156" s="3"/>
    </row>
    <row r="157" spans="1:11" x14ac:dyDescent="0.25">
      <c r="A157" s="2"/>
      <c r="C157" s="3"/>
      <c r="D157" s="3"/>
      <c r="E157" s="3"/>
      <c r="I157" s="3"/>
      <c r="K157" s="3"/>
    </row>
    <row r="158" spans="1:11" x14ac:dyDescent="0.25">
      <c r="A158" s="2"/>
      <c r="C158" s="3"/>
      <c r="D158" s="3"/>
      <c r="E158" s="3"/>
      <c r="I158" s="3"/>
      <c r="K158" s="3"/>
    </row>
    <row r="159" spans="1:11" x14ac:dyDescent="0.25">
      <c r="A159" s="2"/>
      <c r="C159" s="3"/>
      <c r="D159" s="3"/>
      <c r="E159" s="3"/>
      <c r="I159" s="3"/>
      <c r="K159" s="3"/>
    </row>
    <row r="160" spans="1:11" x14ac:dyDescent="0.25">
      <c r="A160" s="2"/>
      <c r="C160" s="3"/>
      <c r="D160" s="3"/>
      <c r="E160" s="3"/>
      <c r="I160" s="3"/>
      <c r="K160" s="3"/>
    </row>
    <row r="161" spans="1:11" x14ac:dyDescent="0.25">
      <c r="A161" s="2"/>
      <c r="C161" s="3"/>
      <c r="D161" s="3"/>
      <c r="E161" s="3"/>
      <c r="I161" s="3"/>
      <c r="K161" s="3"/>
    </row>
    <row r="162" spans="1:11" x14ac:dyDescent="0.25">
      <c r="A162" s="2"/>
      <c r="C162" s="3"/>
      <c r="D162" s="3"/>
      <c r="E162" s="3"/>
      <c r="I162" s="3"/>
      <c r="K162" s="3"/>
    </row>
    <row r="163" spans="1:11" x14ac:dyDescent="0.25">
      <c r="A163" s="2"/>
      <c r="C163" s="3"/>
      <c r="D163" s="3"/>
      <c r="E163" s="3"/>
      <c r="I163" s="3"/>
      <c r="K163" s="3"/>
    </row>
    <row r="164" spans="1:11" x14ac:dyDescent="0.25">
      <c r="A164" s="2"/>
      <c r="C164" s="3"/>
      <c r="D164" s="3"/>
      <c r="E164" s="3"/>
      <c r="I164" s="3"/>
      <c r="K164" s="3"/>
    </row>
    <row r="165" spans="1:11" x14ac:dyDescent="0.25">
      <c r="A165" s="2"/>
      <c r="C165" s="3"/>
      <c r="D165" s="3"/>
      <c r="E165" s="3"/>
      <c r="I165" s="3"/>
      <c r="K165" s="3"/>
    </row>
    <row r="166" spans="1:11" x14ac:dyDescent="0.25">
      <c r="A166" s="2"/>
      <c r="C166" s="3"/>
      <c r="D166" s="3"/>
      <c r="E166" s="3"/>
      <c r="I166" s="3"/>
      <c r="K166" s="3"/>
    </row>
    <row r="167" spans="1:11" x14ac:dyDescent="0.25">
      <c r="A167" s="2"/>
      <c r="C167" s="3"/>
      <c r="D167" s="3"/>
      <c r="E167" s="3"/>
      <c r="I167" s="3"/>
      <c r="K167" s="3"/>
    </row>
    <row r="168" spans="1:11" x14ac:dyDescent="0.25">
      <c r="A168" s="2"/>
      <c r="C168" s="3"/>
      <c r="D168" s="3"/>
      <c r="E168" s="3"/>
      <c r="I168" s="3"/>
      <c r="K168" s="3"/>
    </row>
    <row r="179" spans="3:3" x14ac:dyDescent="0.25">
      <c r="C179" s="7">
        <f>'2022已實現損益'!C73</f>
        <v>-8.3564830287945535E-2</v>
      </c>
    </row>
  </sheetData>
  <sheetProtection algorithmName="SHA-512" hashValue="8WqaAzlZ7qxtAhKRgMLUniAmNYMPl032Eye/WGrSk+DnHSljE8WibqEDHMn3mxiy2FKIuQK4UzVg8+Ghy9IlxQ==" saltValue="SHx2XWqhInxcY50BM3bfJg==" spinCount="100000" sheet="1" formatCells="0" formatColumns="0" formatRows="0" insertColumns="0" insertRows="0" insertHyperlinks="0" deleteColumns="0" deleteRows="0" sort="0" autoFilter="0" pivotTables="0"/>
  <autoFilter ref="A1:Q57" xr:uid="{00000000-0009-0000-0000-000006000000}"/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47"/>
  <sheetViews>
    <sheetView topLeftCell="A24" zoomScaleNormal="100" workbookViewId="0">
      <selection activeCell="I29" sqref="I29"/>
    </sheetView>
  </sheetViews>
  <sheetFormatPr defaultRowHeight="16.5" x14ac:dyDescent="0.25"/>
  <cols>
    <col min="1" max="1" width="16.125" bestFit="1" customWidth="1"/>
    <col min="2" max="2" width="10.875" bestFit="1" customWidth="1"/>
    <col min="3" max="5" width="13.375" bestFit="1" customWidth="1"/>
    <col min="6" max="6" width="11.625" bestFit="1" customWidth="1"/>
    <col min="7" max="9" width="10.5" bestFit="1" customWidth="1"/>
    <col min="10" max="10" width="11.625" bestFit="1" customWidth="1"/>
    <col min="11" max="18" width="10.5" bestFit="1" customWidth="1"/>
  </cols>
  <sheetData>
    <row r="1" spans="1:18" x14ac:dyDescent="0.25">
      <c r="A1" t="s">
        <v>71</v>
      </c>
      <c r="B1" t="s">
        <v>72</v>
      </c>
      <c r="C1" s="3" t="s">
        <v>7</v>
      </c>
      <c r="D1" t="s">
        <v>40</v>
      </c>
      <c r="E1" t="s">
        <v>41</v>
      </c>
    </row>
    <row r="2" spans="1:18" x14ac:dyDescent="0.25">
      <c r="C2" s="3"/>
      <c r="F2" t="s">
        <v>52</v>
      </c>
      <c r="G2" t="s">
        <v>53</v>
      </c>
      <c r="H2" t="s">
        <v>54</v>
      </c>
      <c r="I2" t="s">
        <v>55</v>
      </c>
      <c r="J2" t="s">
        <v>56</v>
      </c>
      <c r="K2" t="s">
        <v>57</v>
      </c>
      <c r="L2" t="s">
        <v>58</v>
      </c>
      <c r="M2" t="s">
        <v>59</v>
      </c>
      <c r="N2" t="s">
        <v>60</v>
      </c>
      <c r="O2" t="s">
        <v>61</v>
      </c>
      <c r="P2" t="s">
        <v>62</v>
      </c>
      <c r="Q2" t="s">
        <v>63</v>
      </c>
    </row>
    <row r="3" spans="1:18" x14ac:dyDescent="0.25">
      <c r="A3" t="s">
        <v>94</v>
      </c>
      <c r="C3" s="3"/>
      <c r="D3" s="3">
        <v>3118594</v>
      </c>
      <c r="E3" s="3">
        <v>3559</v>
      </c>
    </row>
    <row r="4" spans="1:18" ht="17.25" customHeight="1" x14ac:dyDescent="0.25">
      <c r="B4" t="s">
        <v>45</v>
      </c>
      <c r="D4" s="3"/>
      <c r="E4" s="3">
        <f>SUM(F4:Q4)</f>
        <v>136096</v>
      </c>
      <c r="F4" s="3"/>
      <c r="G4" s="3">
        <v>6000</v>
      </c>
      <c r="H4" s="3">
        <v>3525</v>
      </c>
      <c r="I4" s="3">
        <v>22179</v>
      </c>
      <c r="J4" s="3">
        <v>13752</v>
      </c>
      <c r="K4" s="3">
        <v>25053</v>
      </c>
      <c r="L4" s="3"/>
      <c r="M4" s="3">
        <v>22625</v>
      </c>
      <c r="N4" s="3">
        <v>6838</v>
      </c>
      <c r="O4" s="3">
        <v>14913</v>
      </c>
      <c r="P4" s="3">
        <v>15589</v>
      </c>
      <c r="Q4" s="3">
        <v>5622</v>
      </c>
    </row>
    <row r="5" spans="1:18" x14ac:dyDescent="0.25">
      <c r="B5" t="s">
        <v>46</v>
      </c>
      <c r="D5" s="3"/>
      <c r="E5" s="3">
        <f>SUM(F5:Q5)</f>
        <v>220000</v>
      </c>
      <c r="F5" s="3">
        <v>80000</v>
      </c>
      <c r="H5" s="3">
        <v>90000</v>
      </c>
      <c r="I5" s="3"/>
      <c r="J5" s="3"/>
      <c r="K5" s="3"/>
      <c r="L5" s="3">
        <v>50000</v>
      </c>
      <c r="M5" s="3"/>
      <c r="N5" s="3"/>
      <c r="O5" s="3"/>
      <c r="P5" s="3"/>
      <c r="Q5" s="3"/>
    </row>
    <row r="6" spans="1:18" x14ac:dyDescent="0.25">
      <c r="B6" t="s">
        <v>77</v>
      </c>
      <c r="D6" s="3"/>
      <c r="E6" s="3">
        <f>SUM(F6:Q6)</f>
        <v>20101</v>
      </c>
      <c r="F6" s="3"/>
      <c r="H6" s="3"/>
      <c r="I6" s="3"/>
      <c r="J6" s="3"/>
      <c r="K6" s="3"/>
      <c r="L6" s="3">
        <v>20101</v>
      </c>
      <c r="M6" s="3"/>
      <c r="N6" s="3"/>
      <c r="O6" s="3"/>
      <c r="P6" s="3"/>
      <c r="Q6" s="3"/>
    </row>
    <row r="7" spans="1:18" x14ac:dyDescent="0.25">
      <c r="C7" s="3"/>
      <c r="D7" s="3"/>
      <c r="E7" s="3">
        <f>SUM(F7:R7)</f>
        <v>-178262</v>
      </c>
      <c r="F7" s="3">
        <v>-13682</v>
      </c>
      <c r="G7" s="3">
        <v>-13682</v>
      </c>
      <c r="H7" s="3">
        <v>-13682</v>
      </c>
      <c r="I7" s="3">
        <v>-13682</v>
      </c>
      <c r="J7" s="3">
        <v>-13726</v>
      </c>
      <c r="K7" s="3">
        <v>-13726</v>
      </c>
      <c r="L7" s="3">
        <v>-13726</v>
      </c>
      <c r="M7" s="3">
        <v>-13726</v>
      </c>
      <c r="N7" s="3">
        <v>-13726</v>
      </c>
      <c r="O7" s="3">
        <v>-13726</v>
      </c>
      <c r="P7" s="3">
        <v>-13726</v>
      </c>
      <c r="Q7" s="3">
        <v>-13726</v>
      </c>
      <c r="R7" s="3">
        <v>-13726</v>
      </c>
    </row>
    <row r="8" spans="1:18" x14ac:dyDescent="0.25">
      <c r="B8" t="s">
        <v>126</v>
      </c>
      <c r="C8" s="3"/>
      <c r="D8" s="3"/>
      <c r="E8" s="3">
        <v>-7400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8" x14ac:dyDescent="0.25">
      <c r="B9" t="s">
        <v>127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8" x14ac:dyDescent="0.25">
      <c r="A10" s="2"/>
      <c r="B10" t="s">
        <v>99</v>
      </c>
      <c r="C10" s="3"/>
      <c r="D10" s="3"/>
      <c r="E10" s="3">
        <f>SUM(F10:Q10)</f>
        <v>-7385</v>
      </c>
      <c r="F10" s="3">
        <v>-3030</v>
      </c>
      <c r="G10" s="3">
        <v>-4355</v>
      </c>
      <c r="H10" s="3"/>
      <c r="I10" s="3"/>
      <c r="J10" s="3"/>
      <c r="K10" s="3"/>
      <c r="L10" s="3"/>
      <c r="N10" s="3"/>
      <c r="O10" s="3"/>
      <c r="P10" s="3"/>
      <c r="Q10" s="3"/>
    </row>
    <row r="11" spans="1:18" x14ac:dyDescent="0.25">
      <c r="A11" s="2">
        <v>44565</v>
      </c>
      <c r="B11" t="s">
        <v>97</v>
      </c>
      <c r="C11" s="3">
        <v>962</v>
      </c>
      <c r="D11" s="3">
        <v>-9790</v>
      </c>
      <c r="E11" s="3">
        <f>$C11+ABS($D11)</f>
        <v>10752</v>
      </c>
      <c r="F11" s="3"/>
      <c r="G11" s="3"/>
      <c r="H11" s="3"/>
      <c r="I11" s="3"/>
      <c r="J11" s="3"/>
      <c r="K11" s="3"/>
      <c r="L11" s="3"/>
      <c r="M11" s="3"/>
    </row>
    <row r="12" spans="1:18" x14ac:dyDescent="0.25">
      <c r="A12" s="2">
        <v>44567</v>
      </c>
      <c r="B12" t="s">
        <v>97</v>
      </c>
      <c r="C12" s="3">
        <v>130</v>
      </c>
      <c r="D12" s="3">
        <v>-1464</v>
      </c>
      <c r="E12" s="3">
        <f>$C12+ABS($D12)</f>
        <v>1594</v>
      </c>
      <c r="F12" s="3"/>
      <c r="G12" s="3"/>
      <c r="H12" s="3"/>
      <c r="I12" s="3"/>
      <c r="J12" s="3"/>
      <c r="K12" s="3"/>
      <c r="L12" s="3"/>
      <c r="M12" s="3"/>
    </row>
    <row r="13" spans="1:18" x14ac:dyDescent="0.25">
      <c r="A13" s="2">
        <v>44571</v>
      </c>
      <c r="B13" t="s">
        <v>97</v>
      </c>
      <c r="C13" s="3">
        <v>67301</v>
      </c>
      <c r="D13" s="3">
        <v>-649307</v>
      </c>
      <c r="E13" s="3">
        <f>$C13+ABS($D13)</f>
        <v>716608</v>
      </c>
    </row>
    <row r="14" spans="1:18" x14ac:dyDescent="0.25">
      <c r="A14" s="2">
        <v>44591</v>
      </c>
      <c r="B14" t="s">
        <v>97</v>
      </c>
      <c r="C14" s="3"/>
      <c r="D14" s="3">
        <v>586835</v>
      </c>
      <c r="E14" s="3">
        <f t="shared" ref="E14:E21" si="0">-D14</f>
        <v>-586835</v>
      </c>
    </row>
    <row r="15" spans="1:18" x14ac:dyDescent="0.25">
      <c r="A15" s="2">
        <v>44593</v>
      </c>
      <c r="B15" t="s">
        <v>97</v>
      </c>
      <c r="C15" s="3"/>
      <c r="D15" s="3">
        <v>150059</v>
      </c>
      <c r="E15" s="3">
        <f t="shared" si="0"/>
        <v>-150059</v>
      </c>
      <c r="J15" s="11"/>
    </row>
    <row r="16" spans="1:18" x14ac:dyDescent="0.25">
      <c r="A16" s="2">
        <v>44607</v>
      </c>
      <c r="B16" t="s">
        <v>97</v>
      </c>
      <c r="C16" s="3"/>
      <c r="D16" s="3">
        <v>29211</v>
      </c>
      <c r="E16" s="3">
        <f t="shared" si="0"/>
        <v>-29211</v>
      </c>
      <c r="I16" t="s">
        <v>97</v>
      </c>
      <c r="J16" s="3">
        <f>SUMIFS($C$4:$C$114,$B$4:$B$114,I16)</f>
        <v>192772</v>
      </c>
    </row>
    <row r="17" spans="1:13" x14ac:dyDescent="0.25">
      <c r="A17" s="2">
        <v>44633</v>
      </c>
      <c r="B17" t="s">
        <v>97</v>
      </c>
      <c r="C17" s="3">
        <v>-4415</v>
      </c>
      <c r="D17" s="3">
        <v>-74228</v>
      </c>
      <c r="E17" s="3">
        <f>$C17+ABS($D17)</f>
        <v>69813</v>
      </c>
    </row>
    <row r="18" spans="1:13" x14ac:dyDescent="0.25">
      <c r="A18" s="2">
        <v>44635</v>
      </c>
      <c r="B18" t="s">
        <v>97</v>
      </c>
      <c r="C18" s="3"/>
      <c r="D18" s="3">
        <v>140199</v>
      </c>
      <c r="E18" s="3">
        <f t="shared" si="0"/>
        <v>-140199</v>
      </c>
    </row>
    <row r="19" spans="1:13" x14ac:dyDescent="0.25">
      <c r="A19" s="2">
        <v>44669</v>
      </c>
      <c r="B19" t="s">
        <v>97</v>
      </c>
      <c r="C19" s="3">
        <v>7276</v>
      </c>
      <c r="D19" s="3">
        <v>-105042</v>
      </c>
      <c r="E19" s="3">
        <f>$C19+ABS($D19)</f>
        <v>112318</v>
      </c>
    </row>
    <row r="20" spans="1:13" x14ac:dyDescent="0.25">
      <c r="A20" s="2">
        <v>44670</v>
      </c>
      <c r="B20" t="s">
        <v>97</v>
      </c>
      <c r="C20" s="3"/>
      <c r="D20" s="3">
        <v>126450</v>
      </c>
      <c r="E20" s="3">
        <f t="shared" si="0"/>
        <v>-126450</v>
      </c>
      <c r="F20" s="3"/>
      <c r="G20" s="3"/>
      <c r="H20" s="3"/>
      <c r="I20" s="3"/>
      <c r="J20" s="3"/>
      <c r="L20" s="3"/>
      <c r="M20" s="3"/>
    </row>
    <row r="21" spans="1:13" x14ac:dyDescent="0.25">
      <c r="A21" s="2">
        <v>44672</v>
      </c>
      <c r="B21" t="s">
        <v>97</v>
      </c>
      <c r="C21" s="3"/>
      <c r="D21" s="3">
        <v>30712</v>
      </c>
      <c r="E21" s="3">
        <f t="shared" si="0"/>
        <v>-30712</v>
      </c>
      <c r="F21" s="3"/>
      <c r="G21" s="3"/>
      <c r="H21" s="3"/>
      <c r="I21" s="3"/>
      <c r="J21" s="3"/>
      <c r="K21" s="3"/>
      <c r="L21" s="3"/>
      <c r="M21" s="3"/>
    </row>
    <row r="22" spans="1:13" x14ac:dyDescent="0.25">
      <c r="A22" s="2">
        <v>44677</v>
      </c>
      <c r="B22" t="s">
        <v>97</v>
      </c>
      <c r="C22" s="3">
        <v>-776</v>
      </c>
      <c r="D22" s="3">
        <v>-7903</v>
      </c>
      <c r="E22" s="3">
        <f>$C22+ABS($D22)</f>
        <v>7127</v>
      </c>
      <c r="F22" s="3"/>
      <c r="G22" s="3"/>
      <c r="H22" s="3"/>
      <c r="I22" s="3"/>
      <c r="J22" s="3"/>
      <c r="K22" s="3"/>
      <c r="L22" s="3"/>
      <c r="M22" s="3"/>
    </row>
    <row r="23" spans="1:13" x14ac:dyDescent="0.25">
      <c r="A23" s="2">
        <v>44689</v>
      </c>
      <c r="B23" t="s">
        <v>97</v>
      </c>
      <c r="C23" s="3">
        <v>140</v>
      </c>
      <c r="D23" s="3">
        <v>-15806</v>
      </c>
      <c r="E23" s="3">
        <f>$C23+ABS($D23)</f>
        <v>15946</v>
      </c>
      <c r="F23" s="3"/>
      <c r="G23" s="3"/>
      <c r="H23" s="3"/>
      <c r="I23" s="3"/>
      <c r="J23" s="3"/>
      <c r="K23" s="3"/>
      <c r="L23" s="3"/>
      <c r="M23" s="3"/>
    </row>
    <row r="24" spans="1:13" x14ac:dyDescent="0.25">
      <c r="A24" s="2">
        <v>44728</v>
      </c>
      <c r="B24" t="s">
        <v>97</v>
      </c>
      <c r="C24" s="3">
        <v>314</v>
      </c>
      <c r="D24" s="3">
        <v>-55322</v>
      </c>
      <c r="E24" s="3">
        <f>$C24+ABS($D24)</f>
        <v>55636</v>
      </c>
      <c r="F24" s="3"/>
      <c r="G24" s="3"/>
      <c r="H24" s="3"/>
      <c r="I24" s="3"/>
      <c r="J24" s="3"/>
      <c r="L24" s="3"/>
      <c r="M24" s="3"/>
    </row>
    <row r="25" spans="1:13" x14ac:dyDescent="0.25">
      <c r="A25" s="2">
        <v>44731</v>
      </c>
      <c r="B25" t="s">
        <v>97</v>
      </c>
      <c r="C25" s="3"/>
      <c r="D25" s="3">
        <v>78781</v>
      </c>
      <c r="E25" s="3">
        <f t="shared" ref="E25:E36" si="1">-D25</f>
        <v>-78781</v>
      </c>
      <c r="F25" s="3"/>
      <c r="G25" s="3"/>
      <c r="H25" s="3"/>
      <c r="I25" s="3"/>
      <c r="J25" s="3"/>
      <c r="K25" s="3"/>
      <c r="L25" s="3"/>
      <c r="M25" s="3"/>
    </row>
    <row r="26" spans="1:13" x14ac:dyDescent="0.25">
      <c r="A26" s="2">
        <v>44739</v>
      </c>
      <c r="B26" t="s">
        <v>97</v>
      </c>
      <c r="C26" s="3">
        <v>5037</v>
      </c>
      <c r="D26" s="3">
        <v>-156912</v>
      </c>
      <c r="E26" s="3">
        <f>$C26+ABS($D26)</f>
        <v>161949</v>
      </c>
      <c r="F26" s="3"/>
      <c r="G26" s="3"/>
      <c r="H26" s="3"/>
      <c r="I26" s="3"/>
      <c r="J26" s="3"/>
      <c r="K26" s="3"/>
      <c r="L26" s="3"/>
      <c r="M26" s="3"/>
    </row>
    <row r="27" spans="1:13" x14ac:dyDescent="0.25">
      <c r="A27" s="2">
        <v>44752</v>
      </c>
      <c r="B27" t="s">
        <v>97</v>
      </c>
      <c r="C27" s="3"/>
      <c r="D27" s="3">
        <v>146457</v>
      </c>
      <c r="E27" s="3">
        <f t="shared" si="1"/>
        <v>-146457</v>
      </c>
      <c r="F27" s="3"/>
      <c r="G27" s="3"/>
      <c r="H27" s="3"/>
      <c r="I27" s="3"/>
      <c r="J27" s="3"/>
      <c r="K27" s="3"/>
      <c r="L27" s="3"/>
      <c r="M27" s="3"/>
    </row>
    <row r="28" spans="1:13" x14ac:dyDescent="0.25">
      <c r="A28" s="2">
        <v>44759</v>
      </c>
      <c r="B28" t="s">
        <v>97</v>
      </c>
      <c r="C28" s="3"/>
      <c r="D28" s="3">
        <v>16673</v>
      </c>
      <c r="E28" s="3">
        <f t="shared" si="1"/>
        <v>-16673</v>
      </c>
      <c r="F28" s="3"/>
      <c r="G28" s="3"/>
      <c r="H28" s="3"/>
      <c r="I28" s="3"/>
      <c r="J28" s="3"/>
      <c r="K28" s="3"/>
      <c r="L28" s="3"/>
      <c r="M28" s="3"/>
    </row>
    <row r="29" spans="1:13" x14ac:dyDescent="0.25">
      <c r="A29" s="2">
        <v>44763</v>
      </c>
      <c r="B29" t="s">
        <v>97</v>
      </c>
      <c r="C29" s="3"/>
      <c r="D29" s="3">
        <v>30912</v>
      </c>
      <c r="E29" s="3">
        <f t="shared" si="1"/>
        <v>-30912</v>
      </c>
      <c r="F29" s="3"/>
      <c r="G29" s="3"/>
      <c r="H29" s="3"/>
      <c r="I29" s="3"/>
      <c r="J29" s="3"/>
      <c r="K29" s="3"/>
      <c r="L29" s="3"/>
      <c r="M29" s="3"/>
    </row>
    <row r="30" spans="1:13" x14ac:dyDescent="0.25">
      <c r="A30" s="2">
        <v>44777</v>
      </c>
      <c r="B30" t="s">
        <v>97</v>
      </c>
      <c r="C30" s="3">
        <v>5166</v>
      </c>
      <c r="D30" s="3">
        <v>-30912</v>
      </c>
      <c r="E30" s="3">
        <f>$C30+ABS($D30)</f>
        <v>36078</v>
      </c>
      <c r="F30" s="3"/>
      <c r="G30" s="3"/>
      <c r="H30" s="3"/>
      <c r="I30" s="3"/>
      <c r="J30" s="3"/>
      <c r="K30" s="3"/>
      <c r="L30" s="3"/>
      <c r="M30" s="3"/>
    </row>
    <row r="31" spans="1:13" x14ac:dyDescent="0.25">
      <c r="A31" s="2">
        <v>44789</v>
      </c>
      <c r="B31" t="s">
        <v>97</v>
      </c>
      <c r="C31" s="3"/>
      <c r="D31" s="3">
        <v>15756</v>
      </c>
      <c r="E31" s="3">
        <f t="shared" si="1"/>
        <v>-15756</v>
      </c>
      <c r="F31" s="3"/>
      <c r="G31" s="3"/>
      <c r="H31" s="3"/>
      <c r="I31" s="3"/>
      <c r="J31" s="3"/>
      <c r="K31" s="3"/>
      <c r="L31" s="3"/>
      <c r="M31" s="3"/>
    </row>
    <row r="32" spans="1:13" x14ac:dyDescent="0.25">
      <c r="A32" s="2">
        <v>44801</v>
      </c>
      <c r="B32" t="s">
        <v>97</v>
      </c>
      <c r="C32" s="3"/>
      <c r="D32" s="3">
        <v>14955</v>
      </c>
      <c r="E32" s="3">
        <f t="shared" si="1"/>
        <v>-14955</v>
      </c>
      <c r="F32" s="3"/>
      <c r="G32" s="3"/>
      <c r="H32" s="3"/>
      <c r="I32" s="3"/>
      <c r="J32" s="3"/>
      <c r="K32" s="3"/>
      <c r="L32" s="3"/>
      <c r="M32" s="3"/>
    </row>
    <row r="33" spans="1:13" x14ac:dyDescent="0.25">
      <c r="A33" s="2">
        <v>45188</v>
      </c>
      <c r="B33" t="s">
        <v>97</v>
      </c>
      <c r="C33" s="3">
        <v>-15</v>
      </c>
      <c r="D33" s="3">
        <v>-30711</v>
      </c>
      <c r="E33" s="3">
        <f>$C33+ABS($D33)</f>
        <v>30696</v>
      </c>
      <c r="F33" s="3"/>
      <c r="G33" s="3"/>
      <c r="H33" s="3"/>
      <c r="I33" s="3"/>
      <c r="J33" s="3"/>
      <c r="K33" s="3"/>
      <c r="L33" s="3"/>
      <c r="M33" s="3"/>
    </row>
    <row r="34" spans="1:13" x14ac:dyDescent="0.25">
      <c r="A34" s="2">
        <v>45190</v>
      </c>
      <c r="B34" t="s">
        <v>97</v>
      </c>
      <c r="C34" s="3"/>
      <c r="D34" s="3">
        <v>147710</v>
      </c>
      <c r="E34" s="3">
        <f t="shared" si="1"/>
        <v>-147710</v>
      </c>
      <c r="F34" s="3"/>
      <c r="G34" s="3"/>
      <c r="H34" s="3"/>
      <c r="I34" s="3"/>
      <c r="J34" s="3"/>
      <c r="K34" s="3"/>
      <c r="L34" s="3"/>
      <c r="M34" s="3"/>
    </row>
    <row r="35" spans="1:13" x14ac:dyDescent="0.25">
      <c r="A35" s="2">
        <v>45191</v>
      </c>
      <c r="B35" t="s">
        <v>97</v>
      </c>
      <c r="C35" s="3">
        <v>111527</v>
      </c>
      <c r="D35" s="3"/>
      <c r="E35" s="3">
        <v>111527</v>
      </c>
      <c r="F35" s="3"/>
      <c r="G35" s="3"/>
      <c r="H35" s="3"/>
      <c r="I35" s="3"/>
      <c r="J35" s="3"/>
      <c r="K35" s="3"/>
      <c r="L35" s="3"/>
      <c r="M35" s="3"/>
    </row>
    <row r="36" spans="1:13" x14ac:dyDescent="0.25">
      <c r="A36" s="2">
        <v>45210</v>
      </c>
      <c r="B36" t="s">
        <v>97</v>
      </c>
      <c r="C36" s="3"/>
      <c r="D36" s="3">
        <v>7077</v>
      </c>
      <c r="E36" s="3">
        <f t="shared" si="1"/>
        <v>-7077</v>
      </c>
      <c r="F36" s="3"/>
      <c r="G36" s="3"/>
      <c r="H36" s="3"/>
      <c r="I36" s="3"/>
      <c r="J36" s="3"/>
      <c r="K36" s="3"/>
      <c r="L36" s="3"/>
      <c r="M36" s="3"/>
    </row>
    <row r="37" spans="1:13" x14ac:dyDescent="0.25">
      <c r="A37" s="2">
        <v>45238</v>
      </c>
      <c r="B37" t="s">
        <v>97</v>
      </c>
      <c r="C37" s="3">
        <v>125</v>
      </c>
      <c r="D37" s="3">
        <v>-7077</v>
      </c>
      <c r="E37" s="3">
        <f>$C37+ABS($D37)</f>
        <v>7202</v>
      </c>
      <c r="F37" s="3"/>
      <c r="G37" s="3"/>
      <c r="H37" s="3"/>
      <c r="I37" s="3"/>
      <c r="J37" s="3"/>
      <c r="K37" s="3"/>
      <c r="L37" s="3"/>
      <c r="M37" s="3"/>
    </row>
    <row r="38" spans="1:13" x14ac:dyDescent="0.25">
      <c r="A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x14ac:dyDescent="0.25">
      <c r="A39" s="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3" x14ac:dyDescent="0.25">
      <c r="A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3" x14ac:dyDescent="0.25">
      <c r="A41" s="2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 x14ac:dyDescent="0.25">
      <c r="G42" s="3"/>
    </row>
    <row r="43" spans="1:13" x14ac:dyDescent="0.25">
      <c r="A43" s="3" t="s">
        <v>37</v>
      </c>
      <c r="B43" s="3"/>
      <c r="C43" s="3"/>
      <c r="D43" s="3"/>
      <c r="E43" s="3"/>
    </row>
    <row r="44" spans="1:13" x14ac:dyDescent="0.25">
      <c r="A44" t="s">
        <v>38</v>
      </c>
      <c r="C44" s="3">
        <f>SUM(C3:C42)</f>
        <v>192772</v>
      </c>
      <c r="D44" s="3">
        <f>SUM(D3:D43)</f>
        <v>3495907</v>
      </c>
      <c r="E44" s="3">
        <f>SUM(E3:E43)</f>
        <v>2168</v>
      </c>
    </row>
    <row r="45" spans="1:13" x14ac:dyDescent="0.25">
      <c r="A45" t="s">
        <v>20</v>
      </c>
      <c r="C45" s="3"/>
      <c r="D45" s="7">
        <f>D44/E47</f>
        <v>0.99938023055537684</v>
      </c>
      <c r="E45" s="7">
        <f>E44/E47</f>
        <v>6.1976944462311409E-4</v>
      </c>
    </row>
    <row r="46" spans="1:13" x14ac:dyDescent="0.25">
      <c r="A46" t="s">
        <v>12</v>
      </c>
      <c r="C46" s="7">
        <f>C44/(E47-C44)</f>
        <v>5.8322035831510757E-2</v>
      </c>
      <c r="E46" s="3" t="s">
        <v>42</v>
      </c>
    </row>
    <row r="47" spans="1:13" x14ac:dyDescent="0.25">
      <c r="C47" s="3"/>
      <c r="E47" s="3">
        <f>SUM(D44:E44)</f>
        <v>3498075</v>
      </c>
    </row>
  </sheetData>
  <sheetProtection sheet="1"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5"/>
  <sheetViews>
    <sheetView tabSelected="1" workbookViewId="0">
      <selection activeCell="K22" sqref="K22"/>
    </sheetView>
  </sheetViews>
  <sheetFormatPr defaultRowHeight="16.5" x14ac:dyDescent="0.25"/>
  <cols>
    <col min="1" max="1" width="16.125" bestFit="1" customWidth="1"/>
    <col min="2" max="2" width="10.875" bestFit="1" customWidth="1"/>
    <col min="3" max="5" width="13.375" bestFit="1" customWidth="1"/>
    <col min="6" max="6" width="11.625" bestFit="1" customWidth="1"/>
    <col min="7" max="14" width="10.5" bestFit="1" customWidth="1"/>
  </cols>
  <sheetData>
    <row r="1" spans="1:17" x14ac:dyDescent="0.25">
      <c r="A1" t="s">
        <v>71</v>
      </c>
      <c r="B1" t="s">
        <v>72</v>
      </c>
      <c r="C1" s="3" t="s">
        <v>7</v>
      </c>
      <c r="D1" t="s">
        <v>40</v>
      </c>
      <c r="E1" t="s">
        <v>41</v>
      </c>
    </row>
    <row r="2" spans="1:17" x14ac:dyDescent="0.25">
      <c r="C2" s="3"/>
      <c r="F2" t="s">
        <v>52</v>
      </c>
      <c r="G2" t="s">
        <v>53</v>
      </c>
      <c r="H2" t="s">
        <v>54</v>
      </c>
      <c r="I2" t="s">
        <v>55</v>
      </c>
      <c r="J2" t="s">
        <v>56</v>
      </c>
      <c r="K2" t="s">
        <v>57</v>
      </c>
      <c r="L2" t="s">
        <v>58</v>
      </c>
      <c r="M2" t="s">
        <v>59</v>
      </c>
      <c r="N2" t="s">
        <v>60</v>
      </c>
      <c r="O2" t="s">
        <v>61</v>
      </c>
      <c r="P2" t="s">
        <v>62</v>
      </c>
      <c r="Q2" t="s">
        <v>63</v>
      </c>
    </row>
    <row r="3" spans="1:17" x14ac:dyDescent="0.25">
      <c r="A3" t="s">
        <v>94</v>
      </c>
      <c r="C3" s="3"/>
      <c r="D3" s="3">
        <v>3495907</v>
      </c>
      <c r="E3" s="3">
        <v>2168</v>
      </c>
    </row>
    <row r="4" spans="1:17" ht="17.25" customHeight="1" x14ac:dyDescent="0.25">
      <c r="B4" t="s">
        <v>45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x14ac:dyDescent="0.25">
      <c r="B5" t="s">
        <v>46</v>
      </c>
      <c r="D5" s="3"/>
      <c r="E5" s="3"/>
      <c r="F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x14ac:dyDescent="0.25">
      <c r="B6" t="s">
        <v>77</v>
      </c>
      <c r="D6" s="3"/>
      <c r="E6" s="3"/>
      <c r="F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x14ac:dyDescent="0.25"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x14ac:dyDescent="0.25">
      <c r="A8" s="2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7" x14ac:dyDescent="0.25">
      <c r="A9" s="2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7" x14ac:dyDescent="0.25">
      <c r="G10" s="3"/>
    </row>
    <row r="11" spans="1:17" x14ac:dyDescent="0.25">
      <c r="A11" s="3" t="s">
        <v>37</v>
      </c>
      <c r="B11" s="3"/>
      <c r="C11" s="3"/>
      <c r="D11" s="3"/>
      <c r="E11" s="3"/>
    </row>
    <row r="12" spans="1:17" x14ac:dyDescent="0.25">
      <c r="A12" t="s">
        <v>38</v>
      </c>
      <c r="C12" s="3">
        <f>SUM(C3:C10)</f>
        <v>0</v>
      </c>
      <c r="D12" s="3">
        <f>SUM(D3:D11)</f>
        <v>3495907</v>
      </c>
      <c r="E12" s="3">
        <f>SUM(E3:E11)</f>
        <v>2168</v>
      </c>
    </row>
    <row r="13" spans="1:17" x14ac:dyDescent="0.25">
      <c r="A13" t="s">
        <v>20</v>
      </c>
      <c r="C13" s="3"/>
      <c r="D13" s="7">
        <f>D12/E15</f>
        <v>0.99938023055537684</v>
      </c>
      <c r="E13" s="7">
        <f>E12/E15</f>
        <v>6.1976944462311409E-4</v>
      </c>
    </row>
    <row r="14" spans="1:17" x14ac:dyDescent="0.25">
      <c r="A14" t="s">
        <v>12</v>
      </c>
      <c r="C14" s="7">
        <f>C12/(E15-C12)</f>
        <v>0</v>
      </c>
      <c r="E14" s="3" t="s">
        <v>42</v>
      </c>
    </row>
    <row r="15" spans="1:17" x14ac:dyDescent="0.25">
      <c r="C15" s="3"/>
      <c r="E15" s="3">
        <f>SUM(D12:E12)</f>
        <v>3498075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投資報酬率</vt:lpstr>
      <vt:lpstr>2017已實現損益</vt:lpstr>
      <vt:lpstr>2018已實現損益</vt:lpstr>
      <vt:lpstr>2019已實現損益</vt:lpstr>
      <vt:lpstr>2020已實現損益</vt:lpstr>
      <vt:lpstr>2021已實現損益</vt:lpstr>
      <vt:lpstr>2022已實現損益</vt:lpstr>
      <vt:lpstr>2023已實現損益</vt:lpstr>
      <vt:lpstr>2024已實現損益</vt:lpstr>
      <vt:lpstr>2021已實現損益_阿公</vt:lpstr>
      <vt:lpstr>帳號管理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ChilaiHuang(黃佳欣)</dc:creator>
  <cp:lastModifiedBy>Owner</cp:lastModifiedBy>
  <dcterms:created xsi:type="dcterms:W3CDTF">2017-11-13T01:32:02Z</dcterms:created>
  <dcterms:modified xsi:type="dcterms:W3CDTF">2024-01-08T14:01:21Z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e51c7310-b4d8-4a6a-b16b-763f5ba96580</vt:lpwstr>
  </property>
</Properties>
</file>