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80" yWindow="276" windowWidth="17280" windowHeight="8880" tabRatio="600" firstSheet="0" activeTab="0" autoFilterDateGrouping="1"/>
  </bookViews>
  <sheets>
    <sheet xmlns:r="http://schemas.openxmlformats.org/officeDocument/2006/relationships" name="Prijspeil" sheetId="1" state="visible" r:id="rId1"/>
    <sheet xmlns:r="http://schemas.openxmlformats.org/officeDocument/2006/relationships" name="Cashflow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€&quot;\ #,##0;[Red]&quot;€&quot;\ \-#,##0"/>
    <numFmt numFmtId="165" formatCode="0.0%"/>
    <numFmt numFmtId="166" formatCode="&quot;€&quot;\ #,##0"/>
    <numFmt numFmtId="167" formatCode="_-&quot;€&quot;\ * #,##0_-;_-&quot;€&quot;\ * #,##0\-;_-&quot;€&quot;\ * &quot;-&quot;??_-;_-@_-"/>
    <numFmt numFmtId="168" formatCode="_-* #,##0_-;_-* #,##0\-;_-* &quot;-&quot;??_-;_-@_-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11"/>
      <scheme val="minor"/>
    </font>
    <font>
      <name val="Arial"/>
      <family val="2"/>
      <sz val="11"/>
    </font>
  </fonts>
  <fills count="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7" fillId="0" borderId="0"/>
    <xf numFmtId="0" fontId="2" fillId="2" borderId="0"/>
    <xf numFmtId="0" fontId="3" fillId="3" borderId="1"/>
    <xf numFmtId="0" fontId="4" fillId="4" borderId="2"/>
    <xf numFmtId="43" fontId="7" fillId="0" borderId="0"/>
    <xf numFmtId="44" fontId="7" fillId="0" borderId="0"/>
    <xf numFmtId="9" fontId="7" fillId="0" borderId="0"/>
  </cellStyleXfs>
  <cellXfs count="37">
    <xf numFmtId="0" fontId="0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1" xfId="0">
      <alignment horizontal="center"/>
    </xf>
    <xf numFmtId="10" fontId="0" fillId="0" borderId="0" pivotButton="0" quotePrefix="0" xfId="0"/>
    <xf numFmtId="164" fontId="0" fillId="0" borderId="3" pivotButton="0" quotePrefix="0" xfId="0"/>
    <xf numFmtId="165" fontId="0" fillId="0" borderId="0" pivotButton="0" quotePrefix="0" xfId="0"/>
    <xf numFmtId="165" fontId="0" fillId="0" borderId="0" applyAlignment="1" pivotButton="0" quotePrefix="1" xfId="0">
      <alignment horizontal="center"/>
    </xf>
    <xf numFmtId="0" fontId="6" fillId="0" borderId="0" pivotButton="0" quotePrefix="0" xfId="0"/>
    <xf numFmtId="0" fontId="1" fillId="0" borderId="5" pivotButton="0" quotePrefix="0" xfId="0"/>
    <xf numFmtId="0" fontId="0" fillId="0" borderId="5" pivotButton="0" quotePrefix="0" xfId="0"/>
    <xf numFmtId="0" fontId="3" fillId="0" borderId="0" pivotButton="0" quotePrefix="0" xfId="2"/>
    <xf numFmtId="9" fontId="0" fillId="0" borderId="0" pivotButton="0" quotePrefix="0" xfId="0"/>
    <xf numFmtId="166" fontId="0" fillId="0" borderId="0" pivotButton="0" quotePrefix="0" xfId="0"/>
    <xf numFmtId="0" fontId="8" fillId="5" borderId="6" applyAlignment="1" pivotButton="0" quotePrefix="0" xfId="0">
      <alignment horizontal="left" indent="1"/>
    </xf>
    <xf numFmtId="0" fontId="8" fillId="5" borderId="6" pivotButton="0" quotePrefix="0" xfId="0"/>
    <xf numFmtId="167" fontId="8" fillId="5" borderId="6" pivotButton="0" quotePrefix="0" xfId="5"/>
    <xf numFmtId="10" fontId="8" fillId="5" borderId="6" pivotButton="0" quotePrefix="0" xfId="6"/>
    <xf numFmtId="168" fontId="8" fillId="5" borderId="6" pivotButton="0" quotePrefix="0" xfId="4"/>
    <xf numFmtId="0" fontId="6" fillId="0" borderId="0" applyAlignment="1" pivotButton="0" quotePrefix="0" xfId="0">
      <alignment horizontal="center"/>
    </xf>
    <xf numFmtId="0" fontId="3" fillId="3" borderId="1" applyAlignment="1" pivotButton="0" quotePrefix="0" xfId="2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4" fillId="4" borderId="2" applyAlignment="1" pivotButton="0" quotePrefix="0" xfId="3">
      <alignment horizontal="center"/>
    </xf>
    <xf numFmtId="167" fontId="8" fillId="5" borderId="6" pivotButton="0" quotePrefix="0" xfId="5"/>
    <xf numFmtId="168" fontId="8" fillId="5" borderId="6" pivotButton="0" quotePrefix="0" xfId="4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164" fontId="0" fillId="0" borderId="0" pivotButton="0" quotePrefix="0" xfId="0"/>
    <xf numFmtId="166" fontId="0" fillId="0" borderId="0" pivotButton="0" quotePrefix="0" xfId="0"/>
    <xf numFmtId="164" fontId="0" fillId="0" borderId="3" pivotButton="0" quotePrefix="0" xfId="0"/>
    <xf numFmtId="164" fontId="0" fillId="0" borderId="0" applyAlignment="1" pivotButton="0" quotePrefix="1" xfId="0">
      <alignment horizontal="center"/>
    </xf>
    <xf numFmtId="165" fontId="0" fillId="0" borderId="0" applyAlignment="1" pivotButton="0" quotePrefix="1" xfId="0">
      <alignment horizontal="center"/>
    </xf>
    <xf numFmtId="165" fontId="0" fillId="0" borderId="0" pivotButton="0" quotePrefix="0" xfId="0"/>
  </cellXfs>
  <cellStyles count="7">
    <cellStyle name="Standaard" xfId="0" builtinId="0"/>
    <cellStyle name="Neutraal" xfId="1" builtinId="28"/>
    <cellStyle name="Invoer" xfId="2" builtinId="20"/>
    <cellStyle name="Controlecel" xfId="3" builtinId="23"/>
    <cellStyle name="Komma" xfId="4" builtinId="3"/>
    <cellStyle name="Valuta" xfId="5" builtinId="4"/>
    <cellStyle name="Procent" xfId="6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7"/>
  <sheetViews>
    <sheetView tabSelected="1" topLeftCell="A5" zoomScale="115" zoomScaleNormal="115" workbookViewId="0">
      <selection activeCell="F9" sqref="F9"/>
    </sheetView>
  </sheetViews>
  <sheetFormatPr baseColWidth="8" defaultRowHeight="14.4"/>
  <cols>
    <col width="40.44140625" customWidth="1" min="1" max="1"/>
    <col width="13.77734375" customWidth="1" min="2" max="2"/>
    <col width="22.77734375" customWidth="1" min="3" max="3"/>
    <col width="18.21875" customWidth="1" min="4" max="4"/>
    <col width="4" customWidth="1" min="5" max="5"/>
    <col width="9.109375" customWidth="1" min="6" max="6"/>
    <col width="4" customWidth="1" min="7" max="7"/>
    <col width="12.109375" customWidth="1" min="8" max="8"/>
    <col width="4" customWidth="1" min="9" max="9"/>
    <col width="10.5546875" customWidth="1" min="10" max="10"/>
    <col width="4" customWidth="1" min="11" max="11"/>
    <col width="15.109375" customWidth="1" min="12" max="12"/>
    <col width="19.88671875" customWidth="1" min="13" max="13"/>
    <col width="16.21875" customWidth="1" min="14" max="14"/>
    <col width="15.33203125" customWidth="1" min="15" max="15"/>
    <col width="14.88671875" customWidth="1" min="16" max="16"/>
    <col width="11.5546875" customWidth="1" min="17" max="17"/>
    <col width="17.33203125" customWidth="1" min="18" max="18"/>
    <col width="16.109375" customWidth="1" min="19" max="19"/>
    <col width="10.77734375" customWidth="1" min="20" max="20"/>
    <col width="16.5546875" customWidth="1" min="21" max="21"/>
    <col width="12.88671875" customWidth="1" min="22" max="22"/>
    <col width="12.5546875" customWidth="1" min="23" max="23"/>
    <col width="13.109375" customWidth="1" min="24" max="24"/>
    <col width="14.21875" customWidth="1" min="25" max="25"/>
  </cols>
  <sheetData>
    <row r="1" ht="30" customHeight="1">
      <c r="A1" s="8" t="inlineStr">
        <is>
          <t>Aangepaste data in een andere sheet</t>
        </is>
      </c>
    </row>
    <row r="2" ht="15" customHeight="1" thickBot="1">
      <c r="A2" s="9" t="inlineStr">
        <is>
          <t>Algemeen</t>
        </is>
      </c>
      <c r="B2" s="10" t="n"/>
      <c r="C2" s="10" t="n"/>
    </row>
    <row r="3" ht="15" customHeight="1" thickTop="1">
      <c r="A3" s="14" t="inlineStr">
        <is>
          <t xml:space="preserve">Huur </t>
        </is>
      </c>
      <c r="B3" s="24" t="n">
        <v>11000000</v>
      </c>
      <c r="C3" s="15" t="inlineStr">
        <is>
          <t>per maand</t>
        </is>
      </c>
    </row>
    <row r="4">
      <c r="A4" s="14" t="inlineStr">
        <is>
          <t>Leegstand</t>
        </is>
      </c>
      <c r="B4" s="17" t="n">
        <v>0.04</v>
      </c>
      <c r="C4" s="15" t="inlineStr">
        <is>
          <t>elk jaar</t>
        </is>
      </c>
    </row>
    <row r="5">
      <c r="A5" s="14" t="inlineStr">
        <is>
          <t>Exploitatiekosten</t>
        </is>
      </c>
      <c r="B5" s="24" t="n">
        <v>1300</v>
      </c>
      <c r="C5" s="15" t="inlineStr">
        <is>
          <t>per jaar</t>
        </is>
      </c>
    </row>
    <row r="6">
      <c r="A6" s="14" t="inlineStr">
        <is>
          <t>Groot onderhoud in jaar 10</t>
        </is>
      </c>
      <c r="B6" s="24" t="n">
        <v>20000</v>
      </c>
      <c r="C6" s="15" t="inlineStr">
        <is>
          <t>prijspeil heden</t>
        </is>
      </c>
    </row>
    <row r="7">
      <c r="A7" s="14" t="inlineStr">
        <is>
          <t>Exploitatieperiode</t>
        </is>
      </c>
      <c r="B7" s="25" t="n">
        <v>20</v>
      </c>
      <c r="C7" s="15" t="inlineStr">
        <is>
          <t>jaar</t>
        </is>
      </c>
    </row>
    <row r="8">
      <c r="A8" s="14" t="inlineStr">
        <is>
          <t>Huidige VON prijs</t>
        </is>
      </c>
      <c r="B8" s="24" t="n">
        <v>200000</v>
      </c>
      <c r="C8" s="15" t="inlineStr">
        <is>
          <t>prijspeil heden</t>
        </is>
      </c>
    </row>
    <row r="9">
      <c r="A9" s="14" t="inlineStr">
        <is>
          <t>Huurprijsstijging</t>
        </is>
      </c>
      <c r="B9" s="17" t="n">
        <v>0.015</v>
      </c>
      <c r="C9" s="15" t="inlineStr">
        <is>
          <t>per jaar</t>
        </is>
      </c>
    </row>
    <row r="10">
      <c r="A10" s="14" t="inlineStr">
        <is>
          <t>Kostenstijging</t>
        </is>
      </c>
      <c r="B10" s="17" t="n">
        <v>0.02</v>
      </c>
      <c r="C10" s="15" t="inlineStr">
        <is>
          <t>per jaar</t>
        </is>
      </c>
      <c r="R10" s="1" t="n"/>
      <c r="S10" s="1" t="n"/>
      <c r="T10" s="1" t="n"/>
      <c r="U10" s="1" t="n"/>
    </row>
    <row r="11">
      <c r="A11" s="14" t="inlineStr">
        <is>
          <t>Waardeontwikkeling VON prijs</t>
        </is>
      </c>
      <c r="B11" s="17" t="n">
        <v>0.5</v>
      </c>
      <c r="C11" s="15" t="inlineStr">
        <is>
          <t>per jaar</t>
        </is>
      </c>
      <c r="R11" s="1" t="n"/>
      <c r="S11" s="1" t="n"/>
      <c r="T11" s="1" t="n"/>
      <c r="U11" s="1" t="n"/>
    </row>
    <row r="12" ht="28.8" customHeight="1">
      <c r="A12" s="14" t="inlineStr">
        <is>
          <t>Kosten koper</t>
        </is>
      </c>
      <c r="B12" s="17" t="n">
        <v>0.04</v>
      </c>
      <c r="C12" s="15" t="n"/>
      <c r="R12" s="1" t="n"/>
      <c r="S12" s="19" t="inlineStr">
        <is>
          <t>Legenda</t>
        </is>
      </c>
      <c r="U12" s="1" t="n"/>
    </row>
    <row r="13">
      <c r="A13" s="14" t="inlineStr">
        <is>
          <t>IRR</t>
        </is>
      </c>
      <c r="B13" s="17" t="n">
        <v>0.06</v>
      </c>
      <c r="C13" s="15" t="n"/>
      <c r="R13" s="1" t="n"/>
      <c r="S13" s="20" t="inlineStr">
        <is>
          <t>Variable invoer cell</t>
        </is>
      </c>
      <c r="T13" s="26" t="n"/>
      <c r="U13" s="1" t="n"/>
    </row>
    <row r="14">
      <c r="R14" s="1" t="n"/>
      <c r="S14" s="27" t="n"/>
      <c r="T14" s="28" t="n"/>
      <c r="U14" s="1" t="n"/>
    </row>
    <row r="15">
      <c r="R15" s="1" t="n"/>
      <c r="S15" s="21" t="inlineStr">
        <is>
          <t>Variable invoer cell (gebruikt doelzoeken)</t>
        </is>
      </c>
      <c r="T15" s="29" t="n"/>
      <c r="U15" s="1" t="n"/>
    </row>
    <row r="16" ht="15" customHeight="1" thickBot="1">
      <c r="R16" s="1" t="n"/>
      <c r="U16" s="1" t="n"/>
    </row>
    <row r="17" ht="15.6" customHeight="1" thickBot="1" thickTop="1">
      <c r="S17" s="23" t="inlineStr">
        <is>
          <t>Vaste cell (gebruikt voor doelzoeken)</t>
        </is>
      </c>
      <c r="T17" s="30" t="n"/>
    </row>
    <row r="18" ht="15" customHeight="1" thickTop="1"/>
  </sheetData>
  <mergeCells count="4">
    <mergeCell ref="S15:T16"/>
    <mergeCell ref="S13:T14"/>
    <mergeCell ref="S12:T12"/>
    <mergeCell ref="S17:T1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J47"/>
  <sheetViews>
    <sheetView zoomScale="85" zoomScaleNormal="85" workbookViewId="0">
      <selection activeCell="B13" sqref="B13"/>
    </sheetView>
  </sheetViews>
  <sheetFormatPr baseColWidth="8" defaultRowHeight="14.4"/>
  <cols>
    <col width="5" customWidth="1" min="2" max="2"/>
    <col width="14.77734375" customWidth="1" style="31" min="3" max="3"/>
    <col width="13.33203125" customWidth="1" style="31" min="4" max="4"/>
    <col width="16" customWidth="1" style="31" min="5" max="5"/>
    <col width="13.77734375" customWidth="1" style="31" min="6" max="6"/>
    <col width="14.5546875" customWidth="1" style="31" min="7" max="7"/>
    <col width="15.77734375" customWidth="1" style="31" min="8" max="8"/>
    <col width="15.33203125" customWidth="1" style="31" min="9" max="9"/>
    <col width="15.44140625" customWidth="1" min="10" max="10"/>
    <col width="14.109375" customWidth="1" min="14" max="14"/>
    <col width="15.109375" customWidth="1" min="15" max="15"/>
    <col width="14.77734375" customWidth="1" min="16" max="16"/>
    <col width="12.21875" customWidth="1" min="17" max="17"/>
    <col width="18.109375" customWidth="1" min="22" max="22"/>
    <col width="13.21875" customWidth="1" min="23" max="23"/>
    <col width="12.6640625" customWidth="1" min="24" max="24"/>
    <col width="12.44140625" customWidth="1" min="26" max="26"/>
  </cols>
  <sheetData>
    <row r="2">
      <c r="B2" t="inlineStr">
        <is>
          <t>Jaar</t>
        </is>
      </c>
      <c r="C2" s="31" t="inlineStr">
        <is>
          <t>huur woningen</t>
        </is>
      </c>
      <c r="D2" s="31" t="inlineStr">
        <is>
          <t>Expl. Kosten</t>
        </is>
      </c>
      <c r="E2" s="31" t="inlineStr">
        <is>
          <t>frictieleegstand</t>
        </is>
      </c>
      <c r="F2" s="31" t="inlineStr">
        <is>
          <t>GO</t>
        </is>
      </c>
      <c r="G2" s="31" t="inlineStr">
        <is>
          <t>Restwaarde</t>
        </is>
      </c>
      <c r="H2" s="31" t="inlineStr">
        <is>
          <t>Saldo</t>
        </is>
      </c>
      <c r="I2" s="31" t="inlineStr">
        <is>
          <t>CW</t>
        </is>
      </c>
    </row>
    <row r="3">
      <c r="B3" s="11" t="n">
        <v>0</v>
      </c>
      <c r="H3" s="31">
        <f>C3-D3-E3-F3+G3</f>
        <v/>
      </c>
    </row>
    <row r="4" ht="14.4" customHeight="1">
      <c r="B4">
        <f>B3+1</f>
        <v/>
      </c>
      <c r="C4" s="31">
        <f>Prijspeil!B3 *12</f>
        <v/>
      </c>
      <c r="D4" s="31">
        <f>Prijspeil!B5</f>
        <v/>
      </c>
      <c r="E4" s="31">
        <f>C4*Prijspeil!$B$4</f>
        <v/>
      </c>
      <c r="H4" s="31">
        <f>C4-D4-E4-F4+G4</f>
        <v/>
      </c>
      <c r="I4" s="31">
        <f>H4/((1+Prijspeil!$B$13)^B4)</f>
        <v/>
      </c>
    </row>
    <row r="5">
      <c r="B5">
        <f>B4+1</f>
        <v/>
      </c>
      <c r="C5" s="31">
        <f>C4*(1+Prijspeil!$B$9)</f>
        <v/>
      </c>
      <c r="D5" s="32">
        <f>D4 * (1+Prijspeil!$B$10)</f>
        <v/>
      </c>
      <c r="E5" s="31">
        <f>C5*Prijspeil!$B$4</f>
        <v/>
      </c>
      <c r="H5" s="31">
        <f>C5-D5-E5-F5+G5</f>
        <v/>
      </c>
      <c r="I5" s="31">
        <f>H5/(1+Prijspeil!$B$13)^B5</f>
        <v/>
      </c>
    </row>
    <row r="6">
      <c r="B6">
        <f>B5+1</f>
        <v/>
      </c>
      <c r="C6" s="31">
        <f>C5*(1+Prijspeil!$B$9)</f>
        <v/>
      </c>
      <c r="D6" s="32">
        <f>D5 * (1+Prijspeil!$B$10)</f>
        <v/>
      </c>
      <c r="E6" s="31">
        <f>C6*Prijspeil!$B$4</f>
        <v/>
      </c>
      <c r="H6" s="31">
        <f>C6-D6-E6-F6+G6</f>
        <v/>
      </c>
      <c r="I6" s="31">
        <f>H6/(1+Prijspeil!$B$13)^B6</f>
        <v/>
      </c>
    </row>
    <row r="7">
      <c r="B7">
        <f>B6+1</f>
        <v/>
      </c>
      <c r="C7" s="31">
        <f>C6*(1+Prijspeil!$B$9)</f>
        <v/>
      </c>
      <c r="D7" s="32">
        <f>D6 * (1+Prijspeil!$B$10)</f>
        <v/>
      </c>
      <c r="E7" s="31">
        <f>C7*Prijspeil!$B$4</f>
        <v/>
      </c>
      <c r="H7" s="31">
        <f>C7-D7-E7-F7+G7</f>
        <v/>
      </c>
      <c r="I7" s="31">
        <f>H7/(1+Prijspeil!$B$13)^B7</f>
        <v/>
      </c>
    </row>
    <row r="8">
      <c r="B8">
        <f>B7+1</f>
        <v/>
      </c>
      <c r="C8" s="31">
        <f>C7*(1+Prijspeil!$B$9)</f>
        <v/>
      </c>
      <c r="D8" s="32">
        <f>D7 * (1+Prijspeil!$B$10)</f>
        <v/>
      </c>
      <c r="E8" s="31">
        <f>C8*Prijspeil!$B$4</f>
        <v/>
      </c>
      <c r="H8" s="31">
        <f>C8-D8-E8-F8+G8</f>
        <v/>
      </c>
      <c r="I8" s="31">
        <f>H8/(1+Prijspeil!$B$13)^B8</f>
        <v/>
      </c>
    </row>
    <row r="9">
      <c r="B9">
        <f>B8+1</f>
        <v/>
      </c>
      <c r="C9" s="31">
        <f>C8*(1+Prijspeil!$B$9)</f>
        <v/>
      </c>
      <c r="D9" s="32">
        <f>D8 * (1+Prijspeil!$B$10)</f>
        <v/>
      </c>
      <c r="E9" s="31">
        <f>C9*Prijspeil!$B$4</f>
        <v/>
      </c>
      <c r="H9" s="31">
        <f>C9-D9-E9-F9+G9</f>
        <v/>
      </c>
      <c r="I9" s="31">
        <f>H9/(1+Prijspeil!$B$13)^B9</f>
        <v/>
      </c>
    </row>
    <row r="10">
      <c r="B10">
        <f>B9+1</f>
        <v/>
      </c>
      <c r="C10" s="31">
        <f>C9*(1+Prijspeil!$B$9)</f>
        <v/>
      </c>
      <c r="D10" s="32">
        <f>D9 * (1+Prijspeil!$B$10)</f>
        <v/>
      </c>
      <c r="E10" s="31">
        <f>C10*Prijspeil!$B$4</f>
        <v/>
      </c>
      <c r="H10" s="31">
        <f>C10-D10-E10-F10+G10</f>
        <v/>
      </c>
      <c r="I10" s="31">
        <f>H10/(1+Prijspeil!$B$13)^B10</f>
        <v/>
      </c>
    </row>
    <row r="11">
      <c r="B11">
        <f>B10+1</f>
        <v/>
      </c>
      <c r="C11" s="31">
        <f>C10*(1+Prijspeil!$B$9)</f>
        <v/>
      </c>
      <c r="D11" s="32">
        <f>D10 * (1+Prijspeil!$B$10)</f>
        <v/>
      </c>
      <c r="E11" s="31">
        <f>C11*Prijspeil!$B$4</f>
        <v/>
      </c>
      <c r="H11" s="31">
        <f>C11-D11-E11-F11+G11</f>
        <v/>
      </c>
      <c r="I11" s="31">
        <f>H11/(1+Prijspeil!$B$13)^B11</f>
        <v/>
      </c>
    </row>
    <row r="12">
      <c r="B12">
        <f>B11+1</f>
        <v/>
      </c>
      <c r="C12" s="31">
        <f>C11*(1+Prijspeil!$B$9)</f>
        <v/>
      </c>
      <c r="D12" s="32">
        <f>D11 * (1+Prijspeil!$B$10)</f>
        <v/>
      </c>
      <c r="E12" s="31">
        <f>C12*Prijspeil!$B$4</f>
        <v/>
      </c>
      <c r="H12" s="31">
        <f>C12-D12-E12-F12+G12</f>
        <v/>
      </c>
      <c r="I12" s="31">
        <f>H12/(1+Prijspeil!$B$13)^B12</f>
        <v/>
      </c>
    </row>
    <row r="13">
      <c r="B13">
        <f>B12+1</f>
        <v/>
      </c>
      <c r="C13" s="31">
        <f>C12*(1+Prijspeil!$B$9)</f>
        <v/>
      </c>
      <c r="D13" s="32">
        <f>D12 * (1+Prijspeil!$B$10)</f>
        <v/>
      </c>
      <c r="E13" s="31">
        <f>C13*Prijspeil!$B$4</f>
        <v/>
      </c>
      <c r="F13" s="31">
        <f>Prijspeil!B6*(1+Prijspeil!B10)^B13</f>
        <v/>
      </c>
      <c r="H13" s="31">
        <f>C13-D13-E13-F13+G13</f>
        <v/>
      </c>
      <c r="I13" s="31">
        <f>H13/(1+Prijspeil!$B$13)^B13</f>
        <v/>
      </c>
    </row>
    <row r="14">
      <c r="B14">
        <f>B13+1</f>
        <v/>
      </c>
      <c r="C14" s="31">
        <f>C13*(1+Prijspeil!$B$9)</f>
        <v/>
      </c>
      <c r="D14" s="32">
        <f>D13 * (1+Prijspeil!$B$10)</f>
        <v/>
      </c>
      <c r="E14" s="31">
        <f>C14*Prijspeil!$B$4</f>
        <v/>
      </c>
      <c r="H14" s="31">
        <f>C14-D14-E14-F14+G14</f>
        <v/>
      </c>
      <c r="I14" s="31">
        <f>H14/(1+Prijspeil!$B$13)^B14</f>
        <v/>
      </c>
    </row>
    <row r="15">
      <c r="B15">
        <f>B14+1</f>
        <v/>
      </c>
      <c r="C15" s="31">
        <f>C14*(1+Prijspeil!$B$9)</f>
        <v/>
      </c>
      <c r="D15" s="32">
        <f>D14 * (1+Prijspeil!$B$10)</f>
        <v/>
      </c>
      <c r="E15" s="31">
        <f>C15*Prijspeil!$B$4</f>
        <v/>
      </c>
      <c r="H15" s="31">
        <f>C15-D15-E15-F15+G15</f>
        <v/>
      </c>
      <c r="I15" s="31">
        <f>H15/(1+Prijspeil!$B$13)^B15</f>
        <v/>
      </c>
    </row>
    <row r="16">
      <c r="B16">
        <f>B15+1</f>
        <v/>
      </c>
      <c r="C16" s="31">
        <f>C15*(1+Prijspeil!$B$9)</f>
        <v/>
      </c>
      <c r="D16" s="32">
        <f>D15 * (1+Prijspeil!$B$10)</f>
        <v/>
      </c>
      <c r="E16" s="31">
        <f>C16*Prijspeil!$B$4</f>
        <v/>
      </c>
      <c r="H16" s="31">
        <f>C16-D16-E16-F16+G16</f>
        <v/>
      </c>
      <c r="I16" s="31">
        <f>H16/(1+Prijspeil!$B$13)^B16</f>
        <v/>
      </c>
    </row>
    <row r="17">
      <c r="B17">
        <f>B16+1</f>
        <v/>
      </c>
      <c r="C17" s="31">
        <f>C16*(1+Prijspeil!$B$9)</f>
        <v/>
      </c>
      <c r="D17" s="32">
        <f>D16 * (1+Prijspeil!$B$10)</f>
        <v/>
      </c>
      <c r="E17" s="31">
        <f>C17*Prijspeil!$B$4</f>
        <v/>
      </c>
      <c r="H17" s="31">
        <f>C17-D17-E17-F17+G17</f>
        <v/>
      </c>
      <c r="I17" s="31">
        <f>H17/(1+Prijspeil!$B$13)^B17</f>
        <v/>
      </c>
    </row>
    <row r="18">
      <c r="B18">
        <f>B17+1</f>
        <v/>
      </c>
      <c r="C18" s="31">
        <f>C17*(1+Prijspeil!$B$9)</f>
        <v/>
      </c>
      <c r="D18" s="32">
        <f>D17 * (1+Prijspeil!$B$10)</f>
        <v/>
      </c>
      <c r="E18" s="31">
        <f>C18*Prijspeil!$B$4</f>
        <v/>
      </c>
      <c r="H18" s="31">
        <f>C18-D18-E18-F18+G18</f>
        <v/>
      </c>
      <c r="I18" s="31">
        <f>H18/(1+Prijspeil!$B$13)^B18</f>
        <v/>
      </c>
    </row>
    <row r="19">
      <c r="B19">
        <f>B18+1</f>
        <v/>
      </c>
      <c r="C19" s="31">
        <f>C18*(1+Prijspeil!$B$9)</f>
        <v/>
      </c>
      <c r="D19" s="32">
        <f>D18 * (1+Prijspeil!$B$10)</f>
        <v/>
      </c>
      <c r="E19" s="31">
        <f>C19*Prijspeil!$B$4</f>
        <v/>
      </c>
      <c r="H19" s="31">
        <f>C19-D19-E19-F19+G19</f>
        <v/>
      </c>
      <c r="I19" s="31">
        <f>H19/(1+Prijspeil!$B$13)^B19</f>
        <v/>
      </c>
    </row>
    <row r="20">
      <c r="B20">
        <f>B19+1</f>
        <v/>
      </c>
      <c r="C20" s="31">
        <f>C19*(1+Prijspeil!$B$9)</f>
        <v/>
      </c>
      <c r="D20" s="32">
        <f>D19 * (1+Prijspeil!$B$10)</f>
        <v/>
      </c>
      <c r="E20" s="31">
        <f>C20*Prijspeil!$B$4</f>
        <v/>
      </c>
      <c r="H20" s="31">
        <f>C20-D20-E20-F20+G20</f>
        <v/>
      </c>
      <c r="I20" s="31">
        <f>H20/(1+Prijspeil!$B$13)^B20</f>
        <v/>
      </c>
    </row>
    <row r="21">
      <c r="B21">
        <f>B20+1</f>
        <v/>
      </c>
      <c r="C21" s="31">
        <f>C20*(1+Prijspeil!$B$9)</f>
        <v/>
      </c>
      <c r="D21" s="32">
        <f>D20 * (1+Prijspeil!$B$10)</f>
        <v/>
      </c>
      <c r="E21" s="31">
        <f>C21*Prijspeil!$B$4</f>
        <v/>
      </c>
      <c r="H21" s="31">
        <f>C21-D21-E21-F21+G21</f>
        <v/>
      </c>
      <c r="I21" s="31">
        <f>H21/(1+Prijspeil!$B$13)^B21</f>
        <v/>
      </c>
    </row>
    <row r="22">
      <c r="B22">
        <f>B21+1</f>
        <v/>
      </c>
      <c r="C22" s="31">
        <f>C21*(1+Prijspeil!$B$9)</f>
        <v/>
      </c>
      <c r="D22" s="32">
        <f>D21 * (1+Prijspeil!$B$10)</f>
        <v/>
      </c>
      <c r="E22" s="31">
        <f>C22*Prijspeil!$B$4</f>
        <v/>
      </c>
      <c r="H22" s="31">
        <f>C22-D22-E22-F22+G22</f>
        <v/>
      </c>
      <c r="I22" s="31">
        <f>H22/(1+Prijspeil!$B$13)^B22</f>
        <v/>
      </c>
    </row>
    <row r="23" ht="15" customHeight="1" thickBot="1">
      <c r="B23">
        <f>B22+1</f>
        <v/>
      </c>
      <c r="C23" s="31">
        <f>C22*(1+Prijspeil!$B$9)</f>
        <v/>
      </c>
      <c r="D23" s="32">
        <f>D22 * (1+Prijspeil!$B$10)</f>
        <v/>
      </c>
      <c r="E23" s="31">
        <f>C23*Prijspeil!$B$4</f>
        <v/>
      </c>
      <c r="F23" s="12" t="n"/>
      <c r="G23" s="31">
        <f>Prijspeil!B8*(1+Prijspeil!B11)^B23/(1+Prijspeil!B12)</f>
        <v/>
      </c>
      <c r="H23" s="31">
        <f>C23-D23-E23-F23+G23</f>
        <v/>
      </c>
      <c r="I23" s="31">
        <f>H23/(1+Prijspeil!$B$13)^B23</f>
        <v/>
      </c>
    </row>
    <row r="24">
      <c r="D24" s="32" t="n"/>
      <c r="I24" s="33">
        <f>SUM(I4:I23)</f>
        <v/>
      </c>
    </row>
    <row r="25">
      <c r="D25" s="32" t="n"/>
    </row>
    <row r="26">
      <c r="D26" s="32" t="n"/>
    </row>
    <row r="27">
      <c r="D27" s="32" t="n"/>
      <c r="G27" s="31" t="inlineStr">
        <is>
          <t>Uitponden woningen</t>
        </is>
      </c>
    </row>
    <row r="28">
      <c r="D28" s="32" t="n"/>
      <c r="G28" s="31">
        <f>C4</f>
        <v/>
      </c>
      <c r="H28" s="34" t="inlineStr">
        <is>
          <t>=</t>
        </is>
      </c>
      <c r="I28" s="4">
        <f>G28/G29</f>
        <v/>
      </c>
      <c r="J28" t="inlineStr">
        <is>
          <t>BARR</t>
        </is>
      </c>
    </row>
    <row r="29">
      <c r="D29" s="32" t="n"/>
      <c r="G29" s="31">
        <f>I24</f>
        <v/>
      </c>
      <c r="I29" s="35" t="n"/>
      <c r="J29" s="4" t="n"/>
    </row>
    <row r="30">
      <c r="D30" s="32" t="n"/>
      <c r="I30" s="36" t="n"/>
    </row>
    <row r="31">
      <c r="D31" s="32" t="n"/>
      <c r="G31" s="31">
        <f>H4</f>
        <v/>
      </c>
      <c r="H31" s="34" t="inlineStr">
        <is>
          <t>=</t>
        </is>
      </c>
      <c r="I31" s="4">
        <f>G31/G32</f>
        <v/>
      </c>
      <c r="J31" t="inlineStr">
        <is>
          <t>NAR</t>
        </is>
      </c>
    </row>
    <row r="32">
      <c r="D32" s="32" t="n"/>
      <c r="G32" s="31">
        <f>I24</f>
        <v/>
      </c>
    </row>
    <row r="33">
      <c r="D33" s="32" t="n"/>
    </row>
    <row r="34">
      <c r="D34" s="32" t="n"/>
    </row>
    <row r="35">
      <c r="D35" s="32" t="n"/>
    </row>
    <row r="36">
      <c r="D36" s="32" t="n"/>
    </row>
    <row r="37">
      <c r="D37" s="32" t="n"/>
    </row>
    <row r="38">
      <c r="D38" s="32" t="n"/>
    </row>
    <row r="39">
      <c r="D39" s="32" t="n"/>
    </row>
    <row r="40">
      <c r="D40" s="32" t="n"/>
    </row>
    <row r="41">
      <c r="D41" s="32" t="n"/>
    </row>
    <row r="42">
      <c r="D42" s="32" t="n"/>
    </row>
    <row r="43">
      <c r="D43" s="32" t="n"/>
    </row>
    <row r="47">
      <c r="I47" s="34" t="n"/>
      <c r="J47" s="4" t="n"/>
    </row>
    <row r="57"/>
    <row r="58"/>
    <row r="59"/>
    <row r="60" ht="14.4" customHeight="1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Gijs Stouten</dc:creator>
  <dcterms:created xmlns:dcterms="http://purl.org/dc/terms/" xmlns:xsi="http://www.w3.org/2001/XMLSchema-instance" xsi:type="dcterms:W3CDTF">2022-05-30T14:16:49Z</dcterms:created>
  <dcterms:modified xmlns:dcterms="http://purl.org/dc/terms/" xmlns:xsi="http://www.w3.org/2001/XMLSchema-instance" xsi:type="dcterms:W3CDTF">2025-03-29T21:33:44Z</dcterms:modified>
  <cp:lastModifiedBy>Gijs Stouten (20195303)</cp:lastModifiedBy>
</cp:coreProperties>
</file>