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out\Documents\GitHub\dcf_berekening\data\"/>
    </mc:Choice>
  </mc:AlternateContent>
  <xr:revisionPtr revIDLastSave="0" documentId="13_ncr:1_{94855029-B9AE-4375-966C-1D9B734FDB66}" xr6:coauthVersionLast="47" xr6:coauthVersionMax="47" xr10:uidLastSave="{00000000-0000-0000-0000-000000000000}"/>
  <bookViews>
    <workbookView xWindow="2280" yWindow="276" windowWidth="17280" windowHeight="8880" xr2:uid="{2E014A03-BAE8-428E-9153-23DABD8039A5}"/>
  </bookViews>
  <sheets>
    <sheet name="Prijspeil" sheetId="1" r:id="rId1"/>
    <sheet name="Cashflo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" l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C5" i="2"/>
  <c r="C6" i="2" s="1"/>
  <c r="C4" i="2"/>
  <c r="C7" i="2" l="1"/>
  <c r="E6" i="2"/>
  <c r="E5" i="2"/>
  <c r="C8" i="2" l="1"/>
  <c r="E7" i="2"/>
  <c r="H3" i="2"/>
  <c r="C9" i="2" l="1"/>
  <c r="E8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l="1"/>
  <c r="B15" i="2" s="1"/>
  <c r="B16" i="2" s="1"/>
  <c r="B17" i="2" s="1"/>
  <c r="B18" i="2" s="1"/>
  <c r="B19" i="2" s="1"/>
  <c r="B20" i="2" s="1"/>
  <c r="B21" i="2" s="1"/>
  <c r="B22" i="2" s="1"/>
  <c r="B23" i="2" s="1"/>
  <c r="G23" i="2" s="1"/>
  <c r="F13" i="2"/>
  <c r="C10" i="2"/>
  <c r="E9" i="2"/>
  <c r="H4" i="2"/>
  <c r="I4" i="2" s="1"/>
  <c r="C11" i="2" l="1"/>
  <c r="E10" i="2"/>
  <c r="G28" i="2"/>
  <c r="C12" i="2" l="1"/>
  <c r="E11" i="2"/>
  <c r="H5" i="2"/>
  <c r="I5" i="2" s="1"/>
  <c r="G31" i="2"/>
  <c r="C13" i="2" l="1"/>
  <c r="E12" i="2"/>
  <c r="H6" i="2"/>
  <c r="I6" i="2" s="1"/>
  <c r="C14" i="2" l="1"/>
  <c r="E13" i="2"/>
  <c r="H7" i="2"/>
  <c r="I7" i="2" s="1"/>
  <c r="C15" i="2" l="1"/>
  <c r="E14" i="2"/>
  <c r="H8" i="2"/>
  <c r="I8" i="2" s="1"/>
  <c r="C16" i="2" l="1"/>
  <c r="E15" i="2"/>
  <c r="H9" i="2"/>
  <c r="I9" i="2" s="1"/>
  <c r="C17" i="2" l="1"/>
  <c r="E16" i="2"/>
  <c r="H10" i="2"/>
  <c r="I10" i="2" s="1"/>
  <c r="C18" i="2" l="1"/>
  <c r="E17" i="2"/>
  <c r="H11" i="2"/>
  <c r="I11" i="2" s="1"/>
  <c r="C19" i="2" l="1"/>
  <c r="E18" i="2"/>
  <c r="H12" i="2"/>
  <c r="I12" i="2" s="1"/>
  <c r="C20" i="2" l="1"/>
  <c r="E19" i="2"/>
  <c r="H13" i="2"/>
  <c r="I13" i="2" s="1"/>
  <c r="C21" i="2" l="1"/>
  <c r="E20" i="2"/>
  <c r="H14" i="2"/>
  <c r="I14" i="2" s="1"/>
  <c r="C22" i="2" l="1"/>
  <c r="E21" i="2"/>
  <c r="H15" i="2"/>
  <c r="I15" i="2" s="1"/>
  <c r="C23" i="2" l="1"/>
  <c r="E22" i="2"/>
  <c r="H16" i="2"/>
  <c r="I16" i="2" s="1"/>
  <c r="H17" i="2"/>
  <c r="I17" i="2" s="1"/>
  <c r="E23" i="2" l="1"/>
  <c r="H23" i="2"/>
  <c r="I23" i="2" s="1"/>
  <c r="H18" i="2"/>
  <c r="I18" i="2" s="1"/>
  <c r="H19" i="2" l="1"/>
  <c r="I19" i="2" s="1"/>
  <c r="H20" i="2" l="1"/>
  <c r="I20" i="2" s="1"/>
  <c r="H21" i="2" l="1"/>
  <c r="I21" i="2" s="1"/>
  <c r="H22" i="2" l="1"/>
  <c r="I22" i="2" s="1"/>
  <c r="I24" i="2" s="1"/>
  <c r="G29" i="2" l="1"/>
  <c r="I28" i="2" s="1"/>
  <c r="G32" i="2"/>
  <c r="I31" i="2" s="1"/>
</calcChain>
</file>

<file path=xl/sharedStrings.xml><?xml version="1.0" encoding="utf-8"?>
<sst xmlns="http://schemas.openxmlformats.org/spreadsheetml/2006/main" count="39" uniqueCount="34">
  <si>
    <t>Prijspeil 2021</t>
  </si>
  <si>
    <t>per jaar</t>
  </si>
  <si>
    <t>Algemeen</t>
  </si>
  <si>
    <t>Jaar</t>
  </si>
  <si>
    <t>Expl. Kosten</t>
  </si>
  <si>
    <t>GO</t>
  </si>
  <si>
    <t>Restwaarde</t>
  </si>
  <si>
    <t>Saldo</t>
  </si>
  <si>
    <t>CW</t>
  </si>
  <si>
    <t>frictieleegstand</t>
  </si>
  <si>
    <t>huur woningen</t>
  </si>
  <si>
    <t>=</t>
  </si>
  <si>
    <t>BARR</t>
  </si>
  <si>
    <t>NAR</t>
  </si>
  <si>
    <t>Uitponden woningen</t>
  </si>
  <si>
    <t>Legenda</t>
  </si>
  <si>
    <t>Variable invoer cell</t>
  </si>
  <si>
    <t>Variable invoer cell (gebruikt doelzoeken)</t>
  </si>
  <si>
    <t>Vaste cell (gebruikt voor doelzoeken)</t>
  </si>
  <si>
    <t>Kosten koper</t>
  </si>
  <si>
    <t xml:space="preserve">Huur </t>
  </si>
  <si>
    <t>per maand</t>
  </si>
  <si>
    <t>Leegstand</t>
  </si>
  <si>
    <t>elk jaar</t>
  </si>
  <si>
    <t>Exploitatiekosten</t>
  </si>
  <si>
    <t>Groot onderhoud in jaar 10</t>
  </si>
  <si>
    <t>prijspeil heden</t>
  </si>
  <si>
    <t>Exploitatieperiode</t>
  </si>
  <si>
    <t>jaar</t>
  </si>
  <si>
    <t>Huidige VON prijs</t>
  </si>
  <si>
    <t>Huurprijsstijging</t>
  </si>
  <si>
    <t>Kostenstijging</t>
  </si>
  <si>
    <t>Waardeontwikkeling VON prijs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</si>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</sst>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€&quot;\ #,##0;[Red]&quot;€&quot;\ \-#,##0"/>
    <numFmt numFmtId="44" formatCode="_ &quot;€&quot;\ * #,##0.00_ ;_ &quot;€&quot;\ * \-#,##0.00_ ;_ &quot;€&quot;\ * &quot;-&quot;??_ ;_ @_ "/>
    <numFmt numFmtId="43" formatCode="_ * #,##0.00_ ;_ * \-#,##0.00_ ;_ * &quot;-&quot;??_ ;_ @_ "/>
    <numFmt numFmtId="164" formatCode="0.0%"/>
    <numFmt numFmtId="165" formatCode="&quot;€&quot;\ #,##0"/>
    <numFmt numFmtId="166" formatCode="_-&quot;€&quot;\ * #,##0_-;_-&quot;€&quot;\ * #,##0\-;_-&quot;€&quot;\ * &quot;-&quot;??_-;_-@_-"/>
    <numFmt numFmtId="167" formatCode="_-* #,##0_-;_-* #,##0\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7F7F7F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6" fontId="0" fillId="0" borderId="0" xfId="0" applyNumberFormat="1"/>
    <xf numFmtId="6" fontId="0" fillId="0" borderId="0" xfId="0" quotePrefix="1" applyNumberFormat="1" applyAlignment="1">
      <alignment horizontal="center"/>
    </xf>
    <xf numFmtId="10" fontId="0" fillId="0" borderId="0" xfId="0" applyNumberFormat="1"/>
    <xf numFmtId="6" fontId="0" fillId="0" borderId="3" xfId="0" applyNumberFormat="1" applyBorder="1"/>
    <xf numFmtId="164" fontId="0" fillId="0" borderId="0" xfId="0" applyNumberFormat="1"/>
    <xf numFmtId="164" fontId="0" fillId="0" borderId="0" xfId="0" quotePrefix="1" applyNumberFormat="1" applyAlignment="1">
      <alignment horizontal="center"/>
    </xf>
    <xf numFmtId="0" fontId="6" fillId="0" borderId="0" xfId="0" applyFont="1"/>
    <xf numFmtId="0" fontId="1" fillId="0" borderId="5" xfId="0" applyFont="1" applyBorder="1"/>
    <xf numFmtId="0" fontId="0" fillId="0" borderId="5" xfId="0" applyBorder="1"/>
    <xf numFmtId="0" fontId="3" fillId="0" borderId="0" xfId="2" applyFill="1" applyBorder="1"/>
    <xf numFmtId="9" fontId="0" fillId="0" borderId="0" xfId="0" applyNumberFormat="1"/>
    <xf numFmtId="165" fontId="0" fillId="0" borderId="0" xfId="0" applyNumberFormat="1"/>
    <xf numFmtId="0" fontId="8" fillId="5" borderId="6" xfId="0" applyFont="1" applyFill="1" applyBorder="1" applyAlignment="1">
      <alignment horizontal="left" indent="1"/>
    </xf>
    <xf numFmtId="0" fontId="8" fillId="5" borderId="6" xfId="0" applyFont="1" applyFill="1" applyBorder="1"/>
    <xf numFmtId="166" fontId="8" fillId="5" borderId="6" xfId="5" applyNumberFormat="1" applyFont="1" applyFill="1" applyBorder="1"/>
    <xf numFmtId="10" fontId="8" fillId="5" borderId="6" xfId="6" applyNumberFormat="1" applyFont="1" applyFill="1" applyBorder="1"/>
    <xf numFmtId="167" fontId="8" fillId="5" borderId="6" xfId="4" applyNumberFormat="1" applyFont="1" applyFill="1" applyBorder="1"/>
    <xf numFmtId="0" fontId="6" fillId="0" borderId="0" xfId="0" applyFont="1" applyAlignment="1">
      <alignment horizontal="center"/>
    </xf>
    <xf numFmtId="0" fontId="3" fillId="3" borderId="1" xfId="2" applyAlignment="1">
      <alignment horizontal="center"/>
    </xf>
    <xf numFmtId="0" fontId="2" fillId="2" borderId="4" xfId="1" applyBorder="1" applyAlignment="1">
      <alignment horizontal="center"/>
    </xf>
    <xf numFmtId="0" fontId="2" fillId="2" borderId="0" xfId="1" applyAlignment="1">
      <alignment horizontal="center"/>
    </xf>
    <xf numFmtId="0" fontId="4" fillId="4" borderId="2" xfId="3" applyAlignment="1">
      <alignment horizontal="center"/>
    </xf>
  </cellXfs>
  <cellStyles count="7">
    <cellStyle name="Controlecel" xfId="3" builtinId="23"/>
    <cellStyle name="Invoer" xfId="2" builtinId="20"/>
    <cellStyle name="Komma" xfId="4" builtinId="3"/>
    <cellStyle name="Neutraal" xfId="1" builtinId="28"/>
    <cellStyle name="Procent" xfId="6" builtinId="5"/>
    <cellStyle name="Standaard" xfId="0" builtinId="0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26C8-A996-4E52-B032-A09000FCAAED}">
  <dimension ref="A1:U18"/>
  <sheetViews>
    <sheetView tabSelected="1" topLeftCell="A5" zoomScale="115" zoomScaleNormal="115" workbookViewId="0">
      <selection activeCell="F9" sqref="F9"/>
    </sheetView>
  </sheetViews>
  <sheetFormatPr defaultRowHeight="14.4" x14ac:dyDescent="0.3"/>
  <cols>
    <col min="1" max="1" width="40.44140625" customWidth="1"/>
    <col min="2" max="2" width="13.77734375" customWidth="1"/>
    <col min="3" max="3" width="22.77734375" customWidth="1"/>
    <col min="4" max="4" width="18.21875" customWidth="1"/>
    <col min="5" max="5" width="4" customWidth="1"/>
    <col min="6" max="6" width="9.109375" customWidth="1"/>
    <col min="7" max="7" width="4" customWidth="1"/>
    <col min="8" max="8" width="12.109375" customWidth="1"/>
    <col min="9" max="9" width="4" customWidth="1"/>
    <col min="10" max="10" width="10.5546875" customWidth="1"/>
    <col min="11" max="11" width="4" customWidth="1"/>
    <col min="12" max="12" width="15.109375" customWidth="1"/>
    <col min="13" max="13" width="19.88671875" customWidth="1"/>
    <col min="14" max="14" width="16.21875" customWidth="1"/>
    <col min="15" max="15" width="15.33203125" customWidth="1"/>
    <col min="16" max="16" width="14.88671875" customWidth="1"/>
    <col min="17" max="17" width="11.5546875" customWidth="1"/>
    <col min="18" max="18" width="17.33203125" customWidth="1"/>
    <col min="19" max="19" width="16.109375" customWidth="1"/>
    <col min="20" max="20" width="10.77734375" customWidth="1"/>
    <col min="21" max="21" width="16.5546875" customWidth="1"/>
    <col min="22" max="22" width="12.88671875" customWidth="1"/>
    <col min="23" max="23" width="12.5546875" customWidth="1"/>
    <col min="24" max="24" width="13.109375" customWidth="1"/>
    <col min="25" max="25" width="14.21875" customWidth="1"/>
  </cols>
  <sheetData>
    <row r="1" spans="1:21" ht="30" customHeight="1" x14ac:dyDescent="0.55000000000000004">
      <c r="A1" s="8" t="s">
        <v>0</v>
      </c>
    </row>
    <row r="2" spans="1:21" ht="15" thickBot="1" x14ac:dyDescent="0.35">
      <c r="A2" s="9" t="s">
        <v>2</v>
      </c>
      <c r="B2" s="10"/>
      <c r="C2" s="10"/>
    </row>
    <row r="3" spans="1:21" ht="15" thickTop="1" x14ac:dyDescent="0.3">
      <c r="A3" s="14" t="s">
        <v>20</v>
      </c>
      <c r="B3" s="16">
        <v>1100</v>
      </c>
      <c r="C3" s="15" t="s">
        <v>21</v>
      </c>
    </row>
    <row r="4" spans="1:21" x14ac:dyDescent="0.3">
      <c r="A4" s="14" t="s">
        <v>22</v>
      </c>
      <c r="B4" s="17">
        <v>0.04</v>
      </c>
      <c r="C4" s="15" t="s">
        <v>23</v>
      </c>
    </row>
    <row r="5" spans="1:21" x14ac:dyDescent="0.3">
      <c r="A5" s="14" t="s">
        <v>24</v>
      </c>
      <c r="B5" s="16">
        <v>1300</v>
      </c>
      <c r="C5" s="15" t="s">
        <v>1</v>
      </c>
    </row>
    <row r="6" spans="1:21" x14ac:dyDescent="0.3">
      <c r="A6" s="14" t="s">
        <v>25</v>
      </c>
      <c r="B6" s="16">
        <v>20000</v>
      </c>
      <c r="C6" s="15" t="s">
        <v>26</v>
      </c>
    </row>
    <row r="7" spans="1:21" x14ac:dyDescent="0.3">
      <c r="A7" s="14" t="s">
        <v>27</v>
      </c>
      <c r="B7" s="18">
        <v>20</v>
      </c>
      <c r="C7" s="15" t="s">
        <v>28</v>
      </c>
    </row>
    <row r="8" spans="1:21" x14ac:dyDescent="0.3">
      <c r="A8" s="14" t="s">
        <v>29</v>
      </c>
      <c r="B8" s="16">
        <v>200000</v>
      </c>
      <c r="C8" s="15" t="s">
        <v>26</v>
      </c>
    </row>
    <row r="9" spans="1:21" x14ac:dyDescent="0.3">
      <c r="A9" s="14" t="s">
        <v>30</v>
      </c>
      <c r="B9" s="17">
        <v>1.4999999999999999E-2</v>
      </c>
      <c r="C9" s="15" t="s">
        <v>1</v>
      </c>
    </row>
    <row r="10" spans="1:21" x14ac:dyDescent="0.3">
      <c r="A10" s="14" t="s">
        <v>31</v>
      </c>
      <c r="B10" s="17">
        <v>0.02</v>
      </c>
      <c r="C10" s="15" t="s">
        <v>1</v>
      </c>
      <c r="R10" s="1"/>
      <c r="S10" s="1"/>
      <c r="T10" s="1"/>
      <c r="U10" s="1"/>
    </row>
    <row r="11" spans="1:21" x14ac:dyDescent="0.3">
      <c r="A11" s="14" t="s">
        <v>32</v>
      </c>
      <c r="B11" s="17">
        <v>5.0000000000000001E-3</v>
      </c>
      <c r="C11" s="15" t="s">
        <v>1</v>
      </c>
      <c r="R11" s="1"/>
      <c r="S11" s="1"/>
      <c r="T11" s="1"/>
      <c r="U11" s="1"/>
    </row>
    <row r="12" spans="1:21" ht="28.8" x14ac:dyDescent="0.55000000000000004">
      <c r="A12" s="14" t="s">
        <v>19</v>
      </c>
      <c r="B12" s="17">
        <v>0.04</v>
      </c>
      <c r="C12" s="15"/>
      <c r="R12" s="1"/>
      <c r="S12" s="19" t="s">
        <v>15</v>
      </c>
      <c r="T12" s="19"/>
      <c r="U12" s="1"/>
    </row>
    <row r="13" spans="1:21" x14ac:dyDescent="0.3">
      <c r="A13" s="14" t="s">
        <v>33</v>
      </c>
      <c r="B13" s="17">
        <v>0.06</v>
      </c>
      <c r="C13" s="15"/>
      <c r="R13" s="1"/>
      <c r="S13" s="20" t="s">
        <v>16</v>
      </c>
      <c r="T13" s="20"/>
      <c r="U13" s="1"/>
    </row>
    <row r="14" spans="1:21" x14ac:dyDescent="0.3">
      <c r="R14" s="1"/>
      <c r="S14" s="20"/>
      <c r="T14" s="20"/>
      <c r="U14" s="1"/>
    </row>
    <row r="15" spans="1:21" x14ac:dyDescent="0.3">
      <c r="R15" s="1"/>
      <c r="S15" s="21" t="s">
        <v>17</v>
      </c>
      <c r="T15" s="21"/>
      <c r="U15" s="1"/>
    </row>
    <row r="16" spans="1:21" ht="15" thickBot="1" x14ac:dyDescent="0.35">
      <c r="R16" s="1"/>
      <c r="S16" s="22"/>
      <c r="T16" s="22"/>
      <c r="U16" s="1"/>
    </row>
    <row r="17" spans="19:20" ht="15.6" thickTop="1" thickBot="1" x14ac:dyDescent="0.35">
      <c r="S17" s="23" t="s">
        <v>18</v>
      </c>
      <c r="T17" s="23"/>
    </row>
    <row r="18" spans="19:20" ht="15" thickTop="1" x14ac:dyDescent="0.3"/>
  </sheetData>
  <mergeCells count="4">
    <mergeCell ref="S12:T12"/>
    <mergeCell ref="S13:T14"/>
    <mergeCell ref="S15:T16"/>
    <mergeCell ref="S17:T17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7B0EE-6FD0-4955-91CC-22584841AD1B}">
  <dimension ref="B2:J106"/>
  <sheetViews>
    <sheetView zoomScale="85" zoomScaleNormal="85" workbookViewId="0">
      <selection activeCell="B13" sqref="B13"/>
    </sheetView>
  </sheetViews>
  <sheetFormatPr defaultRowHeight="14.4" x14ac:dyDescent="0.3"/>
  <cols>
    <col min="2" max="2" width="5" customWidth="1"/>
    <col min="3" max="3" width="14.77734375" style="2" customWidth="1"/>
    <col min="4" max="4" width="13.33203125" style="2" customWidth="1"/>
    <col min="5" max="5" width="16" style="2" customWidth="1"/>
    <col min="6" max="6" width="13.77734375" style="2" customWidth="1"/>
    <col min="7" max="7" width="14.5546875" style="2" customWidth="1"/>
    <col min="8" max="8" width="15.77734375" style="2" customWidth="1"/>
    <col min="9" max="9" width="15.33203125" style="2" customWidth="1"/>
    <col min="10" max="10" width="15.44140625" customWidth="1"/>
    <col min="14" max="14" width="14.109375" customWidth="1"/>
    <col min="15" max="15" width="15.109375" customWidth="1"/>
    <col min="16" max="16" width="14.77734375" customWidth="1"/>
    <col min="17" max="17" width="12.21875" customWidth="1"/>
    <col min="22" max="22" width="18.109375" customWidth="1"/>
    <col min="23" max="23" width="13.21875" customWidth="1"/>
    <col min="24" max="24" width="12.6640625" customWidth="1"/>
    <col min="26" max="26" width="12.44140625" customWidth="1"/>
  </cols>
  <sheetData>
    <row r="2" spans="2:9" x14ac:dyDescent="0.3">
      <c r="B2" t="s">
        <v>3</v>
      </c>
      <c r="C2" s="2" t="s">
        <v>10</v>
      </c>
      <c r="D2" s="2" t="s">
        <v>4</v>
      </c>
      <c r="E2" s="2" t="s">
        <v>9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3">
      <c r="B3" s="11">
        <v>0</v>
      </c>
      <c r="H3" s="2">
        <f>C3-D3-E3-F3+G3</f>
        <v>0</v>
      </c>
    </row>
    <row r="4" spans="2:9" ht="14.4" customHeight="1" x14ac:dyDescent="0.3">
      <c r="B4">
        <f>B3+1</f>
        <v>1</v>
      </c>
      <c r="C4" s="2">
        <f>Prijspeil!B3 *12</f>
        <v>13200</v>
      </c>
      <c r="D4" s="2">
        <f>Prijspeil!B5</f>
        <v>1300</v>
      </c>
      <c r="E4" s="2">
        <f>C4*Prijspeil!$B$4</f>
        <v>528</v>
      </c>
      <c r="H4" s="2">
        <f>C4-D4-E4-F4+G4</f>
        <v>11372</v>
      </c>
      <c r="I4" s="2">
        <f>H4/((1+Prijspeil!$B$13)^B4)</f>
        <v>10728.301886792453</v>
      </c>
    </row>
    <row r="5" spans="2:9" x14ac:dyDescent="0.3">
      <c r="B5">
        <f>B4+1</f>
        <v>2</v>
      </c>
      <c r="C5" s="2">
        <f>C4*(1+Prijspeil!$B$9)</f>
        <v>13397.999999999998</v>
      </c>
      <c r="D5" s="13">
        <f>D4 * (1+Prijspeil!$B$10)</f>
        <v>1326</v>
      </c>
      <c r="E5" s="2">
        <f>C5*Prijspeil!$B$4</f>
        <v>535.91999999999996</v>
      </c>
      <c r="H5" s="2">
        <f>C5-D5-E5-F5+G5</f>
        <v>11536.079999999998</v>
      </c>
      <c r="I5" s="2">
        <f>H5/(1+Prijspeil!$B$13)^B5</f>
        <v>10267.070131719471</v>
      </c>
    </row>
    <row r="6" spans="2:9" x14ac:dyDescent="0.3">
      <c r="B6">
        <f t="shared" ref="B6:B23" si="0">B5+1</f>
        <v>3</v>
      </c>
      <c r="C6" s="2">
        <f>C5*(1+Prijspeil!$B$9)</f>
        <v>13598.969999999998</v>
      </c>
      <c r="D6" s="13">
        <f>D5 * (1+Prijspeil!$B$10)</f>
        <v>1352.52</v>
      </c>
      <c r="E6" s="2">
        <f>C6*Prijspeil!$B$4</f>
        <v>543.95879999999988</v>
      </c>
      <c r="H6" s="2">
        <f t="shared" ref="H6:H23" si="1">C6-D6-E6-F6+G6</f>
        <v>11702.491199999997</v>
      </c>
      <c r="I6" s="2">
        <f>H6/(1+Prijspeil!$B$13)^B6</f>
        <v>9825.6372710358155</v>
      </c>
    </row>
    <row r="7" spans="2:9" x14ac:dyDescent="0.3">
      <c r="B7">
        <f t="shared" si="0"/>
        <v>4</v>
      </c>
      <c r="C7" s="2">
        <f>C6*(1+Prijspeil!$B$9)</f>
        <v>13802.954549999997</v>
      </c>
      <c r="D7" s="13">
        <f>D6 * (1+Prijspeil!$B$10)</f>
        <v>1379.5704000000001</v>
      </c>
      <c r="E7" s="2">
        <f>C7*Prijspeil!$B$4</f>
        <v>552.11818199999993</v>
      </c>
      <c r="H7" s="2">
        <f t="shared" si="1"/>
        <v>11871.265967999996</v>
      </c>
      <c r="I7" s="2">
        <f>H7/(1+Prijspeil!$B$13)^B7</f>
        <v>9403.1545478659609</v>
      </c>
    </row>
    <row r="8" spans="2:9" x14ac:dyDescent="0.3">
      <c r="B8">
        <f t="shared" si="0"/>
        <v>5</v>
      </c>
      <c r="C8" s="2">
        <f>C7*(1+Prijspeil!$B$9)</f>
        <v>14009.998868249995</v>
      </c>
      <c r="D8" s="13">
        <f>D7 * (1+Prijspeil!$B$10)</f>
        <v>1407.1618080000001</v>
      </c>
      <c r="E8" s="2">
        <f>C8*Prijspeil!$B$4</f>
        <v>560.39995472999988</v>
      </c>
      <c r="H8" s="2">
        <f t="shared" si="1"/>
        <v>12042.437105519995</v>
      </c>
      <c r="I8" s="2">
        <f>H8/(1+Prijspeil!$B$13)^B8</f>
        <v>8998.8095483252782</v>
      </c>
    </row>
    <row r="9" spans="2:9" x14ac:dyDescent="0.3">
      <c r="B9">
        <f t="shared" si="0"/>
        <v>6</v>
      </c>
      <c r="C9" s="2">
        <f>C8*(1+Prijspeil!$B$9)</f>
        <v>14220.148851273743</v>
      </c>
      <c r="D9" s="13">
        <f>D8 * (1+Prijspeil!$B$10)</f>
        <v>1435.3050441600001</v>
      </c>
      <c r="E9" s="2">
        <f>C9*Prijspeil!$B$4</f>
        <v>568.80595405094971</v>
      </c>
      <c r="H9" s="2">
        <f t="shared" si="1"/>
        <v>12216.037853062793</v>
      </c>
      <c r="I9" s="2">
        <f>H9/(1+Prijspeil!$B$13)^B9</f>
        <v>8611.8246469266887</v>
      </c>
    </row>
    <row r="10" spans="2:9" x14ac:dyDescent="0.3">
      <c r="B10">
        <f t="shared" si="0"/>
        <v>7</v>
      </c>
      <c r="C10" s="2">
        <f>C9*(1+Prijspeil!$B$9)</f>
        <v>14433.451084042848</v>
      </c>
      <c r="D10" s="13">
        <f>D9 * (1+Prijspeil!$B$10)</f>
        <v>1464.0111450432</v>
      </c>
      <c r="E10" s="2">
        <f>C10*Prijspeil!$B$4</f>
        <v>577.33804336171397</v>
      </c>
      <c r="H10" s="2">
        <f t="shared" si="1"/>
        <v>12392.101895637934</v>
      </c>
      <c r="I10" s="2">
        <f>H10/(1+Prijspeil!$B$13)^B10</f>
        <v>8241.4555184268429</v>
      </c>
    </row>
    <row r="11" spans="2:9" x14ac:dyDescent="0.3">
      <c r="B11">
        <f t="shared" si="0"/>
        <v>8</v>
      </c>
      <c r="C11" s="2">
        <f>C10*(1+Prijspeil!$B$9)</f>
        <v>14649.952850303489</v>
      </c>
      <c r="D11" s="13">
        <f>D10 * (1+Prijspeil!$B$10)</f>
        <v>1493.2913679440639</v>
      </c>
      <c r="E11" s="2">
        <f>C11*Prijspeil!$B$4</f>
        <v>585.99811401213958</v>
      </c>
      <c r="H11" s="2">
        <f t="shared" si="1"/>
        <v>12570.663368347285</v>
      </c>
      <c r="I11" s="2">
        <f>H11/(1+Prijspeil!$B$13)^B11</f>
        <v>7886.9897132746019</v>
      </c>
    </row>
    <row r="12" spans="2:9" x14ac:dyDescent="0.3">
      <c r="B12">
        <f t="shared" si="0"/>
        <v>9</v>
      </c>
      <c r="C12" s="2">
        <f>C11*(1+Prijspeil!$B$9)</f>
        <v>14869.702143058041</v>
      </c>
      <c r="D12" s="13">
        <f>D11 * (1+Prijspeil!$B$10)</f>
        <v>1523.1571953029452</v>
      </c>
      <c r="E12" s="2">
        <f>C12*Prijspeil!$B$4</f>
        <v>594.78808572232163</v>
      </c>
      <c r="H12" s="2">
        <f t="shared" si="1"/>
        <v>12751.756862032775</v>
      </c>
      <c r="I12" s="2">
        <f>H12/(1+Prijspeil!$B$13)^B12</f>
        <v>7547.7452939456525</v>
      </c>
    </row>
    <row r="13" spans="2:9" x14ac:dyDescent="0.3">
      <c r="B13">
        <f t="shared" si="0"/>
        <v>10</v>
      </c>
      <c r="C13" s="2">
        <f>C12*(1+Prijspeil!$B$9)</f>
        <v>15092.747675203909</v>
      </c>
      <c r="D13" s="13">
        <f>D12 * (1+Prijspeil!$B$10)</f>
        <v>1553.6203392090042</v>
      </c>
      <c r="E13" s="2">
        <f>C13*Prijspeil!$B$4</f>
        <v>603.70990700815639</v>
      </c>
      <c r="F13" s="2">
        <f>Prijspeil!B6*(1+Prijspeil!B10)^B13</f>
        <v>24379.888399895142</v>
      </c>
      <c r="H13" s="2">
        <f t="shared" si="1"/>
        <v>-11444.470970908395</v>
      </c>
      <c r="I13" s="2">
        <f>H13/(1+Prijspeil!$B$13)^B13</f>
        <v>-6390.5328147119353</v>
      </c>
    </row>
    <row r="14" spans="2:9" x14ac:dyDescent="0.3">
      <c r="B14">
        <f t="shared" si="0"/>
        <v>11</v>
      </c>
      <c r="C14" s="2">
        <f>C13*(1+Prijspeil!$B$9)</f>
        <v>15319.138890331966</v>
      </c>
      <c r="D14" s="13">
        <f>D13 * (1+Prijspeil!$B$10)</f>
        <v>1584.6927459931844</v>
      </c>
      <c r="E14" s="2">
        <f>C14*Prijspeil!$B$4</f>
        <v>612.76555561327859</v>
      </c>
      <c r="H14" s="2">
        <f t="shared" si="1"/>
        <v>13121.680588725503</v>
      </c>
      <c r="I14" s="2">
        <f>H14/(1+Prijspeil!$B$13)^B14</f>
        <v>6912.3376463139703</v>
      </c>
    </row>
    <row r="15" spans="2:9" x14ac:dyDescent="0.3">
      <c r="B15">
        <f t="shared" si="0"/>
        <v>12</v>
      </c>
      <c r="C15" s="2">
        <f>C14*(1+Prijspeil!$B$9)</f>
        <v>15548.925973686944</v>
      </c>
      <c r="D15" s="13">
        <f>D14 * (1+Prijspeil!$B$10)</f>
        <v>1616.3866009130481</v>
      </c>
      <c r="E15" s="2">
        <f>C15*Prijspeil!$B$4</f>
        <v>621.95703894747783</v>
      </c>
      <c r="H15" s="2">
        <f t="shared" si="1"/>
        <v>13310.582333826418</v>
      </c>
      <c r="I15" s="2">
        <f>H15/(1+Prijspeil!$B$13)^B15</f>
        <v>6614.951631280981</v>
      </c>
    </row>
    <row r="16" spans="2:9" x14ac:dyDescent="0.3">
      <c r="B16">
        <f t="shared" si="0"/>
        <v>13</v>
      </c>
      <c r="C16" s="2">
        <f>C15*(1+Prijspeil!$B$9)</f>
        <v>15782.159863292247</v>
      </c>
      <c r="D16" s="13">
        <f>D15 * (1+Prijspeil!$B$10)</f>
        <v>1648.7143329313092</v>
      </c>
      <c r="E16" s="2">
        <f>C16*Prijspeil!$B$4</f>
        <v>631.28639453168989</v>
      </c>
      <c r="H16" s="2">
        <f t="shared" si="1"/>
        <v>13502.159135829248</v>
      </c>
      <c r="I16" s="2">
        <f>H16/(1+Prijspeil!$B$13)^B16</f>
        <v>6330.3390874041925</v>
      </c>
    </row>
    <row r="17" spans="2:10" x14ac:dyDescent="0.3">
      <c r="B17">
        <f t="shared" si="0"/>
        <v>14</v>
      </c>
      <c r="C17" s="2">
        <f>C16*(1+Prijspeil!$B$9)</f>
        <v>16018.892261241628</v>
      </c>
      <c r="D17" s="13">
        <f>D16 * (1+Prijspeil!$B$10)</f>
        <v>1681.6886195899353</v>
      </c>
      <c r="E17" s="2">
        <f>C17*Prijspeil!$B$4</f>
        <v>640.75569044966517</v>
      </c>
      <c r="H17" s="2">
        <f t="shared" si="1"/>
        <v>13696.447951202028</v>
      </c>
      <c r="I17" s="2">
        <f>H17/(1+Prijspeil!$B$13)^B17</f>
        <v>6057.9521373926518</v>
      </c>
    </row>
    <row r="18" spans="2:10" x14ac:dyDescent="0.3">
      <c r="B18">
        <f t="shared" si="0"/>
        <v>15</v>
      </c>
      <c r="C18" s="2">
        <f>C17*(1+Prijspeil!$B$9)</f>
        <v>16259.17564516025</v>
      </c>
      <c r="D18" s="13">
        <f>D17 * (1+Prijspeil!$B$10)</f>
        <v>1715.322391981734</v>
      </c>
      <c r="E18" s="2">
        <f>C18*Prijspeil!$B$4</f>
        <v>650.36702580641008</v>
      </c>
      <c r="H18" s="2">
        <f t="shared" si="1"/>
        <v>13893.486227372106</v>
      </c>
      <c r="I18" s="2">
        <f>H18/(1+Prijspeil!$B$13)^B18</f>
        <v>5797.266374492815</v>
      </c>
    </row>
    <row r="19" spans="2:10" x14ac:dyDescent="0.3">
      <c r="B19">
        <f t="shared" si="0"/>
        <v>16</v>
      </c>
      <c r="C19" s="2">
        <f>C18*(1+Prijspeil!$B$9)</f>
        <v>16503.063279837654</v>
      </c>
      <c r="D19" s="13">
        <f>D18 * (1+Prijspeil!$B$10)</f>
        <v>1749.6288398213687</v>
      </c>
      <c r="E19" s="2">
        <f>C19*Prijspeil!$B$4</f>
        <v>660.12253119350612</v>
      </c>
      <c r="H19" s="2">
        <f t="shared" si="1"/>
        <v>14093.311908822778</v>
      </c>
      <c r="I19" s="2">
        <f>H19/(1+Prijspeil!$B$13)^B19</f>
        <v>5547.7798581130683</v>
      </c>
    </row>
    <row r="20" spans="2:10" x14ac:dyDescent="0.3">
      <c r="B20">
        <f t="shared" si="0"/>
        <v>17</v>
      </c>
      <c r="C20" s="2">
        <f>C19*(1+Prijspeil!$B$9)</f>
        <v>16750.609229035217</v>
      </c>
      <c r="D20" s="13">
        <f>D19 * (1+Prijspeil!$B$10)</f>
        <v>1784.6214166177961</v>
      </c>
      <c r="E20" s="2">
        <f>C20*Prijspeil!$B$4</f>
        <v>670.02436916140869</v>
      </c>
      <c r="H20" s="2">
        <f t="shared" si="1"/>
        <v>14295.963443256012</v>
      </c>
      <c r="I20" s="2">
        <f>H20/(1+Prijspeil!$B$13)^B20</f>
        <v>5309.0121523881144</v>
      </c>
    </row>
    <row r="21" spans="2:10" x14ac:dyDescent="0.3">
      <c r="B21">
        <f t="shared" si="0"/>
        <v>18</v>
      </c>
      <c r="C21" s="2">
        <f>C20*(1+Prijspeil!$B$9)</f>
        <v>17001.868367470743</v>
      </c>
      <c r="D21" s="13">
        <f>D20 * (1+Prijspeil!$B$10)</f>
        <v>1820.3138449501521</v>
      </c>
      <c r="E21" s="2">
        <f>C21*Prijspeil!$B$4</f>
        <v>680.07473469882973</v>
      </c>
      <c r="H21" s="2">
        <f t="shared" si="1"/>
        <v>14501.47978782176</v>
      </c>
      <c r="I21" s="2">
        <f>H21/(1+Prijspeil!$B$13)^B21</f>
        <v>5080.5034058490046</v>
      </c>
    </row>
    <row r="22" spans="2:10" x14ac:dyDescent="0.3">
      <c r="B22">
        <f t="shared" si="0"/>
        <v>19</v>
      </c>
      <c r="C22" s="2">
        <f>C21*(1+Prijspeil!$B$9)</f>
        <v>17256.896392982802</v>
      </c>
      <c r="D22" s="13">
        <f>D21 * (1+Prijspeil!$B$10)</f>
        <v>1856.7201218491552</v>
      </c>
      <c r="E22" s="2">
        <f>C22*Prijspeil!$B$4</f>
        <v>690.27585571931206</v>
      </c>
      <c r="H22" s="2">
        <f t="shared" si="1"/>
        <v>14709.900415414335</v>
      </c>
      <c r="I22" s="2">
        <f>H22/(1+Prijspeil!$B$13)^B22</f>
        <v>4861.8134704427503</v>
      </c>
    </row>
    <row r="23" spans="2:10" ht="15" thickBot="1" x14ac:dyDescent="0.35">
      <c r="B23">
        <f t="shared" si="0"/>
        <v>20</v>
      </c>
      <c r="C23" s="2">
        <f>C22*(1+Prijspeil!$B$9)</f>
        <v>17515.749838877542</v>
      </c>
      <c r="D23" s="13">
        <f>D22 * (1+Prijspeil!$B$10)</f>
        <v>1893.8545242861385</v>
      </c>
      <c r="E23" s="2">
        <f>C23*Prijspeil!$B$4</f>
        <v>700.62999355510169</v>
      </c>
      <c r="F23" s="12"/>
      <c r="G23" s="2">
        <f>Prijspeil!B8*(1+Prijspeil!B11)^B23/(1+Prijspeil!B12)</f>
        <v>212479.91868975529</v>
      </c>
      <c r="H23" s="2">
        <f t="shared" si="1"/>
        <v>227401.18401079159</v>
      </c>
      <c r="I23" s="2">
        <f>H23/(1+Prijspeil!$B$13)^B23</f>
        <v>70904.764074057064</v>
      </c>
    </row>
    <row r="24" spans="2:10" x14ac:dyDescent="0.3">
      <c r="D24" s="13"/>
      <c r="I24" s="5">
        <f>SUM(I4:I23)</f>
        <v>198537.17558133544</v>
      </c>
    </row>
    <row r="25" spans="2:10" x14ac:dyDescent="0.3">
      <c r="D25" s="13"/>
    </row>
    <row r="26" spans="2:10" x14ac:dyDescent="0.3">
      <c r="D26" s="13"/>
    </row>
    <row r="27" spans="2:10" x14ac:dyDescent="0.3">
      <c r="D27" s="13"/>
      <c r="G27" s="2" t="s">
        <v>14</v>
      </c>
    </row>
    <row r="28" spans="2:10" x14ac:dyDescent="0.3">
      <c r="D28" s="13"/>
      <c r="G28" s="2">
        <f>C4</f>
        <v>13200</v>
      </c>
      <c r="H28" s="3" t="s">
        <v>11</v>
      </c>
      <c r="I28" s="4">
        <f>G28/G29</f>
        <v>6.6486288834064267E-2</v>
      </c>
      <c r="J28" t="s">
        <v>12</v>
      </c>
    </row>
    <row r="29" spans="2:10" x14ac:dyDescent="0.3">
      <c r="D29" s="13"/>
      <c r="G29" s="2">
        <f>I24</f>
        <v>198537.17558133544</v>
      </c>
      <c r="I29" s="7"/>
      <c r="J29" s="4"/>
    </row>
    <row r="30" spans="2:10" x14ac:dyDescent="0.3">
      <c r="D30" s="13"/>
      <c r="I30" s="6"/>
    </row>
    <row r="31" spans="2:10" x14ac:dyDescent="0.3">
      <c r="D31" s="13"/>
      <c r="G31" s="2">
        <f>H4</f>
        <v>11372</v>
      </c>
      <c r="H31" s="3" t="s">
        <v>11</v>
      </c>
      <c r="I31" s="4">
        <f>G31/G32</f>
        <v>5.7278945198559007E-2</v>
      </c>
      <c r="J31" t="s">
        <v>13</v>
      </c>
    </row>
    <row r="32" spans="2:10" x14ac:dyDescent="0.3">
      <c r="D32" s="13"/>
      <c r="G32" s="2">
        <f>I24</f>
        <v>198537.17558133544</v>
      </c>
    </row>
    <row r="33" spans="4:10" x14ac:dyDescent="0.3">
      <c r="D33" s="13"/>
    </row>
    <row r="34" spans="4:10" x14ac:dyDescent="0.3">
      <c r="D34" s="13"/>
    </row>
    <row r="35" spans="4:10" x14ac:dyDescent="0.3">
      <c r="D35" s="13"/>
    </row>
    <row r="36" spans="4:10" x14ac:dyDescent="0.3">
      <c r="D36" s="13"/>
    </row>
    <row r="37" spans="4:10" x14ac:dyDescent="0.3">
      <c r="D37" s="13"/>
    </row>
    <row r="38" spans="4:10" x14ac:dyDescent="0.3">
      <c r="D38" s="13"/>
    </row>
    <row r="39" spans="4:10" x14ac:dyDescent="0.3">
      <c r="D39" s="13"/>
    </row>
    <row r="40" spans="4:10" x14ac:dyDescent="0.3">
      <c r="D40" s="13"/>
    </row>
    <row r="41" spans="4:10" x14ac:dyDescent="0.3">
      <c r="D41" s="13"/>
    </row>
    <row r="42" spans="4:10" x14ac:dyDescent="0.3">
      <c r="D42" s="13"/>
    </row>
    <row r="43" spans="4:10" x14ac:dyDescent="0.3">
      <c r="D43" s="13"/>
    </row>
    <row r="47" spans="4:10" x14ac:dyDescent="0.3">
      <c r="I47" s="3"/>
      <c r="J47" s="4"/>
    </row>
    <row r="57" customFormat="1" x14ac:dyDescent="0.3"/>
    <row r="58" customFormat="1" x14ac:dyDescent="0.3"/>
    <row r="59" customFormat="1" x14ac:dyDescent="0.3"/>
    <row r="60" customFormat="1" ht="14.4" customHeigh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  <row r="72" customFormat="1" x14ac:dyDescent="0.3"/>
    <row r="73" customFormat="1" x14ac:dyDescent="0.3"/>
    <row r="74" customFormat="1" x14ac:dyDescent="0.3"/>
    <row r="75" customFormat="1" x14ac:dyDescent="0.3"/>
    <row r="76" customFormat="1" x14ac:dyDescent="0.3"/>
    <row r="77" customFormat="1" x14ac:dyDescent="0.3"/>
    <row r="78" customFormat="1" x14ac:dyDescent="0.3"/>
    <row r="79" customFormat="1" x14ac:dyDescent="0.3"/>
    <row r="80" customFormat="1" x14ac:dyDescent="0.3"/>
    <row r="81" customFormat="1" x14ac:dyDescent="0.3"/>
    <row r="82" customFormat="1" x14ac:dyDescent="0.3"/>
    <row r="83" customFormat="1" x14ac:dyDescent="0.3"/>
    <row r="84" customFormat="1" x14ac:dyDescent="0.3"/>
    <row r="85" customFormat="1" x14ac:dyDescent="0.3"/>
    <row r="86" customFormat="1" x14ac:dyDescent="0.3"/>
    <row r="87" customFormat="1" x14ac:dyDescent="0.3"/>
    <row r="88" customFormat="1" x14ac:dyDescent="0.3"/>
    <row r="89" customFormat="1" x14ac:dyDescent="0.3"/>
    <row r="90" customFormat="1" x14ac:dyDescent="0.3"/>
    <row r="91" customFormat="1" x14ac:dyDescent="0.3"/>
    <row r="92" customFormat="1" x14ac:dyDescent="0.3"/>
    <row r="93" customFormat="1" x14ac:dyDescent="0.3"/>
    <row r="94" customFormat="1" x14ac:dyDescent="0.3"/>
    <row r="95" customFormat="1" x14ac:dyDescent="0.3"/>
    <row r="96" customFormat="1" x14ac:dyDescent="0.3"/>
    <row r="97" customFormat="1" x14ac:dyDescent="0.3"/>
    <row r="98" customFormat="1" x14ac:dyDescent="0.3"/>
    <row r="99" customFormat="1" x14ac:dyDescent="0.3"/>
    <row r="100" customFormat="1" x14ac:dyDescent="0.3"/>
    <row r="101" customFormat="1" x14ac:dyDescent="0.3"/>
    <row r="102" customFormat="1" x14ac:dyDescent="0.3"/>
    <row r="103" customFormat="1" x14ac:dyDescent="0.3"/>
    <row r="104" customFormat="1" x14ac:dyDescent="0.3"/>
    <row r="105" customFormat="1" x14ac:dyDescent="0.3"/>
    <row r="106" customForma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Prijspeil</vt:lpstr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Gijs Stouten</dc:creator>
  <cp:lastModifiedBy>Gijs Stouten (20195303)</cp:lastModifiedBy>
  <dcterms:created xsi:type="dcterms:W3CDTF">2022-05-30T14:16:49Z</dcterms:created>
  <dcterms:modified xsi:type="dcterms:W3CDTF">2025-03-29T20:29:16Z</dcterms:modified>
</cp:coreProperties>
</file>