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drawings/drawing4.xml" ContentType="application/vnd.openxmlformats-officedocument.drawing+xml"/>
  <Override PartName="/xl/ctrlProps/ctrlProp11.xml" ContentType="application/vnd.ms-excel.controlproperties+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8431"/>
  <workbookPr codeName="ThisWorkbook"/>
  <mc:AlternateContent xmlns:mc="http://schemas.openxmlformats.org/markup-compatibility/2006">
    <mc:Choice Requires="x15">
      <x15ac:absPath xmlns:x15ac="http://schemas.microsoft.com/office/spreadsheetml/2010/11/ac" url="C:\Users\yatakahashi\Desktop\"/>
    </mc:Choice>
  </mc:AlternateContent>
  <bookViews>
    <workbookView xWindow="9225" yWindow="0" windowWidth="21885" windowHeight="10725"/>
  </bookViews>
  <sheets>
    <sheet name="Title" sheetId="4" r:id="rId1"/>
    <sheet name="Instructions" sheetId="7" r:id="rId2"/>
    <sheet name="Device Config" sheetId="8" r:id="rId3"/>
    <sheet name="Usage Conditions" sheetId="2" r:id="rId4"/>
    <sheet name="Power Calcs" sheetId="13" r:id="rId5"/>
    <sheet name="Summary" sheetId="6" r:id="rId6"/>
    <sheet name="LPDDR4 Specs" sheetId="12" r:id="rId7"/>
  </sheets>
  <definedNames>
    <definedName name="_xlnm.Print_Area" localSheetId="2">'Device Config'!$B$1:$N$35</definedName>
  </definedNames>
  <calcPr calcId="171027"/>
</workbook>
</file>

<file path=xl/calcChain.xml><?xml version="1.0" encoding="utf-8"?>
<calcChain xmlns="http://schemas.openxmlformats.org/spreadsheetml/2006/main">
  <c r="E13" i="13" l="1"/>
  <c r="D13" i="13"/>
  <c r="C20" i="2" l="1"/>
  <c r="D9" i="6" l="1"/>
  <c r="D8" i="6"/>
  <c r="D7" i="6"/>
  <c r="C4" i="6" l="1"/>
  <c r="D8" i="8"/>
  <c r="D7" i="8"/>
  <c r="T18" i="2" l="1"/>
  <c r="L18" i="2"/>
  <c r="C14" i="2"/>
  <c r="J22" i="2" s="1"/>
  <c r="R18" i="2"/>
  <c r="J18" i="2"/>
  <c r="N18" i="2" l="1"/>
  <c r="N22" i="2" s="1"/>
  <c r="C12" i="2"/>
  <c r="E16" i="13" s="1"/>
  <c r="R22" i="2"/>
  <c r="T22" i="2" s="1"/>
  <c r="L22" i="2"/>
  <c r="F24" i="2"/>
  <c r="E71" i="2" l="1"/>
  <c r="C11" i="2" s="1"/>
  <c r="D17" i="13" s="1"/>
  <c r="E72" i="2"/>
  <c r="E70" i="2"/>
  <c r="C10" i="2"/>
  <c r="E19" i="13" s="1"/>
  <c r="F19" i="13" s="1"/>
  <c r="H19" i="13" s="1"/>
  <c r="D27" i="6" s="1"/>
  <c r="F16" i="13"/>
  <c r="H16" i="13" s="1"/>
  <c r="D25" i="6" s="1"/>
  <c r="V18" i="2"/>
  <c r="V22" i="2" s="1"/>
  <c r="C9" i="2"/>
  <c r="E18" i="13" s="1"/>
  <c r="F17" i="13" l="1"/>
  <c r="H17" i="13"/>
  <c r="D17" i="6" s="1"/>
  <c r="F18" i="13"/>
  <c r="H18" i="13" s="1"/>
  <c r="D26" i="6" s="1"/>
  <c r="E7" i="13" l="1"/>
  <c r="D8" i="13" l="1"/>
  <c r="C12" i="13"/>
  <c r="E14" i="13"/>
  <c r="E9" i="13"/>
  <c r="D7" i="13"/>
  <c r="C14" i="13"/>
  <c r="E12" i="13"/>
  <c r="E10" i="13"/>
  <c r="C11" i="13"/>
  <c r="C10" i="13"/>
  <c r="E11" i="13"/>
  <c r="D9" i="13"/>
  <c r="E8" i="13"/>
  <c r="F5" i="2"/>
  <c r="D15" i="13" l="1"/>
  <c r="C9" i="13"/>
  <c r="D11" i="13"/>
  <c r="F11" i="13" s="1"/>
  <c r="G11" i="13" s="1"/>
  <c r="C15" i="13"/>
  <c r="D14" i="13"/>
  <c r="F14" i="13" s="1"/>
  <c r="C7" i="13"/>
  <c r="D12" i="13"/>
  <c r="F12" i="13" s="1"/>
  <c r="G12" i="13" s="1"/>
  <c r="H12" i="13" s="1"/>
  <c r="D16" i="6" s="1"/>
  <c r="C8" i="13"/>
  <c r="D10" i="13"/>
  <c r="F10" i="13" s="1"/>
  <c r="F15" i="13" l="1"/>
  <c r="F7" i="13"/>
  <c r="G7" i="13" s="1"/>
  <c r="H7" i="13" s="1"/>
  <c r="F9" i="13"/>
  <c r="G9" i="13" s="1"/>
  <c r="H9" i="13" s="1"/>
  <c r="D13" i="6" s="1"/>
  <c r="F8" i="13"/>
  <c r="D11" i="6" l="1"/>
  <c r="F22" i="2"/>
  <c r="C25" i="2"/>
  <c r="F26" i="2" s="1"/>
  <c r="F18" i="2"/>
  <c r="G10" i="13" l="1"/>
  <c r="H10" i="13" s="1"/>
  <c r="D14" i="6" s="1"/>
  <c r="G15" i="13"/>
  <c r="H15" i="13" s="1"/>
  <c r="D24" i="6" s="1"/>
  <c r="G14" i="13"/>
  <c r="H14" i="13" s="1"/>
  <c r="D23" i="6" s="1"/>
  <c r="G8" i="13"/>
  <c r="H8" i="13" s="1"/>
  <c r="D12" i="6" l="1"/>
  <c r="H11" i="13"/>
  <c r="D15" i="6" s="1"/>
  <c r="D28" i="6"/>
  <c r="D18" i="6" l="1"/>
  <c r="F6" i="2"/>
  <c r="C13" i="13" l="1"/>
  <c r="F13" i="13" l="1"/>
  <c r="G13" i="13" s="1"/>
  <c r="H13" i="13" s="1"/>
  <c r="D20" i="6" l="1"/>
  <c r="D21" i="6" s="1"/>
  <c r="D29" i="6" s="1"/>
  <c r="H21" i="13"/>
</calcChain>
</file>

<file path=xl/sharedStrings.xml><?xml version="1.0" encoding="utf-8"?>
<sst xmlns="http://schemas.openxmlformats.org/spreadsheetml/2006/main" count="416" uniqueCount="270">
  <si>
    <t>mW</t>
  </si>
  <si>
    <t>V</t>
  </si>
  <si>
    <t>mA</t>
  </si>
  <si>
    <t>Read Bandwidth</t>
  </si>
  <si>
    <t>Write Bandwidth</t>
  </si>
  <si>
    <t>Bus Idle Time</t>
  </si>
  <si>
    <t>MB/sec</t>
  </si>
  <si>
    <t>ns</t>
  </si>
  <si>
    <t>File Name</t>
  </si>
  <si>
    <t>Revision</t>
  </si>
  <si>
    <t>Date</t>
  </si>
  <si>
    <t>Company</t>
  </si>
  <si>
    <t>E-Mail</t>
  </si>
  <si>
    <t>Description</t>
  </si>
  <si>
    <t>Notes</t>
  </si>
  <si>
    <t>Disclaimer</t>
  </si>
  <si>
    <t>Micron Technology, Inc.</t>
  </si>
  <si>
    <t>:</t>
  </si>
  <si>
    <t>Value</t>
  </si>
  <si>
    <t>Units</t>
  </si>
  <si>
    <t>Parameter</t>
  </si>
  <si>
    <t>Condition</t>
  </si>
  <si>
    <t>Power Consumption Summary</t>
  </si>
  <si>
    <t>Limitations</t>
  </si>
  <si>
    <t xml:space="preserve"> Total Background  Power</t>
  </si>
  <si>
    <t>All rights reserved</t>
  </si>
  <si>
    <t xml:space="preserve"> </t>
  </si>
  <si>
    <t>THIS SPREADSHEET IS FOR ESTIMATING PURPOSES ONLY. ANY INFORMATION PROVIDED HEREIN IS PROVIDED "AS IS" AND WITHOUT WARRANTIES OF ANY KIND.  MICRON WARRANTS ONLY THAT ITS PRODUCTS COMPLY WITH MICRON'S SPECIFICATION SHEET FOR THE PRODUCT AT THE TIME OF DELIVERY; PROVIDED THAT DEVIATIONS FROM SPECIFICATIONS WHICH DO NOT MATERIALLY AFFECT FORM, FIT OR FUNCTION OF SUCH PRODUCT IN THE SYSTEM AND CONFIGURATION IN OR FOR WHICH IT IS INITIALLY INSTALLED OR QUALIFIED BY CUSTOMER SHALL NOT BE DEEMED TO CONSTITUTE FAILURE TO COMPLY WITH SUCH SPECIFICATIONS.</t>
  </si>
  <si>
    <t>SEE MICRON'S STANDARD TERMS AND CONDITIONS OF SALE FOR COMPLETE WARRANTY DETAILS.</t>
  </si>
  <si>
    <t>Total Activate Power</t>
  </si>
  <si>
    <t>Minimum activate-to-activate timing (different bank)</t>
  </si>
  <si>
    <t>Instructions for use</t>
  </si>
  <si>
    <t>Power Calcs tab</t>
  </si>
  <si>
    <t>Summary tab</t>
  </si>
  <si>
    <t>No inputs are required for this tab. It contains some of the detail calculations that provide information into the Summary tab. It can be used as a reference for a further understanding of the calculator. Optionally, you may jump straight to the Summary page for the final answer.</t>
  </si>
  <si>
    <t>Power(operation)</t>
  </si>
  <si>
    <t>Performance Summary</t>
  </si>
  <si>
    <t>Percentage of time that the DRAM is in the idle state (all banks precharged).</t>
  </si>
  <si>
    <t>System Clock Frequency (MHz)</t>
  </si>
  <si>
    <t>Page Hit Rate</t>
  </si>
  <si>
    <t>Percentage of time that the DRAM is in the active state, but not reading or writing.</t>
  </si>
  <si>
    <t>Percentage of the total active time for which CKE is held LOW.</t>
  </si>
  <si>
    <t>Burst Length</t>
  </si>
  <si>
    <t>The percentage of the idle time for which the device is in power-down (CKE LOW).</t>
  </si>
  <si>
    <t>The percentage of the idle time for which the device is in self-refresh.</t>
  </si>
  <si>
    <t>Values that may be updated are shown in green. These values are to be updated by the user according to how the system accesses the DRAM.</t>
  </si>
  <si>
    <t>This value is calculated, no input required.</t>
  </si>
  <si>
    <t>Detail</t>
  </si>
  <si>
    <t>Number of DQ strobes (DQS) per DRAM</t>
  </si>
  <si>
    <t>Maximum active precharge current</t>
  </si>
  <si>
    <t>Maximum precharge power-down standby current</t>
  </si>
  <si>
    <t>Maximum precharge standby current</t>
  </si>
  <si>
    <t>Maximum active power-down standby current</t>
  </si>
  <si>
    <t>Maximum active standby current</t>
  </si>
  <si>
    <t>Maximum read burst current</t>
  </si>
  <si>
    <t>Maximum write burst current</t>
  </si>
  <si>
    <t>Maximum burst refresh current</t>
  </si>
  <si>
    <t>Minimum activate-to-activate timing (same bank)</t>
  </si>
  <si>
    <t>Minimum refresh-to-refresh cycle time</t>
  </si>
  <si>
    <t>Average periodic refresh cycle time</t>
  </si>
  <si>
    <t>µs</t>
  </si>
  <si>
    <t>Initial numbers are for reference only and must be verified with existing DRAM data sheets for accuracy prior to using the spreadsheet.</t>
  </si>
  <si>
    <t>Maximum precharge power-down standby current, clock stopped</t>
  </si>
  <si>
    <t>Maximum active power-down standby current, clock stopped</t>
  </si>
  <si>
    <t>VDD1
Value</t>
  </si>
  <si>
    <t>VDD2 
Value</t>
  </si>
  <si>
    <t>clock</t>
  </si>
  <si>
    <t>n/a</t>
  </si>
  <si>
    <t>System Power Calculations</t>
  </si>
  <si>
    <t>Number of DQ per DRAM</t>
  </si>
  <si>
    <t>Verify the data matches the most recent datasheet.</t>
  </si>
  <si>
    <t>`</t>
  </si>
  <si>
    <t>B</t>
  </si>
  <si>
    <t>C</t>
  </si>
  <si>
    <t>D</t>
  </si>
  <si>
    <t>E</t>
  </si>
  <si>
    <t>F</t>
  </si>
  <si>
    <t>Power Scaled for Actual System CK Frequency and VDD</t>
  </si>
  <si>
    <t>Row 5 is used to enter the actual system power supply voltages.</t>
  </si>
  <si>
    <t>Row 6 is the DRAM operating clock frequency in MHz. This is one half of the data rate.</t>
  </si>
  <si>
    <t>The average time between ACT commands to this DRAM (includes ACT to same or different banks in the same DRAM device) - Time is in nsec</t>
  </si>
  <si>
    <t xml:space="preserve">   No inputs are required for this tab. It contains a summary of the power used by the DRAM. The power is broken out between:
  -power to read/write data to and from the DRAM
  - power to activate the rows
  - background power for standby modes and refresh</t>
  </si>
  <si>
    <r>
      <t>t</t>
    </r>
    <r>
      <rPr>
        <vertAlign val="subscript"/>
        <sz val="11"/>
        <rFont val="Frutiger 55 Roman"/>
        <family val="2"/>
      </rPr>
      <t>CK</t>
    </r>
    <r>
      <rPr>
        <sz val="11"/>
        <rFont val="Frutiger 55 Roman"/>
        <family val="2"/>
      </rPr>
      <t xml:space="preserve"> used for current measurements (see current notes)</t>
    </r>
  </si>
  <si>
    <r>
      <t>t</t>
    </r>
    <r>
      <rPr>
        <vertAlign val="subscript"/>
        <sz val="11"/>
        <rFont val="Frutiger 55 Roman"/>
        <family val="2"/>
      </rPr>
      <t>RRD</t>
    </r>
  </si>
  <si>
    <r>
      <t>t</t>
    </r>
    <r>
      <rPr>
        <vertAlign val="subscript"/>
        <sz val="11"/>
        <rFont val="Frutiger 55 Roman"/>
        <family val="2"/>
      </rPr>
      <t>RC</t>
    </r>
  </si>
  <si>
    <r>
      <t>t</t>
    </r>
    <r>
      <rPr>
        <vertAlign val="subscript"/>
        <sz val="11"/>
        <rFont val="Frutiger 55 Roman"/>
        <family val="2"/>
      </rPr>
      <t>RAS</t>
    </r>
  </si>
  <si>
    <r>
      <t>t</t>
    </r>
    <r>
      <rPr>
        <vertAlign val="subscript"/>
        <sz val="11"/>
        <rFont val="Frutiger 55 Roman"/>
        <family val="2"/>
      </rPr>
      <t>REFI</t>
    </r>
  </si>
  <si>
    <r>
      <t>t</t>
    </r>
    <r>
      <rPr>
        <vertAlign val="subscript"/>
        <sz val="11"/>
        <rFont val="Frutiger 55 Roman"/>
        <family val="2"/>
      </rPr>
      <t>CK, MIN</t>
    </r>
  </si>
  <si>
    <r>
      <t xml:space="preserve">Minimum </t>
    </r>
    <r>
      <rPr>
        <vertAlign val="superscript"/>
        <sz val="11"/>
        <rFont val="Frutiger 55 Roman"/>
        <family val="2"/>
      </rPr>
      <t>t</t>
    </r>
    <r>
      <rPr>
        <vertAlign val="subscript"/>
        <sz val="11"/>
        <rFont val="Frutiger 55 Roman"/>
        <family val="2"/>
      </rPr>
      <t>CK</t>
    </r>
    <r>
      <rPr>
        <sz val="11"/>
        <rFont val="Frutiger 55 Roman"/>
        <family val="2"/>
      </rPr>
      <t xml:space="preserve"> cycle rate</t>
    </r>
  </si>
  <si>
    <r>
      <t>t</t>
    </r>
    <r>
      <rPr>
        <vertAlign val="subscript"/>
        <sz val="11"/>
        <rFont val="Frutiger 55 Roman"/>
        <family val="2"/>
      </rPr>
      <t>CK, MAX</t>
    </r>
  </si>
  <si>
    <r>
      <t xml:space="preserve">Maximum </t>
    </r>
    <r>
      <rPr>
        <vertAlign val="superscript"/>
        <sz val="11"/>
        <rFont val="Frutiger 55 Roman"/>
        <family val="2"/>
      </rPr>
      <t>t</t>
    </r>
    <r>
      <rPr>
        <vertAlign val="subscript"/>
        <sz val="11"/>
        <rFont val="Frutiger 55 Roman"/>
        <family val="2"/>
      </rPr>
      <t>CK</t>
    </r>
    <r>
      <rPr>
        <sz val="11"/>
        <rFont val="Frutiger 55 Roman"/>
        <family val="2"/>
      </rPr>
      <t xml:space="preserve"> cycle rate</t>
    </r>
  </si>
  <si>
    <r>
      <rPr>
        <i/>
        <sz val="11"/>
        <rFont val="Frutiger 55 Roman"/>
        <family val="2"/>
      </rPr>
      <t>V</t>
    </r>
    <r>
      <rPr>
        <vertAlign val="subscript"/>
        <sz val="11"/>
        <rFont val="Frutiger 55 Roman"/>
        <family val="2"/>
      </rPr>
      <t>DD</t>
    </r>
  </si>
  <si>
    <r>
      <t>Maximum</t>
    </r>
    <r>
      <rPr>
        <i/>
        <sz val="11"/>
        <rFont val="Frutiger 55 Roman"/>
        <family val="2"/>
      </rPr>
      <t xml:space="preserve"> V</t>
    </r>
    <r>
      <rPr>
        <vertAlign val="subscript"/>
        <sz val="11"/>
        <rFont val="Frutiger 55 Roman"/>
        <family val="2"/>
      </rPr>
      <t>DD</t>
    </r>
  </si>
  <si>
    <r>
      <t xml:space="preserve">Minimum </t>
    </r>
    <r>
      <rPr>
        <i/>
        <sz val="11"/>
        <rFont val="Frutiger 55 Roman"/>
        <family val="2"/>
      </rPr>
      <t>V</t>
    </r>
    <r>
      <rPr>
        <vertAlign val="subscript"/>
        <sz val="11"/>
        <rFont val="Frutiger 55 Roman"/>
        <family val="2"/>
      </rPr>
      <t>DD</t>
    </r>
  </si>
  <si>
    <r>
      <rPr>
        <i/>
        <sz val="11"/>
        <rFont val="Frutiger 55 Roman"/>
        <family val="2"/>
      </rPr>
      <t>I</t>
    </r>
    <r>
      <rPr>
        <vertAlign val="subscript"/>
        <sz val="11"/>
        <rFont val="Frutiger 55 Roman"/>
        <family val="2"/>
      </rPr>
      <t>DD0</t>
    </r>
  </si>
  <si>
    <r>
      <rPr>
        <i/>
        <sz val="11"/>
        <rFont val="Frutiger 55 Roman"/>
        <family val="2"/>
      </rPr>
      <t>I</t>
    </r>
    <r>
      <rPr>
        <vertAlign val="subscript"/>
        <sz val="11"/>
        <rFont val="Frutiger 55 Roman"/>
        <family val="2"/>
      </rPr>
      <t>DD2P</t>
    </r>
  </si>
  <si>
    <r>
      <rPr>
        <i/>
        <sz val="11"/>
        <rFont val="Frutiger 55 Roman"/>
        <family val="2"/>
      </rPr>
      <t>I</t>
    </r>
    <r>
      <rPr>
        <vertAlign val="subscript"/>
        <sz val="11"/>
        <rFont val="Frutiger 55 Roman"/>
        <family val="2"/>
      </rPr>
      <t>DD2PS</t>
    </r>
  </si>
  <si>
    <r>
      <rPr>
        <i/>
        <sz val="11"/>
        <rFont val="Frutiger 55 Roman"/>
        <family val="2"/>
      </rPr>
      <t>I</t>
    </r>
    <r>
      <rPr>
        <vertAlign val="subscript"/>
        <sz val="11"/>
        <rFont val="Frutiger 55 Roman"/>
        <family val="2"/>
      </rPr>
      <t>DD2N</t>
    </r>
  </si>
  <si>
    <r>
      <rPr>
        <i/>
        <sz val="11"/>
        <rFont val="Frutiger 55 Roman"/>
        <family val="2"/>
      </rPr>
      <t>I</t>
    </r>
    <r>
      <rPr>
        <vertAlign val="subscript"/>
        <sz val="11"/>
        <rFont val="Frutiger 55 Roman"/>
        <family val="2"/>
      </rPr>
      <t>DD3P</t>
    </r>
  </si>
  <si>
    <r>
      <rPr>
        <i/>
        <sz val="11"/>
        <rFont val="Frutiger 55 Roman"/>
        <family val="2"/>
      </rPr>
      <t>I</t>
    </r>
    <r>
      <rPr>
        <vertAlign val="subscript"/>
        <sz val="11"/>
        <rFont val="Frutiger 55 Roman"/>
        <family val="2"/>
      </rPr>
      <t>DD3PS</t>
    </r>
  </si>
  <si>
    <r>
      <rPr>
        <i/>
        <sz val="11"/>
        <rFont val="Frutiger 55 Roman"/>
        <family val="2"/>
      </rPr>
      <t>I</t>
    </r>
    <r>
      <rPr>
        <vertAlign val="subscript"/>
        <sz val="11"/>
        <rFont val="Frutiger 55 Roman"/>
        <family val="2"/>
      </rPr>
      <t>DD3N</t>
    </r>
  </si>
  <si>
    <r>
      <rPr>
        <i/>
        <sz val="11"/>
        <rFont val="Frutiger 55 Roman"/>
        <family val="2"/>
      </rPr>
      <t>I</t>
    </r>
    <r>
      <rPr>
        <vertAlign val="subscript"/>
        <sz val="11"/>
        <rFont val="Frutiger 55 Roman"/>
        <family val="2"/>
      </rPr>
      <t>DD4R</t>
    </r>
  </si>
  <si>
    <r>
      <rPr>
        <i/>
        <sz val="11"/>
        <rFont val="Frutiger 55 Roman"/>
        <family val="2"/>
      </rPr>
      <t>I</t>
    </r>
    <r>
      <rPr>
        <vertAlign val="subscript"/>
        <sz val="11"/>
        <rFont val="Frutiger 55 Roman"/>
        <family val="2"/>
      </rPr>
      <t>DD4W</t>
    </r>
  </si>
  <si>
    <r>
      <rPr>
        <i/>
        <sz val="11"/>
        <rFont val="Frutiger 55 Roman"/>
        <family val="2"/>
      </rPr>
      <t>I</t>
    </r>
    <r>
      <rPr>
        <vertAlign val="subscript"/>
        <sz val="11"/>
        <rFont val="Frutiger 55 Roman"/>
        <family val="2"/>
      </rPr>
      <t>DD5</t>
    </r>
  </si>
  <si>
    <r>
      <rPr>
        <i/>
        <sz val="11"/>
        <rFont val="Frutiger 55 Roman"/>
        <family val="2"/>
      </rPr>
      <t>I</t>
    </r>
    <r>
      <rPr>
        <vertAlign val="subscript"/>
        <sz val="11"/>
        <rFont val="Frutiger 55 Roman"/>
        <family val="2"/>
      </rPr>
      <t>DD6</t>
    </r>
  </si>
  <si>
    <r>
      <t>t</t>
    </r>
    <r>
      <rPr>
        <vertAlign val="subscript"/>
        <sz val="11"/>
        <rFont val="Frutiger 55 Roman"/>
        <family val="2"/>
      </rPr>
      <t>RAS</t>
    </r>
    <r>
      <rPr>
        <sz val="11"/>
        <rFont val="Frutiger 55 Roman"/>
        <family val="2"/>
      </rPr>
      <t xml:space="preserve"> used for IDD0 calculation</t>
    </r>
  </si>
  <si>
    <r>
      <t>t</t>
    </r>
    <r>
      <rPr>
        <vertAlign val="subscript"/>
        <sz val="11"/>
        <rFont val="Frutiger 55 Roman"/>
        <family val="2"/>
      </rPr>
      <t>RFC,MIN</t>
    </r>
  </si>
  <si>
    <r>
      <t xml:space="preserve">The percentage of clock cycles which are outputting </t>
    </r>
    <r>
      <rPr>
        <b/>
        <sz val="10"/>
        <rFont val="Frutiger 55 Roman"/>
        <family val="2"/>
      </rPr>
      <t>read</t>
    </r>
    <r>
      <rPr>
        <sz val="10"/>
        <rFont val="Frutiger 55 Roman"/>
        <family val="2"/>
      </rPr>
      <t xml:space="preserve"> data from the DRAM</t>
    </r>
  </si>
  <si>
    <r>
      <t xml:space="preserve">The percentage of clock cycles which are inputting </t>
    </r>
    <r>
      <rPr>
        <b/>
        <sz val="10"/>
        <rFont val="Frutiger 55 Roman"/>
        <family val="2"/>
      </rPr>
      <t>write</t>
    </r>
    <r>
      <rPr>
        <sz val="10"/>
        <rFont val="Frutiger 55 Roman"/>
        <family val="2"/>
      </rPr>
      <t xml:space="preserve"> data to the DRAM</t>
    </r>
  </si>
  <si>
    <r>
      <rPr>
        <i/>
        <sz val="10"/>
        <rFont val="Frutiger 55 Roman"/>
        <family val="2"/>
      </rPr>
      <t>V</t>
    </r>
    <r>
      <rPr>
        <vertAlign val="subscript"/>
        <sz val="10"/>
        <rFont val="Frutiger 55 Roman"/>
        <family val="2"/>
      </rPr>
      <t>DDQ</t>
    </r>
    <r>
      <rPr>
        <sz val="10"/>
        <rFont val="Frutiger 55 Roman"/>
        <family val="2"/>
      </rPr>
      <t>=</t>
    </r>
  </si>
  <si>
    <r>
      <rPr>
        <i/>
        <sz val="10"/>
        <rFont val="Frutiger 55 Roman"/>
        <family val="2"/>
      </rPr>
      <t>N1</t>
    </r>
    <r>
      <rPr>
        <sz val="10"/>
        <rFont val="Frutiger 55 Roman"/>
        <family val="2"/>
      </rPr>
      <t xml:space="preserve">=      (mV)  </t>
    </r>
  </si>
  <si>
    <r>
      <rPr>
        <i/>
        <sz val="10"/>
        <rFont val="Frutiger 55 Roman"/>
        <family val="2"/>
      </rPr>
      <t>R</t>
    </r>
    <r>
      <rPr>
        <vertAlign val="subscript"/>
        <sz val="10"/>
        <rFont val="Frutiger 55 Roman"/>
        <family val="2"/>
      </rPr>
      <t>z1</t>
    </r>
    <r>
      <rPr>
        <sz val="10"/>
        <rFont val="Frutiger 55 Roman"/>
        <family val="2"/>
      </rPr>
      <t xml:space="preserve"> =   (mW)</t>
    </r>
  </si>
  <si>
    <r>
      <rPr>
        <i/>
        <sz val="10"/>
        <rFont val="Frutiger 55 Roman"/>
        <family val="2"/>
      </rPr>
      <t>R</t>
    </r>
    <r>
      <rPr>
        <vertAlign val="subscript"/>
        <sz val="10"/>
        <rFont val="Frutiger 55 Roman"/>
        <family val="2"/>
      </rPr>
      <t>zC</t>
    </r>
    <r>
      <rPr>
        <sz val="10"/>
        <rFont val="Frutiger 55 Roman"/>
        <family val="2"/>
      </rPr>
      <t xml:space="preserve"> =   (mW)</t>
    </r>
  </si>
  <si>
    <r>
      <rPr>
        <i/>
        <sz val="10"/>
        <color theme="1"/>
        <rFont val="Frutiger 55 Roman"/>
        <family val="2"/>
      </rPr>
      <t>R</t>
    </r>
    <r>
      <rPr>
        <vertAlign val="subscript"/>
        <sz val="10"/>
        <color theme="1"/>
        <rFont val="Frutiger 55 Roman"/>
        <family val="2"/>
      </rPr>
      <t>z1</t>
    </r>
    <r>
      <rPr>
        <sz val="10"/>
        <color theme="1"/>
        <rFont val="Frutiger 55 Roman"/>
        <family val="2"/>
      </rPr>
      <t xml:space="preserve"> Choices</t>
    </r>
  </si>
  <si>
    <r>
      <rPr>
        <i/>
        <sz val="10"/>
        <rFont val="Frutiger 55 Roman"/>
        <family val="2"/>
      </rPr>
      <t>R</t>
    </r>
    <r>
      <rPr>
        <vertAlign val="subscript"/>
        <sz val="10"/>
        <rFont val="Frutiger 55 Roman"/>
        <family val="2"/>
      </rPr>
      <t>TTPu</t>
    </r>
    <r>
      <rPr>
        <sz val="10"/>
        <rFont val="Frutiger 55 Roman"/>
        <family val="2"/>
      </rPr>
      <t xml:space="preserve"> (default)</t>
    </r>
  </si>
  <si>
    <r>
      <rPr>
        <i/>
        <sz val="10"/>
        <rFont val="Frutiger 55 Roman"/>
        <family val="2"/>
      </rPr>
      <t>R</t>
    </r>
    <r>
      <rPr>
        <vertAlign val="subscript"/>
        <sz val="10"/>
        <rFont val="Frutiger 55 Roman"/>
        <family val="2"/>
      </rPr>
      <t>TTPu</t>
    </r>
    <r>
      <rPr>
        <sz val="10"/>
        <rFont val="Frutiger 55 Roman"/>
        <family val="2"/>
      </rPr>
      <t xml:space="preserve"> (other choice)</t>
    </r>
  </si>
  <si>
    <r>
      <t>Power is calculated after after scaling for system V</t>
    </r>
    <r>
      <rPr>
        <vertAlign val="subscript"/>
        <sz val="10"/>
        <rFont val="Frutiger 55 Roman"/>
        <family val="2"/>
      </rPr>
      <t>DD</t>
    </r>
    <r>
      <rPr>
        <sz val="10"/>
        <rFont val="Frutiger 55 Roman"/>
        <family val="2"/>
      </rPr>
      <t>.  Next, some powers are scaled for frequency effects to derate from test condition to use condition.  Finally, these numbers are scaled for actual system usage. All parameters are calculated and require no user input.</t>
    </r>
  </si>
  <si>
    <r>
      <rPr>
        <i/>
        <sz val="10"/>
        <rFont val="Frutiger 55 Roman"/>
        <family val="2"/>
      </rPr>
      <t>P</t>
    </r>
    <r>
      <rPr>
        <vertAlign val="subscript"/>
        <sz val="10"/>
        <rFont val="Frutiger 55 Roman"/>
        <family val="2"/>
      </rPr>
      <t>PRE_PDN</t>
    </r>
  </si>
  <si>
    <r>
      <rPr>
        <i/>
        <sz val="10"/>
        <rFont val="Frutiger 55 Roman"/>
        <family val="2"/>
      </rPr>
      <t>P</t>
    </r>
    <r>
      <rPr>
        <vertAlign val="subscript"/>
        <sz val="10"/>
        <rFont val="Frutiger 55 Roman"/>
        <family val="2"/>
      </rPr>
      <t>PRE_STBY</t>
    </r>
  </si>
  <si>
    <r>
      <rPr>
        <i/>
        <sz val="10"/>
        <rFont val="Frutiger 55 Roman"/>
        <family val="2"/>
      </rPr>
      <t>P</t>
    </r>
    <r>
      <rPr>
        <vertAlign val="subscript"/>
        <sz val="10"/>
        <rFont val="Frutiger 55 Roman"/>
        <family val="2"/>
      </rPr>
      <t>ACT_PDN</t>
    </r>
  </si>
  <si>
    <r>
      <rPr>
        <i/>
        <sz val="10"/>
        <rFont val="Frutiger 55 Roman"/>
        <family val="2"/>
      </rPr>
      <t>P</t>
    </r>
    <r>
      <rPr>
        <vertAlign val="subscript"/>
        <sz val="10"/>
        <rFont val="Frutiger 55 Roman"/>
        <family val="2"/>
      </rPr>
      <t>ACT_STBY</t>
    </r>
  </si>
  <si>
    <r>
      <rPr>
        <i/>
        <sz val="10"/>
        <rFont val="Frutiger 55 Roman"/>
        <family val="2"/>
      </rPr>
      <t>P</t>
    </r>
    <r>
      <rPr>
        <vertAlign val="subscript"/>
        <sz val="10"/>
        <rFont val="Frutiger 55 Roman"/>
        <family val="2"/>
      </rPr>
      <t>REF</t>
    </r>
  </si>
  <si>
    <r>
      <rPr>
        <i/>
        <sz val="10"/>
        <rFont val="Frutiger 55 Roman"/>
        <family val="2"/>
      </rPr>
      <t>P</t>
    </r>
    <r>
      <rPr>
        <vertAlign val="subscript"/>
        <sz val="10"/>
        <rFont val="Frutiger 55 Roman"/>
        <family val="2"/>
      </rPr>
      <t>SREF</t>
    </r>
  </si>
  <si>
    <r>
      <rPr>
        <i/>
        <sz val="10"/>
        <rFont val="Frutiger 55 Roman"/>
        <family val="2"/>
      </rPr>
      <t>P</t>
    </r>
    <r>
      <rPr>
        <vertAlign val="subscript"/>
        <sz val="10"/>
        <rFont val="Frutiger 55 Roman"/>
        <family val="2"/>
      </rPr>
      <t>ACT</t>
    </r>
  </si>
  <si>
    <r>
      <rPr>
        <i/>
        <sz val="10"/>
        <rFont val="Frutiger 55 Roman"/>
        <family val="2"/>
      </rPr>
      <t>P</t>
    </r>
    <r>
      <rPr>
        <vertAlign val="subscript"/>
        <sz val="10"/>
        <rFont val="Frutiger 55 Roman"/>
        <family val="2"/>
      </rPr>
      <t>WR</t>
    </r>
  </si>
  <si>
    <r>
      <rPr>
        <i/>
        <sz val="10"/>
        <rFont val="Frutiger 55 Roman"/>
        <family val="2"/>
      </rPr>
      <t>P</t>
    </r>
    <r>
      <rPr>
        <vertAlign val="subscript"/>
        <sz val="10"/>
        <rFont val="Frutiger 55 Roman"/>
        <family val="2"/>
      </rPr>
      <t>RD</t>
    </r>
  </si>
  <si>
    <r>
      <rPr>
        <i/>
        <sz val="10"/>
        <rFont val="Frutiger 55 Roman"/>
        <family val="2"/>
      </rPr>
      <t>P</t>
    </r>
    <r>
      <rPr>
        <vertAlign val="subscript"/>
        <sz val="10"/>
        <rFont val="Frutiger 55 Roman"/>
        <family val="2"/>
      </rPr>
      <t>DQ</t>
    </r>
  </si>
  <si>
    <r>
      <rPr>
        <i/>
        <sz val="10"/>
        <rFont val="Frutiger 55 Roman"/>
        <family val="2"/>
      </rPr>
      <t>P</t>
    </r>
    <r>
      <rPr>
        <vertAlign val="subscript"/>
        <sz val="10"/>
        <rFont val="Frutiger 55 Roman"/>
        <family val="2"/>
      </rPr>
      <t>RD, TERM</t>
    </r>
  </si>
  <si>
    <r>
      <rPr>
        <i/>
        <sz val="10"/>
        <rFont val="Frutiger 55 Roman"/>
        <family val="2"/>
      </rPr>
      <t>P</t>
    </r>
    <r>
      <rPr>
        <vertAlign val="subscript"/>
        <sz val="10"/>
        <rFont val="Frutiger 55 Roman"/>
        <family val="2"/>
      </rPr>
      <t>WR, TERM</t>
    </r>
  </si>
  <si>
    <t>Device Config tab</t>
  </si>
  <si>
    <t>Usage Conditions tab</t>
  </si>
  <si>
    <r>
      <rPr>
        <i/>
        <sz val="10"/>
        <rFont val="Frutiger 55 Roman"/>
        <family val="2"/>
      </rPr>
      <t>P</t>
    </r>
    <r>
      <rPr>
        <vertAlign val="subscript"/>
        <sz val="10"/>
        <rFont val="Frutiger 55 Roman"/>
        <family val="2"/>
      </rPr>
      <t>DQ, unterm</t>
    </r>
  </si>
  <si>
    <t>Total Read/Write Power</t>
  </si>
  <si>
    <t>Confidential and Proprietary</t>
  </si>
  <si>
    <t>TN5301_LPDDR4_Power_Calculator.xls</t>
  </si>
  <si>
    <r>
      <t>System V</t>
    </r>
    <r>
      <rPr>
        <vertAlign val="subscript"/>
        <sz val="10"/>
        <rFont val="Frutiger 55 Roman"/>
        <family val="2"/>
      </rPr>
      <t>DD</t>
    </r>
    <r>
      <rPr>
        <sz val="10"/>
        <rFont val="Frutiger 55 Roman"/>
        <family val="2"/>
      </rPr>
      <t xml:space="preserve"> (</t>
    </r>
    <r>
      <rPr>
        <i/>
        <sz val="10"/>
        <rFont val="Frutiger 55 Roman"/>
        <family val="2"/>
      </rPr>
      <t>V</t>
    </r>
    <r>
      <rPr>
        <vertAlign val="subscript"/>
        <sz val="10"/>
        <rFont val="Frutiger 55 Roman"/>
        <family val="2"/>
      </rPr>
      <t>DD1</t>
    </r>
    <r>
      <rPr>
        <sz val="10"/>
        <rFont val="Frutiger 55 Roman"/>
        <family val="2"/>
      </rPr>
      <t>/</t>
    </r>
    <r>
      <rPr>
        <i/>
        <sz val="10"/>
        <rFont val="Frutiger 55 Roman"/>
        <family val="2"/>
      </rPr>
      <t>V</t>
    </r>
    <r>
      <rPr>
        <vertAlign val="subscript"/>
        <sz val="10"/>
        <rFont val="Frutiger 55 Roman"/>
        <family val="2"/>
      </rPr>
      <t>DD2</t>
    </r>
    <r>
      <rPr>
        <sz val="10"/>
        <rFont val="Frutiger 55 Roman"/>
        <family val="2"/>
      </rPr>
      <t>/</t>
    </r>
    <r>
      <rPr>
        <i/>
        <sz val="10"/>
        <rFont val="Frutiger 55 Roman"/>
        <family val="2"/>
      </rPr>
      <t>V</t>
    </r>
    <r>
      <rPr>
        <vertAlign val="subscript"/>
        <sz val="10"/>
        <rFont val="Frutiger 55 Roman"/>
        <family val="2"/>
      </rPr>
      <t>DDQ</t>
    </r>
    <r>
      <rPr>
        <sz val="10"/>
        <rFont val="Frutiger 55 Roman"/>
        <family val="2"/>
      </rPr>
      <t>)</t>
    </r>
  </si>
  <si>
    <t>VDDQ 
Value</t>
  </si>
  <si>
    <t>LPDDR4 SDRAM Configuration</t>
  </si>
  <si>
    <t xml:space="preserve">Enter values in dark green boxes </t>
  </si>
  <si>
    <t xml:space="preserve">Calculated values in light green boxes </t>
  </si>
  <si>
    <t>READ  I/O  DQ Power per DQ</t>
  </si>
  <si>
    <t>WRITE  I/O  DQ Power per DQ</t>
  </si>
  <si>
    <r>
      <rPr>
        <i/>
        <sz val="10"/>
        <rFont val="Frutiger 55 Roman"/>
        <family val="2"/>
      </rPr>
      <t>R</t>
    </r>
    <r>
      <rPr>
        <vertAlign val="subscript"/>
        <sz val="10"/>
        <rFont val="Frutiger 55 Roman"/>
        <family val="2"/>
      </rPr>
      <t>TTPdC</t>
    </r>
    <r>
      <rPr>
        <sz val="10"/>
        <rFont val="Frutiger 55 Roman"/>
        <family val="2"/>
      </rPr>
      <t xml:space="preserve"> =   (mW)</t>
    </r>
  </si>
  <si>
    <t>Total LPDDR4 SDRAM Power</t>
  </si>
  <si>
    <r>
      <t xml:space="preserve">LPDDR4 SDRAM Output Power per DQ for </t>
    </r>
    <r>
      <rPr>
        <b/>
        <i/>
        <sz val="10"/>
        <rFont val="Frutiger 55 Roman"/>
        <family val="2"/>
      </rPr>
      <t>unterminated</t>
    </r>
    <r>
      <rPr>
        <sz val="10"/>
        <rFont val="Frutiger 55 Roman"/>
        <family val="2"/>
      </rPr>
      <t xml:space="preserve"> systems.</t>
    </r>
    <phoneticPr fontId="0" type="noConversion"/>
  </si>
  <si>
    <t>Row 7 is the burst length used by the controller in normal operation.</t>
    <phoneticPr fontId="0" type="noConversion"/>
  </si>
  <si>
    <t>Copyright © 2014 Micron Semiconductor Products, Inc.</t>
    <phoneticPr fontId="0" type="noConversion"/>
  </si>
  <si>
    <r>
      <rPr>
        <i/>
        <sz val="10"/>
        <rFont val="Frutiger 55 Roman"/>
        <family val="2"/>
      </rPr>
      <t>R</t>
    </r>
    <r>
      <rPr>
        <vertAlign val="subscript"/>
        <sz val="10"/>
        <rFont val="Frutiger 55 Roman"/>
        <family val="2"/>
      </rPr>
      <t xml:space="preserve">TTPd </t>
    </r>
    <r>
      <rPr>
        <sz val="10"/>
        <rFont val="Frutiger 55 Roman"/>
        <family val="2"/>
      </rPr>
      <t>=   (mW)</t>
    </r>
    <phoneticPr fontId="0" type="noConversion"/>
  </si>
  <si>
    <t>-062(3200Mbps)</t>
    <phoneticPr fontId="42"/>
  </si>
  <si>
    <r>
      <t>t</t>
    </r>
    <r>
      <rPr>
        <vertAlign val="subscript"/>
        <sz val="11"/>
        <rFont val="Frutiger 55 Roman"/>
        <family val="2"/>
      </rPr>
      <t>CK</t>
    </r>
    <r>
      <rPr>
        <sz val="11"/>
        <rFont val="Frutiger 55 Roman"/>
        <family val="2"/>
      </rPr>
      <t xml:space="preserve"> used for current measurements</t>
    </r>
    <phoneticPr fontId="42"/>
  </si>
  <si>
    <r>
      <t>t</t>
    </r>
    <r>
      <rPr>
        <vertAlign val="subscript"/>
        <sz val="11"/>
        <rFont val="Frutiger 55 Roman"/>
        <family val="2"/>
      </rPr>
      <t>RAS</t>
    </r>
    <r>
      <rPr>
        <sz val="11"/>
        <rFont val="Frutiger 55 Roman"/>
        <family val="2"/>
      </rPr>
      <t xml:space="preserve"> used for</t>
    </r>
    <r>
      <rPr>
        <i/>
        <sz val="11"/>
        <rFont val="Frutiger 55 Roman"/>
        <family val="2"/>
      </rPr>
      <t xml:space="preserve"> I</t>
    </r>
    <r>
      <rPr>
        <vertAlign val="subscript"/>
        <sz val="11"/>
        <rFont val="Frutiger 55 Roman"/>
        <family val="2"/>
      </rPr>
      <t xml:space="preserve">DD0 </t>
    </r>
    <r>
      <rPr>
        <sz val="11"/>
        <rFont val="Frutiger 55 Roman"/>
        <family val="2"/>
      </rPr>
      <t>calculation</t>
    </r>
  </si>
  <si>
    <r>
      <t>t</t>
    </r>
    <r>
      <rPr>
        <vertAlign val="subscript"/>
        <sz val="11"/>
        <rFont val="Frutiger 55 Roman"/>
        <family val="2"/>
      </rPr>
      <t>RFC, MIN</t>
    </r>
  </si>
  <si>
    <r>
      <t xml:space="preserve">LPDDR4 output power per individual DQ during </t>
    </r>
    <r>
      <rPr>
        <sz val="10"/>
        <color rgb="FFFF0000"/>
        <rFont val="Frutiger 55 Roman"/>
        <family val="2"/>
      </rPr>
      <t>READ</t>
    </r>
    <r>
      <rPr>
        <sz val="10"/>
        <rFont val="Frutiger 55 Roman"/>
        <family val="2"/>
      </rPr>
      <t xml:space="preserve">s(SoC ODT on) </t>
    </r>
    <phoneticPr fontId="0" type="noConversion"/>
  </si>
  <si>
    <t>This is the MR3 OP[0] value</t>
    <phoneticPr fontId="0" type="noConversion"/>
  </si>
  <si>
    <t>LPDDR4 DQ term during WRITEs</t>
    <phoneticPr fontId="0" type="noConversion"/>
  </si>
  <si>
    <r>
      <rPr>
        <i/>
        <sz val="10"/>
        <rFont val="Frutiger 55 Roman"/>
        <family val="2"/>
      </rPr>
      <t>N1</t>
    </r>
    <r>
      <rPr>
        <sz val="10"/>
        <rFont val="Frutiger 55 Roman"/>
        <family val="2"/>
      </rPr>
      <t xml:space="preserve">=      (V)  </t>
    </r>
    <phoneticPr fontId="0" type="noConversion"/>
  </si>
  <si>
    <r>
      <rPr>
        <i/>
        <sz val="12"/>
        <rFont val="Frutiger 55 Roman"/>
        <family val="2"/>
      </rPr>
      <t>R</t>
    </r>
    <r>
      <rPr>
        <vertAlign val="subscript"/>
        <sz val="12"/>
        <rFont val="Frutiger 55 Roman"/>
        <family val="2"/>
      </rPr>
      <t>TTPdC</t>
    </r>
    <r>
      <rPr>
        <sz val="12"/>
        <rFont val="Frutiger 55 Roman"/>
        <family val="2"/>
      </rPr>
      <t>=</t>
    </r>
    <phoneticPr fontId="0" type="noConversion"/>
  </si>
  <si>
    <r>
      <rPr>
        <i/>
        <sz val="10"/>
        <rFont val="Frutiger 55 Roman"/>
        <family val="2"/>
      </rPr>
      <t>R</t>
    </r>
    <r>
      <rPr>
        <vertAlign val="subscript"/>
        <sz val="10"/>
        <rFont val="Frutiger 55 Roman"/>
        <family val="2"/>
      </rPr>
      <t xml:space="preserve">TTpd </t>
    </r>
    <r>
      <rPr>
        <sz val="10"/>
        <rFont val="Frutiger 55 Roman"/>
        <family val="2"/>
      </rPr>
      <t>=</t>
    </r>
    <phoneticPr fontId="0" type="noConversion"/>
  </si>
  <si>
    <r>
      <rPr>
        <i/>
        <sz val="10"/>
        <rFont val="Frutiger 55 Roman"/>
        <family val="2"/>
      </rPr>
      <t>R</t>
    </r>
    <r>
      <rPr>
        <vertAlign val="subscript"/>
        <sz val="10"/>
        <rFont val="Frutiger 55 Roman"/>
        <family val="2"/>
      </rPr>
      <t>zC</t>
    </r>
    <phoneticPr fontId="0" type="noConversion"/>
  </si>
  <si>
    <r>
      <t>R</t>
    </r>
    <r>
      <rPr>
        <i/>
        <vertAlign val="subscript"/>
        <sz val="12"/>
        <rFont val="Frutiger 55 Roman"/>
        <family val="2"/>
      </rPr>
      <t>z1</t>
    </r>
    <r>
      <rPr>
        <i/>
        <sz val="12"/>
        <rFont val="Frutiger 55 Roman"/>
        <family val="2"/>
      </rPr>
      <t xml:space="preserve"> =</t>
    </r>
    <phoneticPr fontId="0" type="noConversion"/>
  </si>
  <si>
    <t>Sum</t>
    <phoneticPr fontId="42"/>
  </si>
  <si>
    <t>N/A</t>
    <phoneticPr fontId="42"/>
  </si>
  <si>
    <t>Number of DMI pins per DRAM</t>
    <phoneticPr fontId="42"/>
  </si>
  <si>
    <t>clock</t>
    <phoneticPr fontId="42"/>
  </si>
  <si>
    <t>Z9AM_6Gb ,x32 ( x16/ch * 2ch)</t>
    <phoneticPr fontId="42"/>
  </si>
  <si>
    <t>Z91M_8Gb ,x32(x16/ch * 2ch)</t>
    <phoneticPr fontId="42"/>
  </si>
  <si>
    <t>VDD2</t>
    <phoneticPr fontId="42"/>
  </si>
  <si>
    <t>VDD1</t>
    <phoneticPr fontId="42"/>
  </si>
  <si>
    <t>VDDQ</t>
    <phoneticPr fontId="42"/>
  </si>
  <si>
    <t>VDDQ</t>
    <phoneticPr fontId="42"/>
  </si>
  <si>
    <t>This value is at system operating VDD* and clock frequency</t>
    <phoneticPr fontId="42"/>
  </si>
  <si>
    <t>VDD1 PWR w/Vtg scaling</t>
    <phoneticPr fontId="42"/>
  </si>
  <si>
    <t>VDD2 PWR w/VTG scaling</t>
    <phoneticPr fontId="42"/>
  </si>
  <si>
    <t>VDDQ PWR w/VTG scaling</t>
    <phoneticPr fontId="42"/>
  </si>
  <si>
    <t>W/ Freq effects scaling</t>
    <phoneticPr fontId="42"/>
  </si>
  <si>
    <t>After System Usage adjustments</t>
    <phoneticPr fontId="42"/>
  </si>
  <si>
    <r>
      <t>This value is the output driver power per DQ on the DRAM for a point-to-point system w/o termination.  It is specific to each system design and must be calculated. For point-to-point systems, DQ power is typically calculated using the equation P=CV</t>
    </r>
    <r>
      <rPr>
        <vertAlign val="superscript"/>
        <sz val="10"/>
        <rFont val="Frutiger 55 Roman"/>
        <family val="2"/>
      </rPr>
      <t>2</t>
    </r>
    <r>
      <rPr>
        <i/>
        <sz val="10"/>
        <rFont val="Frutiger 55 Roman"/>
        <family val="2"/>
      </rPr>
      <t>f</t>
    </r>
    <r>
      <rPr>
        <sz val="10"/>
        <rFont val="Frutiger 55 Roman"/>
        <family val="2"/>
      </rPr>
      <t>. example: PDQ(RD) = 5pF × (1.3V)</t>
    </r>
    <r>
      <rPr>
        <vertAlign val="superscript"/>
        <sz val="10"/>
        <rFont val="Frutiger 55 Roman"/>
        <family val="2"/>
      </rPr>
      <t>2</t>
    </r>
    <r>
      <rPr>
        <sz val="10"/>
        <rFont val="Frutiger 55 Roman"/>
        <family val="2"/>
      </rPr>
      <t xml:space="preserve"> × 400 MHz=3.4mW.  A usage factor (i.e. 1/2 or 2/3) can also be applied since not all DQ will switch simultaneously at the maximum system data rate.  Note: </t>
    </r>
    <r>
      <rPr>
        <i/>
        <sz val="10"/>
        <rFont val="Frutiger 55 Roman"/>
        <family val="2"/>
      </rPr>
      <t>f</t>
    </r>
    <r>
      <rPr>
        <sz val="10"/>
        <rFont val="Frutiger 55 Roman"/>
        <family val="2"/>
      </rPr>
      <t xml:space="preserve"> is the average frequency of the data. For DDR, data switches twice per cycle.</t>
    </r>
    <phoneticPr fontId="0" type="noConversion"/>
  </si>
  <si>
    <r>
      <t xml:space="preserve">LPDDR4 termination power per individual DQ during </t>
    </r>
    <r>
      <rPr>
        <sz val="10"/>
        <color rgb="FFFF0000"/>
        <rFont val="Frutiger 55 Roman"/>
        <family val="2"/>
      </rPr>
      <t>WRITE</t>
    </r>
    <r>
      <rPr>
        <sz val="10"/>
        <rFont val="Frutiger 55 Roman"/>
        <family val="2"/>
      </rPr>
      <t>s(DRAM ODT  on)</t>
    </r>
    <phoneticPr fontId="0" type="noConversion"/>
  </si>
  <si>
    <t>VOH during LPDDR4 READs</t>
    <phoneticPr fontId="0" type="noConversion"/>
  </si>
  <si>
    <t>SoC DQ term during LPDDR4 READs</t>
    <phoneticPr fontId="0" type="noConversion"/>
  </si>
  <si>
    <t>ohm</t>
    <phoneticPr fontId="0" type="noConversion"/>
  </si>
  <si>
    <t>VDDQ</t>
    <phoneticPr fontId="0" type="noConversion"/>
  </si>
  <si>
    <t>LPDRAM4 Usage Conditions in the System Environment</t>
    <phoneticPr fontId="0" type="noConversion"/>
  </si>
  <si>
    <t>Row 10 is the termination power per individual DQ during WRITEs</t>
    <phoneticPr fontId="0" type="noConversion"/>
  </si>
  <si>
    <t>Row 9 is the amont of power for series resistor that is drawn per DQ during READs. This is system dependent and must be calcuated. The value may be approximated with a DC calculation or more accurately determined using SPICE models.</t>
    <phoneticPr fontId="0" type="noConversion"/>
  </si>
  <si>
    <t>Note:</t>
    <phoneticPr fontId="0" type="noConversion"/>
  </si>
  <si>
    <t>Note</t>
    <phoneticPr fontId="0" type="noConversion"/>
  </si>
  <si>
    <t>&lt;-- R/W%=0.6*0.9*0.9=48%(=36%+12%)</t>
    <phoneticPr fontId="0" type="noConversion"/>
  </si>
  <si>
    <t xml:space="preserve">  ACTIVE 60%  PDN 10%</t>
    <phoneticPr fontId="0" type="noConversion"/>
  </si>
  <si>
    <t xml:space="preserve">                          NonPDN  90%  ACTV STDBY 10%</t>
    <phoneticPr fontId="0" type="noConversion"/>
  </si>
  <si>
    <t xml:space="preserve">                                                      R/W  90%</t>
    <phoneticPr fontId="0" type="noConversion"/>
  </si>
  <si>
    <t xml:space="preserve">  IDLE 40%      PDN 10%</t>
    <phoneticPr fontId="0" type="noConversion"/>
  </si>
  <si>
    <t xml:space="preserve">                         SELF 80%</t>
    <phoneticPr fontId="0" type="noConversion"/>
  </si>
  <si>
    <t xml:space="preserve">                         STDBY 10%</t>
    <phoneticPr fontId="0" type="noConversion"/>
  </si>
  <si>
    <t>-        tRCD,tRP,RL,WL can be hidden using multi bank access.</t>
  </si>
  <si>
    <t>-        For page miss read or write access, every Read/Write access requires Act command to be issued.</t>
  </si>
  <si>
    <t>-        BL/2 is the # of clk cycles for 1 read access or 1 write access, which will result in 1 act command for page miss access</t>
  </si>
  <si>
    <t xml:space="preserve">  Assumption</t>
    <phoneticPr fontId="0" type="noConversion"/>
  </si>
  <si>
    <t xml:space="preserve">  # of clk cycles for 1 Column access :   BL/2</t>
    <phoneticPr fontId="0" type="noConversion"/>
  </si>
  <si>
    <t xml:space="preserve">  ACT command interval  in clock cycles = BL/2 / (Read%+Write%) / PageMiss%</t>
    <phoneticPr fontId="0" type="noConversion"/>
  </si>
  <si>
    <t>This power calculator can only calculate per die power w/ SoC DQ Receiver terminated.</t>
    <phoneticPr fontId="0" type="noConversion"/>
  </si>
  <si>
    <t>CLK termination power</t>
    <phoneticPr fontId="0" type="noConversion"/>
  </si>
  <si>
    <t>ACT</t>
    <phoneticPr fontId="0" type="noConversion"/>
  </si>
  <si>
    <t>PRE</t>
    <phoneticPr fontId="0" type="noConversion"/>
  </si>
  <si>
    <t>READ+WRITE</t>
    <phoneticPr fontId="0" type="noConversion"/>
  </si>
  <si>
    <r>
      <rPr>
        <i/>
        <sz val="10"/>
        <rFont val="Frutiger 55 Roman"/>
        <family val="2"/>
      </rPr>
      <t>P_DQ_</t>
    </r>
    <r>
      <rPr>
        <vertAlign val="subscript"/>
        <sz val="10"/>
        <rFont val="Frutiger 55 Roman"/>
        <family val="2"/>
      </rPr>
      <t>RD, TERM</t>
    </r>
    <phoneticPr fontId="42"/>
  </si>
  <si>
    <r>
      <rPr>
        <i/>
        <sz val="10"/>
        <rFont val="Frutiger 55 Roman"/>
        <family val="2"/>
      </rPr>
      <t>P_DQ</t>
    </r>
    <r>
      <rPr>
        <vertAlign val="subscript"/>
        <sz val="10"/>
        <rFont val="Frutiger 55 Roman"/>
        <family val="2"/>
      </rPr>
      <t>WR, TERM</t>
    </r>
    <phoneticPr fontId="42"/>
  </si>
  <si>
    <r>
      <rPr>
        <i/>
        <sz val="10"/>
        <rFont val="Frutiger 55 Roman"/>
        <family val="2"/>
      </rPr>
      <t>P_CA</t>
    </r>
    <r>
      <rPr>
        <vertAlign val="subscript"/>
        <sz val="10"/>
        <rFont val="Frutiger 55 Roman"/>
        <family val="2"/>
      </rPr>
      <t>, TERM</t>
    </r>
    <phoneticPr fontId="42"/>
  </si>
  <si>
    <t>mW</t>
    <phoneticPr fontId="42"/>
  </si>
  <si>
    <t>P_CA, TERM</t>
    <phoneticPr fontId="0" type="noConversion"/>
  </si>
  <si>
    <t>mW</t>
    <phoneticPr fontId="0" type="noConversion"/>
  </si>
  <si>
    <t>1. Numbers in C18,C19,C22,C23,C24,and C26 are  just example for the usage condition below.</t>
    <phoneticPr fontId="0" type="noConversion"/>
  </si>
  <si>
    <t xml:space="preserve">  Column command bus utilization%=Read%+Write%=C18+C19</t>
    <phoneticPr fontId="0" type="noConversion"/>
  </si>
  <si>
    <t xml:space="preserve">  PageMiss%=1-PageHit%=1-C17</t>
    <phoneticPr fontId="0" type="noConversion"/>
  </si>
  <si>
    <t>[    { 4/(0.5*BL) * (C18+C19) } *(1-C17)    ]  * ( 0.5*6   +   1*0.5  ) * Vih^2 / Rodtca</t>
    <phoneticPr fontId="0" type="noConversion"/>
  </si>
  <si>
    <t>[    { 2/(0.5*BL) * (C18+C19) } *(1-C17)   ]     * ( 0.5*6   +   1*0.5  ) * Vih^2 / Rodtca</t>
    <phoneticPr fontId="0" type="noConversion"/>
  </si>
  <si>
    <t>[   4/(0.5*BL) * (C18+C19)    ]     * ( 0.5*6   +   1*0.5  ) * Vih^2 / Rodtca</t>
    <phoneticPr fontId="0" type="noConversion"/>
  </si>
  <si>
    <t>* Note</t>
    <phoneticPr fontId="0" type="noConversion"/>
  </si>
  <si>
    <t>* Same N1 values for Read and Write are chosen as R22 input assuming symetrical Rx/Tx characteristics for DRAM and SoC. System designers can choose their own value for R22 input.</t>
    <phoneticPr fontId="0" type="noConversion"/>
  </si>
  <si>
    <t>2*0.5* Vih^2/Rodtca</t>
    <phoneticPr fontId="0" type="noConversion"/>
  </si>
  <si>
    <t>(Assuming CA terminating Rank is always providing termination even during power down)</t>
    <phoneticPr fontId="0" type="noConversion"/>
  </si>
  <si>
    <t>N/A</t>
    <phoneticPr fontId="42"/>
  </si>
  <si>
    <t>Assuming the same ODT value, input swing as DQ during writes</t>
    <phoneticPr fontId="0" type="noConversion"/>
  </si>
  <si>
    <t>CK,CS,CA termination power</t>
    <phoneticPr fontId="0" type="noConversion"/>
  </si>
  <si>
    <t>Term,1rankPKG</t>
    <phoneticPr fontId="0" type="noConversion"/>
  </si>
  <si>
    <t>NonTermRank,2rankPKG</t>
    <phoneticPr fontId="0" type="noConversion"/>
  </si>
  <si>
    <t>For CS1</t>
    <phoneticPr fontId="0" type="noConversion"/>
  </si>
  <si>
    <t>Assuming same ACT,PRE,READ,WRITE% for both ranks</t>
    <phoneticPr fontId="0" type="noConversion"/>
  </si>
  <si>
    <t>TermRank,2rankPKG</t>
    <phoneticPr fontId="0" type="noConversion"/>
  </si>
  <si>
    <t>CA ODT disabled</t>
    <phoneticPr fontId="0" type="noConversion"/>
  </si>
  <si>
    <t>(Assuming SoC CA driver is HiZ or Driving Low for DESL.)</t>
    <phoneticPr fontId="0" type="noConversion"/>
  </si>
  <si>
    <t xml:space="preserve">CA ODT    0:ODT disabled      1:ODT enabled,1rankPKG   2:ODT enabled,2rankPKG,TermRank   3:ODT enabled,2rankPKG,NonTermRank </t>
    <phoneticPr fontId="42"/>
  </si>
  <si>
    <t>Calculates the power consumed by an LPDDR4 SDRAM die based on system use parameters and the device data sheet.</t>
    <phoneticPr fontId="0" type="noConversion"/>
  </si>
  <si>
    <t>Row 12 is the amont of power for individual DQ for unterminated systems during READs.</t>
    <phoneticPr fontId="0" type="noConversion"/>
  </si>
  <si>
    <t>Row 17 is the page hit rate typical for the memory controller.</t>
    <phoneticPr fontId="0" type="noConversion"/>
  </si>
  <si>
    <t>Row 18 is the percentage of clocks that data is read from the DRAM. This would be equal to the average read bandwidth divided by peak read bandwidth.</t>
    <phoneticPr fontId="0" type="noConversion"/>
  </si>
  <si>
    <t>Row 19 is the percentage of clocks that data is written to the DRAM. This would be equal to the average write bandwidth divided by peak write bandwidth. Note that the read plus write utilization can not be higher than 100%.</t>
    <phoneticPr fontId="0" type="noConversion"/>
  </si>
  <si>
    <t>Row 20 is the average time between ACT commands to the DRAM.  In IDD0 conditions this would be equal to tRC. If the DRAM is being used with interleaving bursts (multiple banks active), it may be less than tRC. If the DRAM is not very active or if the page hit rate is high, it will likely be longer than tRC.  This value is calculated from the page hit rate and burst length, entering a value in this field will override the calculated value.</t>
    <phoneticPr fontId="0" type="noConversion"/>
  </si>
  <si>
    <t>Row 22 is the percentage of time when all banks are in the idle state.</t>
    <phoneticPr fontId="0" type="noConversion"/>
  </si>
  <si>
    <t>Row 23 is the percentage of idle time for which the device is in power down.</t>
    <phoneticPr fontId="0" type="noConversion"/>
  </si>
  <si>
    <t>Row 24 is the percentage of idle time for which the device is in self-refresh mode.</t>
    <phoneticPr fontId="0" type="noConversion"/>
  </si>
  <si>
    <t>Row 25 is the percentage of time remaining, in which the device is in active mode, but not reading or writing.  This value is calculated.</t>
    <phoneticPr fontId="0" type="noConversion"/>
  </si>
  <si>
    <t>Row 26 is the percentage of DRAM Active time when CKE is low and the device is in the active power down state.</t>
    <phoneticPr fontId="0" type="noConversion"/>
  </si>
  <si>
    <t xml:space="preserve">LPDDR4 CA,CS,CK termination power (CK,CS,CA Total) </t>
    <phoneticPr fontId="0" type="noConversion"/>
  </si>
  <si>
    <t>Row 11 is the sum of CS,CK,CA termination power for the die</t>
    <phoneticPr fontId="0" type="noConversion"/>
  </si>
  <si>
    <t xml:space="preserve">Copy and paste IDD values in "lpddr4 Specs" tab. 
The current values reflect Idd values for Z91M,-062 speed grade.   Green boxes need user inputs.
</t>
    <phoneticPr fontId="0" type="noConversion"/>
  </si>
  <si>
    <t>-053(3733Mbps)</t>
    <phoneticPr fontId="42"/>
  </si>
  <si>
    <t>Z01M_8Gb ,x32(x16/ch * 2ch)</t>
    <phoneticPr fontId="42"/>
  </si>
  <si>
    <t>Z0AM_6Gb ,x16 ( x16/ch * 1ch)</t>
    <phoneticPr fontId="42"/>
  </si>
  <si>
    <r>
      <t>CA,CS termination power(only</t>
    </r>
    <r>
      <rPr>
        <sz val="10"/>
        <rFont val="ＭＳ Ｐゴシック"/>
        <family val="3"/>
        <charset val="128"/>
      </rPr>
      <t>　</t>
    </r>
    <r>
      <rPr>
        <sz val="10"/>
        <rFont val="Frutiger 55 Roman"/>
      </rPr>
      <t>ACT,PRE,READ,WRITE</t>
    </r>
    <r>
      <rPr>
        <sz val="10"/>
        <rFont val="ＭＳ Ｐゴシック"/>
        <family val="3"/>
        <charset val="128"/>
      </rPr>
      <t>）</t>
    </r>
    <phoneticPr fontId="0" type="noConversion"/>
  </si>
  <si>
    <t>(power consumed on DRAM side)</t>
    <phoneticPr fontId="0" type="noConversion"/>
  </si>
  <si>
    <t>This value is the DRAM I/O power with  series resistor per DQ.   For a system using termination, use the calculator to the right to generate and populate the entries for these fields. A usage factor(i.e. 1/2 or 2/3) can also be applied since not all DQ Tx will output High.</t>
    <phoneticPr fontId="0" type="noConversion"/>
  </si>
  <si>
    <t>3. How average ACT command interval is estimated (C20)</t>
    <phoneticPr fontId="0" type="noConversion"/>
  </si>
  <si>
    <t>4. CA ODT power calc method</t>
    <phoneticPr fontId="0" type="noConversion"/>
  </si>
  <si>
    <t>2. ODT termination power is treated as Rx(receiver) power in this calculator.</t>
    <phoneticPr fontId="0" type="noConversion"/>
  </si>
  <si>
    <t>Maximum active precharge current</t>
    <phoneticPr fontId="42"/>
  </si>
  <si>
    <t>-062(3200Mbps)</t>
    <phoneticPr fontId="42"/>
  </si>
  <si>
    <t>VDD1</t>
    <phoneticPr fontId="42"/>
  </si>
  <si>
    <t>VDD2</t>
    <phoneticPr fontId="42"/>
  </si>
  <si>
    <t>VDDQ</t>
    <phoneticPr fontId="42"/>
  </si>
  <si>
    <t>Z0AQ_6Gb(x16, single ch die)</t>
    <phoneticPr fontId="42"/>
  </si>
  <si>
    <t>Z11M_8Gb ,x16 (x16, single ch die)</t>
    <phoneticPr fontId="42"/>
  </si>
  <si>
    <r>
      <rPr>
        <i/>
        <sz val="11"/>
        <rFont val="Frutiger 55 Roman"/>
        <family val="2"/>
      </rPr>
      <t>I</t>
    </r>
    <r>
      <rPr>
        <vertAlign val="subscript"/>
        <sz val="11"/>
        <rFont val="Frutiger 55 Roman"/>
        <family val="2"/>
      </rPr>
      <t>DD6(85C)</t>
    </r>
    <phoneticPr fontId="42"/>
  </si>
  <si>
    <t>Rev1.0:  Added Z0AQ,Z11M power numbers</t>
    <phoneticPr fontId="0" type="noConversion"/>
  </si>
  <si>
    <t>Updated Z01M power numbers</t>
    <phoneticPr fontId="0" type="noConversion"/>
  </si>
  <si>
    <t>Z11N_8Gb ,x16 (x16, single ch die)</t>
    <phoneticPr fontId="42"/>
  </si>
  <si>
    <t>-046(4266Mbps)</t>
    <phoneticPr fontId="42"/>
  </si>
  <si>
    <t>Rev.2.0 Updated Z11N power numbers</t>
    <phoneticPr fontId="0" type="noConversion"/>
  </si>
  <si>
    <t>Nov.06,2018</t>
    <phoneticPr fontId="0" type="noConversion"/>
  </si>
  <si>
    <t>Rev2.1: Pact VDD2,VDDQ error correction(Sheet "PowerCalcs")</t>
    <phoneticPr fontId="0"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</si>
</sst>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176" formatCode="_(* #,##0.00_);_(* \(#,##0.00\);_(* &quot;-&quot;??_);_(@_)"/>
    <numFmt numFmtId="177" formatCode="0.0"/>
    <numFmt numFmtId="178" formatCode="mmmm\ d\,\ yyyy"/>
    <numFmt numFmtId="179" formatCode="_(* #,##0_);_(* \(#,##0\);_(* &quot;-&quot;??_);_(@_)"/>
    <numFmt numFmtId="180" formatCode="0_ "/>
    <numFmt numFmtId="181" formatCode="0.000_ "/>
    <numFmt numFmtId="182" formatCode="0.00_);[Red]\(0.00\)"/>
  </numFmts>
  <fonts count="51" x14ac:knownFonts="1">
    <font>
      <sz val="10"/>
      <name val="Arial"/>
    </font>
    <font>
      <sz val="10"/>
      <name val="Arial"/>
      <family val="2"/>
    </font>
    <font>
      <sz val="10"/>
      <name val="Arial"/>
      <family val="2"/>
    </font>
    <font>
      <sz val="10"/>
      <name val="Frutiger 55 Roman"/>
      <family val="2"/>
    </font>
    <font>
      <u/>
      <sz val="10"/>
      <color indexed="12"/>
      <name val="Arial"/>
      <family val="2"/>
    </font>
    <font>
      <u/>
      <sz val="10"/>
      <color indexed="12"/>
      <name val="Arial"/>
      <family val="2"/>
    </font>
    <font>
      <b/>
      <sz val="10"/>
      <name val="Frutiger 55 Roman"/>
      <family val="2"/>
    </font>
    <font>
      <u/>
      <sz val="10"/>
      <color indexed="12"/>
      <name val="Frutiger 55 Roman"/>
      <family val="2"/>
    </font>
    <font>
      <b/>
      <u/>
      <sz val="14"/>
      <name val="Frutiger 55 Roman"/>
      <family val="2"/>
    </font>
    <font>
      <b/>
      <sz val="12"/>
      <name val="Frutiger 55 Roman"/>
      <family val="2"/>
    </font>
    <font>
      <b/>
      <i/>
      <sz val="14"/>
      <color rgb="FF003366"/>
      <name val="Frutiger 55 Roman"/>
      <family val="2"/>
    </font>
    <font>
      <b/>
      <i/>
      <sz val="16"/>
      <name val="Frutiger 55 Roman"/>
      <family val="2"/>
    </font>
    <font>
      <b/>
      <i/>
      <sz val="10"/>
      <name val="Frutiger 55 Roman"/>
      <family val="2"/>
    </font>
    <font>
      <b/>
      <sz val="10"/>
      <color rgb="FFFF0000"/>
      <name val="Frutiger 55 Roman"/>
      <family val="2"/>
    </font>
    <font>
      <b/>
      <i/>
      <sz val="10"/>
      <color indexed="10"/>
      <name val="Frutiger 55 Roman"/>
      <family val="2"/>
    </font>
    <font>
      <b/>
      <sz val="11"/>
      <color indexed="9"/>
      <name val="Frutiger 55 Roman"/>
      <family val="2"/>
    </font>
    <font>
      <sz val="11"/>
      <name val="Frutiger 55 Roman"/>
      <family val="2"/>
    </font>
    <font>
      <i/>
      <sz val="11"/>
      <name val="Frutiger 55 Roman"/>
      <family val="2"/>
    </font>
    <font>
      <vertAlign val="subscript"/>
      <sz val="11"/>
      <name val="Frutiger 55 Roman"/>
      <family val="2"/>
    </font>
    <font>
      <sz val="11"/>
      <color indexed="9"/>
      <name val="Frutiger 55 Roman"/>
      <family val="2"/>
    </font>
    <font>
      <vertAlign val="superscript"/>
      <sz val="11"/>
      <name val="Frutiger 55 Roman"/>
      <family val="2"/>
    </font>
    <font>
      <i/>
      <sz val="10"/>
      <name val="Frutiger 55 Roman"/>
      <family val="2"/>
    </font>
    <font>
      <vertAlign val="subscript"/>
      <sz val="10"/>
      <name val="Frutiger 55 Roman"/>
      <family val="2"/>
    </font>
    <font>
      <vertAlign val="superscript"/>
      <sz val="10"/>
      <name val="Frutiger 55 Roman"/>
      <family val="2"/>
    </font>
    <font>
      <b/>
      <sz val="18"/>
      <color rgb="FF003366"/>
      <name val="Frutiger 55 Roman"/>
      <family val="2"/>
    </font>
    <font>
      <sz val="18"/>
      <color rgb="FF003366"/>
      <name val="Frutiger 55 Roman"/>
      <family val="2"/>
    </font>
    <font>
      <sz val="11"/>
      <color indexed="8"/>
      <name val="Frutiger 55 Roman"/>
      <family val="2"/>
    </font>
    <font>
      <b/>
      <i/>
      <sz val="16"/>
      <color rgb="FF003366"/>
      <name val="Frutiger 55 Roman"/>
      <family val="2"/>
    </font>
    <font>
      <sz val="10"/>
      <color theme="0"/>
      <name val="Frutiger 55 Roman"/>
      <family val="2"/>
    </font>
    <font>
      <sz val="10"/>
      <color indexed="9"/>
      <name val="Frutiger 55 Roman"/>
      <family val="2"/>
    </font>
    <font>
      <sz val="10"/>
      <color indexed="10"/>
      <name val="Frutiger 55 Roman"/>
      <family val="2"/>
    </font>
    <font>
      <sz val="12"/>
      <name val="Frutiger 55 Roman"/>
      <family val="2"/>
    </font>
    <font>
      <sz val="10"/>
      <color theme="1"/>
      <name val="Frutiger 55 Roman"/>
      <family val="2"/>
    </font>
    <font>
      <sz val="10"/>
      <color rgb="FFFF0000"/>
      <name val="Frutiger 55 Roman"/>
      <family val="2"/>
    </font>
    <font>
      <b/>
      <sz val="10"/>
      <color theme="1"/>
      <name val="Frutiger 55 Roman"/>
      <family val="2"/>
    </font>
    <font>
      <i/>
      <sz val="10"/>
      <color theme="1"/>
      <name val="Frutiger 55 Roman"/>
      <family val="2"/>
    </font>
    <font>
      <vertAlign val="subscript"/>
      <sz val="10"/>
      <color theme="1"/>
      <name val="Frutiger 55 Roman"/>
      <family val="2"/>
    </font>
    <font>
      <b/>
      <i/>
      <sz val="10"/>
      <color rgb="FFFF0000"/>
      <name val="Frutiger 55 Roman"/>
      <family val="2"/>
    </font>
    <font>
      <b/>
      <sz val="10"/>
      <name val="Frutiger 55 Roman"/>
      <family val="2"/>
    </font>
    <font>
      <i/>
      <sz val="12"/>
      <name val="Frutiger 55 Roman"/>
      <family val="2"/>
    </font>
    <font>
      <i/>
      <vertAlign val="subscript"/>
      <sz val="12"/>
      <name val="Frutiger 55 Roman"/>
      <family val="2"/>
    </font>
    <font>
      <vertAlign val="subscript"/>
      <sz val="12"/>
      <name val="Frutiger 55 Roman"/>
      <family val="2"/>
    </font>
    <font>
      <sz val="6"/>
      <name val="ＭＳ Ｐゴシック"/>
      <family val="3"/>
      <charset val="128"/>
    </font>
    <font>
      <sz val="10"/>
      <name val="ＭＳ Ｐゴシック"/>
      <family val="3"/>
      <charset val="128"/>
    </font>
    <font>
      <sz val="11"/>
      <color theme="2"/>
      <name val="Frutiger 55 Roman"/>
      <family val="2"/>
    </font>
    <font>
      <b/>
      <sz val="20"/>
      <color rgb="FFFF0000"/>
      <name val="Frutiger 55 Roman"/>
      <family val="2"/>
    </font>
    <font>
      <sz val="11"/>
      <color theme="0"/>
      <name val="Frutiger 55 Roman"/>
      <family val="2"/>
    </font>
    <font>
      <sz val="11"/>
      <name val="Calibri"/>
      <family val="2"/>
    </font>
    <font>
      <b/>
      <sz val="11"/>
      <name val="Calibri"/>
      <family val="2"/>
    </font>
    <font>
      <sz val="11"/>
      <color theme="3" tint="-0.499984740745262"/>
      <name val="Calibri"/>
      <family val="2"/>
    </font>
    <font>
      <sz val="10"/>
      <name val="Frutiger 55 Roman"/>
    </font>
  </fonts>
  <fills count="14">
    <fill>
      <patternFill patternType="none"/>
    </fill>
    <fill>
      <patternFill patternType="gray125"/>
    </fill>
    <fill>
      <patternFill patternType="solid">
        <fgColor indexed="51"/>
        <bgColor indexed="64"/>
      </patternFill>
    </fill>
    <fill>
      <patternFill patternType="solid">
        <fgColor rgb="FF006666"/>
        <bgColor indexed="64"/>
      </patternFill>
    </fill>
    <fill>
      <patternFill patternType="solid">
        <fgColor rgb="FF003366"/>
        <bgColor indexed="64"/>
      </patternFill>
    </fill>
    <fill>
      <patternFill patternType="solid">
        <fgColor theme="0" tint="-0.14999847407452621"/>
        <bgColor indexed="64"/>
      </patternFill>
    </fill>
    <fill>
      <patternFill patternType="solid">
        <fgColor rgb="FFCCFF99"/>
        <bgColor indexed="64"/>
      </patternFill>
    </fill>
    <fill>
      <patternFill patternType="solid">
        <fgColor theme="0"/>
        <bgColor indexed="64"/>
      </patternFill>
    </fill>
    <fill>
      <patternFill patternType="solid">
        <fgColor theme="6" tint="0.39994506668294322"/>
        <bgColor indexed="64"/>
      </patternFill>
    </fill>
    <fill>
      <patternFill patternType="solid">
        <fgColor theme="3" tint="-0.24994659260841701"/>
        <bgColor indexed="64"/>
      </patternFill>
    </fill>
    <fill>
      <patternFill patternType="solid">
        <fgColor rgb="FFFFC000"/>
        <bgColor indexed="64"/>
      </patternFill>
    </fill>
    <fill>
      <patternFill patternType="solid">
        <fgColor theme="3" tint="-0.249977111117893"/>
        <bgColor indexed="64"/>
      </patternFill>
    </fill>
    <fill>
      <patternFill patternType="solid">
        <fgColor theme="1" tint="0.34998626667073579"/>
        <bgColor indexed="64"/>
      </patternFill>
    </fill>
    <fill>
      <patternFill patternType="solid">
        <fgColor theme="4" tint="0.79998168889431442"/>
        <bgColor indexed="64"/>
      </patternFill>
    </fill>
  </fills>
  <borders count="74">
    <border>
      <left/>
      <right/>
      <top/>
      <bottom/>
      <diagonal/>
    </border>
    <border>
      <left/>
      <right style="medium">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bottom/>
      <diagonal/>
    </border>
    <border>
      <left style="medium">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bottom/>
      <diagonal/>
    </border>
    <border>
      <left style="thin">
        <color indexed="64"/>
      </left>
      <right style="medium">
        <color indexed="64"/>
      </right>
      <top/>
      <bottom/>
      <diagonal/>
    </border>
    <border>
      <left/>
      <right/>
      <top style="medium">
        <color indexed="64"/>
      </top>
      <bottom style="medium">
        <color indexed="64"/>
      </bottom>
      <diagonal/>
    </border>
    <border>
      <left/>
      <right/>
      <top style="thin">
        <color indexed="64"/>
      </top>
      <bottom/>
      <diagonal/>
    </border>
    <border>
      <left/>
      <right/>
      <top style="medium">
        <color indexed="64"/>
      </top>
      <bottom style="thin">
        <color indexed="64"/>
      </bottom>
      <diagonal/>
    </border>
    <border>
      <left style="medium">
        <color indexed="64"/>
      </left>
      <right/>
      <top style="medium">
        <color indexed="64"/>
      </top>
      <bottom style="thin">
        <color indexed="64"/>
      </bottom>
      <diagonal/>
    </border>
    <border>
      <left/>
      <right style="medium">
        <color indexed="64"/>
      </right>
      <top style="thin">
        <color indexed="64"/>
      </top>
      <bottom/>
      <diagonal/>
    </border>
    <border>
      <left/>
      <right style="medium">
        <color indexed="64"/>
      </right>
      <top/>
      <bottom style="thin">
        <color indexed="64"/>
      </bottom>
      <diagonal/>
    </border>
    <border>
      <left style="thin">
        <color indexed="64"/>
      </left>
      <right style="thin">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ck">
        <color indexed="64"/>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style="thick">
        <color indexed="64"/>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ck">
        <color indexed="64"/>
      </left>
      <right style="thin">
        <color indexed="64"/>
      </right>
      <top style="medium">
        <color indexed="64"/>
      </top>
      <bottom/>
      <diagonal/>
    </border>
    <border>
      <left style="thin">
        <color indexed="64"/>
      </left>
      <right style="thick">
        <color indexed="64"/>
      </right>
      <top style="medium">
        <color indexed="64"/>
      </top>
      <bottom/>
      <diagonal/>
    </border>
    <border>
      <left style="thick">
        <color indexed="64"/>
      </left>
      <right style="thin">
        <color indexed="64"/>
      </right>
      <top/>
      <bottom style="thin">
        <color indexed="64"/>
      </bottom>
      <diagonal/>
    </border>
    <border>
      <left style="thin">
        <color indexed="64"/>
      </left>
      <right style="thick">
        <color indexed="64"/>
      </right>
      <top/>
      <bottom style="thin">
        <color indexed="64"/>
      </bottom>
      <diagonal/>
    </border>
    <border>
      <left style="thick">
        <color indexed="64"/>
      </left>
      <right/>
      <top/>
      <bottom/>
      <diagonal/>
    </border>
    <border>
      <left/>
      <right style="thick">
        <color indexed="64"/>
      </right>
      <top/>
      <bottom/>
      <diagonal/>
    </border>
    <border>
      <left style="thick">
        <color indexed="64"/>
      </left>
      <right style="thin">
        <color indexed="64"/>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style="thick">
        <color indexed="64"/>
      </left>
      <right style="thick">
        <color indexed="64"/>
      </right>
      <top style="thick">
        <color indexed="64"/>
      </top>
      <bottom/>
      <diagonal/>
    </border>
    <border>
      <left style="thick">
        <color indexed="64"/>
      </left>
      <right style="thick">
        <color indexed="64"/>
      </right>
      <top/>
      <bottom/>
      <diagonal/>
    </border>
    <border>
      <left style="thick">
        <color indexed="64"/>
      </left>
      <right style="thick">
        <color indexed="64"/>
      </right>
      <top/>
      <bottom style="thin">
        <color indexed="64"/>
      </bottom>
      <diagonal/>
    </border>
    <border>
      <left style="thick">
        <color indexed="64"/>
      </left>
      <right style="thick">
        <color indexed="64"/>
      </right>
      <top style="thin">
        <color indexed="64"/>
      </top>
      <bottom style="thin">
        <color indexed="64"/>
      </bottom>
      <diagonal/>
    </border>
    <border>
      <left style="thick">
        <color indexed="64"/>
      </left>
      <right style="thick">
        <color indexed="64"/>
      </right>
      <top style="thin">
        <color indexed="64"/>
      </top>
      <bottom style="thick">
        <color indexed="64"/>
      </bottom>
      <diagonal/>
    </border>
    <border>
      <left style="thick">
        <color indexed="64"/>
      </left>
      <right style="thin">
        <color indexed="64"/>
      </right>
      <top style="thick">
        <color indexed="64"/>
      </top>
      <bottom/>
      <diagonal/>
    </border>
    <border>
      <left style="thin">
        <color indexed="64"/>
      </left>
      <right style="thick">
        <color indexed="64"/>
      </right>
      <top style="thick">
        <color indexed="64"/>
      </top>
      <bottom/>
      <diagonal/>
    </border>
    <border>
      <left style="thick">
        <color indexed="64"/>
      </left>
      <right style="thin">
        <color indexed="64"/>
      </right>
      <top/>
      <bottom/>
      <diagonal/>
    </border>
    <border>
      <left style="thin">
        <color indexed="64"/>
      </left>
      <right style="thick">
        <color indexed="64"/>
      </right>
      <top/>
      <bottom/>
      <diagonal/>
    </border>
    <border>
      <left style="medium">
        <color indexed="64"/>
      </left>
      <right/>
      <top/>
      <bottom style="thin">
        <color indexed="64"/>
      </bottom>
      <diagonal/>
    </border>
  </borders>
  <cellStyleXfs count="13">
    <xf numFmtId="0" fontId="0" fillId="0" borderId="0"/>
    <xf numFmtId="176" fontId="1" fillId="0" borderId="0" applyFont="0" applyFill="0" applyBorder="0" applyAlignment="0" applyProtection="0"/>
    <xf numFmtId="0" fontId="4" fillId="0" borderId="0" applyNumberFormat="0" applyFill="0" applyBorder="0" applyAlignment="0" applyProtection="0">
      <alignment vertical="top"/>
      <protection locked="0"/>
    </xf>
    <xf numFmtId="9" fontId="1" fillId="0" borderId="0" applyFont="0" applyFill="0" applyBorder="0" applyAlignment="0" applyProtection="0"/>
    <xf numFmtId="0" fontId="2" fillId="0" borderId="0"/>
    <xf numFmtId="176" fontId="2" fillId="0" borderId="0" applyFont="0" applyFill="0" applyBorder="0" applyAlignment="0" applyProtection="0"/>
    <xf numFmtId="0" fontId="5" fillId="0" borderId="0" applyNumberFormat="0" applyFill="0" applyBorder="0" applyAlignment="0" applyProtection="0">
      <alignment vertical="top"/>
      <protection locked="0"/>
    </xf>
    <xf numFmtId="9" fontId="2" fillId="0" borderId="0" applyFont="0" applyFill="0" applyBorder="0" applyAlignment="0" applyProtection="0"/>
    <xf numFmtId="0" fontId="1" fillId="0" borderId="0"/>
    <xf numFmtId="0" fontId="1" fillId="0" borderId="0"/>
    <xf numFmtId="176" fontId="1" fillId="0" borderId="0" applyFont="0" applyFill="0" applyBorder="0" applyAlignment="0" applyProtection="0"/>
    <xf numFmtId="0" fontId="4" fillId="0" borderId="0" applyNumberFormat="0" applyFill="0" applyBorder="0" applyAlignment="0" applyProtection="0">
      <alignment vertical="top"/>
      <protection locked="0"/>
    </xf>
    <xf numFmtId="9" fontId="1" fillId="0" borderId="0" applyFont="0" applyFill="0" applyBorder="0" applyAlignment="0" applyProtection="0"/>
  </cellStyleXfs>
  <cellXfs count="385">
    <xf numFmtId="0" fontId="0" fillId="0" borderId="0" xfId="0"/>
    <xf numFmtId="0" fontId="3" fillId="0" borderId="0" xfId="0" applyFont="1" applyAlignment="1">
      <alignment vertical="justify"/>
    </xf>
    <xf numFmtId="0" fontId="3" fillId="0" borderId="0" xfId="0" applyFont="1" applyFill="1" applyBorder="1" applyAlignment="1">
      <alignment vertical="justify"/>
    </xf>
    <xf numFmtId="0" fontId="3" fillId="0" borderId="0" xfId="0" applyFont="1"/>
    <xf numFmtId="0" fontId="6" fillId="0" borderId="16" xfId="0" applyFont="1" applyBorder="1" applyAlignment="1">
      <alignment vertical="top"/>
    </xf>
    <xf numFmtId="0" fontId="6" fillId="0" borderId="17" xfId="0" applyFont="1" applyBorder="1" applyAlignment="1">
      <alignment vertical="top"/>
    </xf>
    <xf numFmtId="0" fontId="3" fillId="0" borderId="18" xfId="0" applyFont="1" applyBorder="1" applyAlignment="1">
      <alignment vertical="top" wrapText="1"/>
    </xf>
    <xf numFmtId="0" fontId="6" fillId="0" borderId="10" xfId="0" applyFont="1" applyBorder="1" applyAlignment="1">
      <alignment vertical="top"/>
    </xf>
    <xf numFmtId="0" fontId="6" fillId="0" borderId="0" xfId="0" applyFont="1" applyBorder="1" applyAlignment="1">
      <alignment vertical="top"/>
    </xf>
    <xf numFmtId="177" fontId="3" fillId="0" borderId="1" xfId="0" quotePrefix="1" applyNumberFormat="1" applyFont="1" applyBorder="1" applyAlignment="1">
      <alignment horizontal="left" vertical="top" wrapText="1"/>
    </xf>
    <xf numFmtId="178" fontId="3" fillId="0" borderId="1" xfId="0" applyNumberFormat="1" applyFont="1" applyBorder="1" applyAlignment="1">
      <alignment horizontal="left" vertical="top" wrapText="1"/>
    </xf>
    <xf numFmtId="0" fontId="3" fillId="0" borderId="1" xfId="0" applyFont="1" applyBorder="1" applyAlignment="1">
      <alignment vertical="top" wrapText="1"/>
    </xf>
    <xf numFmtId="0" fontId="7" fillId="0" borderId="1" xfId="2" applyFont="1" applyBorder="1" applyAlignment="1" applyProtection="1">
      <alignment vertical="top" wrapText="1"/>
    </xf>
    <xf numFmtId="0" fontId="3" fillId="0" borderId="1" xfId="0" applyFont="1" applyBorder="1" applyAlignment="1">
      <alignment vertical="center" wrapText="1"/>
    </xf>
    <xf numFmtId="0" fontId="6" fillId="0" borderId="19" xfId="0" applyFont="1" applyBorder="1" applyAlignment="1">
      <alignment vertical="top"/>
    </xf>
    <xf numFmtId="0" fontId="6" fillId="0" borderId="26" xfId="0" applyFont="1" applyBorder="1" applyAlignment="1">
      <alignment vertical="top"/>
    </xf>
    <xf numFmtId="0" fontId="3" fillId="0" borderId="20" xfId="0" applyFont="1" applyBorder="1" applyAlignment="1">
      <alignment vertical="top" wrapText="1"/>
    </xf>
    <xf numFmtId="0" fontId="6" fillId="0" borderId="0" xfId="0" applyFont="1"/>
    <xf numFmtId="0" fontId="9" fillId="0" borderId="0" xfId="0" applyFont="1"/>
    <xf numFmtId="0" fontId="6" fillId="0" borderId="0" xfId="0" applyFont="1" applyAlignment="1">
      <alignment wrapText="1"/>
    </xf>
    <xf numFmtId="0" fontId="6" fillId="0" borderId="0" xfId="0" applyFont="1" applyAlignment="1">
      <alignment horizontal="left" vertical="top" wrapText="1"/>
    </xf>
    <xf numFmtId="0" fontId="6" fillId="10" borderId="11" xfId="0" applyFont="1" applyFill="1" applyBorder="1" applyAlignment="1"/>
    <xf numFmtId="177" fontId="6" fillId="2" borderId="4" xfId="0" applyNumberFormat="1" applyFont="1" applyFill="1" applyBorder="1"/>
    <xf numFmtId="0" fontId="6" fillId="2" borderId="9" xfId="0" applyFont="1" applyFill="1" applyBorder="1" applyAlignment="1">
      <alignment horizontal="center"/>
    </xf>
    <xf numFmtId="177" fontId="6" fillId="2" borderId="13" xfId="0" applyNumberFormat="1" applyFont="1" applyFill="1" applyBorder="1"/>
    <xf numFmtId="0" fontId="6" fillId="2" borderId="15" xfId="0" applyFont="1" applyFill="1" applyBorder="1" applyAlignment="1">
      <alignment horizontal="center"/>
    </xf>
    <xf numFmtId="0" fontId="14" fillId="0" borderId="0" xfId="0" applyFont="1"/>
    <xf numFmtId="0" fontId="3" fillId="0" borderId="0" xfId="0" applyFont="1" applyBorder="1"/>
    <xf numFmtId="0" fontId="3" fillId="0" borderId="0" xfId="0" applyFont="1" applyAlignment="1">
      <alignment horizontal="center"/>
    </xf>
    <xf numFmtId="0" fontId="3" fillId="0" borderId="0" xfId="0" applyFont="1" applyAlignment="1">
      <alignment vertical="center"/>
    </xf>
    <xf numFmtId="0" fontId="3" fillId="0" borderId="0" xfId="0" applyFont="1" applyAlignment="1">
      <alignment horizontal="center" vertical="center"/>
    </xf>
    <xf numFmtId="0" fontId="3" fillId="0" borderId="0" xfId="0" applyFont="1" applyAlignment="1"/>
    <xf numFmtId="0" fontId="14" fillId="0" borderId="0" xfId="0" applyFont="1" applyAlignment="1">
      <alignment vertical="justify"/>
    </xf>
    <xf numFmtId="0" fontId="3" fillId="0" borderId="0" xfId="0" applyFont="1" applyAlignment="1">
      <alignment horizontal="center" vertical="justify"/>
    </xf>
    <xf numFmtId="0" fontId="6" fillId="0" borderId="0" xfId="0" applyFont="1" applyAlignment="1">
      <alignment horizontal="center" vertical="justify"/>
    </xf>
    <xf numFmtId="0" fontId="6" fillId="0" borderId="0" xfId="0" applyFont="1" applyAlignment="1">
      <alignment vertical="justify"/>
    </xf>
    <xf numFmtId="0" fontId="3" fillId="0" borderId="0" xfId="0" applyFont="1" applyFill="1" applyAlignment="1">
      <alignment vertical="justify"/>
    </xf>
    <xf numFmtId="0" fontId="16" fillId="0" borderId="8" xfId="0" applyFont="1" applyBorder="1" applyAlignment="1">
      <alignment vertical="justify"/>
    </xf>
    <xf numFmtId="0" fontId="15" fillId="0" borderId="39" xfId="0" applyFont="1" applyFill="1" applyBorder="1" applyAlignment="1">
      <alignment horizontal="center" vertical="justify"/>
    </xf>
    <xf numFmtId="0" fontId="16" fillId="0" borderId="33" xfId="0" applyFont="1" applyFill="1" applyBorder="1" applyAlignment="1">
      <alignment horizontal="left" vertical="justify"/>
    </xf>
    <xf numFmtId="0" fontId="16" fillId="0" borderId="4" xfId="0" applyFont="1" applyBorder="1" applyAlignment="1">
      <alignment vertical="justify"/>
    </xf>
    <xf numFmtId="0" fontId="3" fillId="0" borderId="0" xfId="0" quotePrefix="1" applyFont="1" applyAlignment="1">
      <alignment vertical="justify"/>
    </xf>
    <xf numFmtId="0" fontId="3" fillId="0" borderId="0" xfId="0" quotePrefix="1" applyFont="1" applyAlignment="1">
      <alignment horizontal="center" vertical="justify"/>
    </xf>
    <xf numFmtId="0" fontId="26" fillId="0" borderId="4" xfId="0" quotePrefix="1" applyFont="1" applyFill="1" applyBorder="1" applyAlignment="1">
      <alignment horizontal="center" vertical="justify"/>
    </xf>
    <xf numFmtId="0" fontId="16" fillId="0" borderId="9" xfId="0" applyFont="1" applyBorder="1" applyAlignment="1">
      <alignment horizontal="center" vertical="justify"/>
    </xf>
    <xf numFmtId="0" fontId="20" fillId="0" borderId="4" xfId="0" applyFont="1" applyBorder="1" applyAlignment="1">
      <alignment vertical="justify"/>
    </xf>
    <xf numFmtId="0" fontId="20" fillId="0" borderId="8" xfId="0" applyFont="1" applyBorder="1" applyAlignment="1">
      <alignment vertical="justify"/>
    </xf>
    <xf numFmtId="0" fontId="20" fillId="0" borderId="23" xfId="0" applyFont="1" applyBorder="1" applyAlignment="1">
      <alignment vertical="justify"/>
    </xf>
    <xf numFmtId="0" fontId="16" fillId="0" borderId="24" xfId="0" applyFont="1" applyBorder="1" applyAlignment="1">
      <alignment vertical="justify"/>
    </xf>
    <xf numFmtId="0" fontId="16" fillId="0" borderId="25" xfId="0" applyFont="1" applyBorder="1" applyAlignment="1">
      <alignment horizontal="center" vertical="justify"/>
    </xf>
    <xf numFmtId="0" fontId="3" fillId="0" borderId="5" xfId="0" applyFont="1" applyBorder="1" applyAlignment="1">
      <alignment horizontal="center"/>
    </xf>
    <xf numFmtId="0" fontId="3" fillId="0" borderId="6" xfId="0" applyFont="1" applyBorder="1" applyAlignment="1">
      <alignment horizontal="center"/>
    </xf>
    <xf numFmtId="0" fontId="3" fillId="0" borderId="7" xfId="0" applyFont="1" applyBorder="1" applyAlignment="1">
      <alignment horizontal="center"/>
    </xf>
    <xf numFmtId="0" fontId="28" fillId="4" borderId="34" xfId="0" applyFont="1" applyFill="1" applyBorder="1" applyAlignment="1">
      <alignment horizontal="center" vertical="center" wrapText="1"/>
    </xf>
    <xf numFmtId="0" fontId="28" fillId="4" borderId="35" xfId="0" applyFont="1" applyFill="1" applyBorder="1" applyAlignment="1">
      <alignment horizontal="center" vertical="center"/>
    </xf>
    <xf numFmtId="0" fontId="3" fillId="0" borderId="8" xfId="0" applyFont="1" applyBorder="1" applyAlignment="1">
      <alignment wrapText="1"/>
    </xf>
    <xf numFmtId="0" fontId="29" fillId="3" borderId="4" xfId="0" quotePrefix="1" applyFont="1" applyFill="1" applyBorder="1" applyAlignment="1" applyProtection="1">
      <alignment horizontal="center" vertical="center"/>
      <protection locked="0"/>
    </xf>
    <xf numFmtId="0" fontId="30" fillId="0" borderId="9" xfId="0" applyFont="1" applyBorder="1"/>
    <xf numFmtId="0" fontId="16" fillId="0" borderId="10" xfId="0" applyFont="1" applyBorder="1"/>
    <xf numFmtId="0" fontId="16" fillId="0" borderId="0" xfId="0" applyFont="1" applyBorder="1"/>
    <xf numFmtId="0" fontId="16" fillId="0" borderId="1" xfId="0" applyFont="1" applyBorder="1"/>
    <xf numFmtId="0" fontId="3" fillId="0" borderId="8" xfId="0" applyFont="1" applyBorder="1" applyAlignment="1">
      <alignment vertical="center" wrapText="1"/>
    </xf>
    <xf numFmtId="0" fontId="3" fillId="0" borderId="9" xfId="0" applyFont="1" applyBorder="1" applyAlignment="1">
      <alignment horizontal="left" vertical="center" wrapText="1"/>
    </xf>
    <xf numFmtId="0" fontId="3" fillId="0" borderId="9" xfId="0" applyFont="1" applyBorder="1" applyAlignment="1">
      <alignment wrapText="1"/>
    </xf>
    <xf numFmtId="0" fontId="30" fillId="0" borderId="9" xfId="0" applyFont="1" applyBorder="1" applyAlignment="1">
      <alignment horizontal="left" vertical="top"/>
    </xf>
    <xf numFmtId="0" fontId="16" fillId="0" borderId="19" xfId="0" applyFont="1" applyBorder="1"/>
    <xf numFmtId="0" fontId="16" fillId="0" borderId="26" xfId="0" applyFont="1" applyBorder="1"/>
    <xf numFmtId="0" fontId="16" fillId="0" borderId="20" xfId="0" applyFont="1" applyBorder="1"/>
    <xf numFmtId="0" fontId="3" fillId="0" borderId="22" xfId="0" applyFont="1" applyBorder="1" applyAlignment="1">
      <alignment wrapText="1"/>
    </xf>
    <xf numFmtId="0" fontId="3" fillId="0" borderId="0" xfId="0" applyFont="1" applyBorder="1" applyAlignment="1">
      <alignment horizontal="left" vertical="top"/>
    </xf>
    <xf numFmtId="0" fontId="3" fillId="0" borderId="0" xfId="0" applyFont="1" applyBorder="1" applyAlignment="1">
      <alignment horizontal="center" vertical="top"/>
    </xf>
    <xf numFmtId="0" fontId="3" fillId="0" borderId="1" xfId="0" applyFont="1" applyBorder="1" applyAlignment="1">
      <alignment horizontal="left" vertical="top"/>
    </xf>
    <xf numFmtId="0" fontId="3" fillId="0" borderId="0" xfId="0" applyFont="1" applyBorder="1" applyAlignment="1">
      <alignment horizontal="left"/>
    </xf>
    <xf numFmtId="0" fontId="3" fillId="0" borderId="9" xfId="0" applyFont="1" applyBorder="1" applyAlignment="1">
      <alignment horizontal="left" vertical="center"/>
    </xf>
    <xf numFmtId="0" fontId="3" fillId="0" borderId="10" xfId="0" applyFont="1" applyBorder="1" applyAlignment="1">
      <alignment horizontal="left" vertical="top"/>
    </xf>
    <xf numFmtId="0" fontId="6" fillId="0" borderId="32" xfId="0" applyFont="1" applyBorder="1" applyAlignment="1">
      <alignment horizontal="left"/>
    </xf>
    <xf numFmtId="0" fontId="3" fillId="0" borderId="1" xfId="0" applyFont="1" applyBorder="1" applyAlignment="1">
      <alignment horizontal="center" vertical="top"/>
    </xf>
    <xf numFmtId="0" fontId="6" fillId="0" borderId="10" xfId="0" applyFont="1" applyBorder="1" applyAlignment="1">
      <alignment horizontal="left"/>
    </xf>
    <xf numFmtId="0" fontId="3" fillId="7" borderId="10" xfId="4" applyFont="1" applyFill="1" applyBorder="1" applyAlignment="1">
      <alignment horizontal="left" vertical="center"/>
    </xf>
    <xf numFmtId="0" fontId="3" fillId="0" borderId="10" xfId="0" applyFont="1" applyBorder="1" applyAlignment="1">
      <alignment horizontal="center" vertical="top"/>
    </xf>
    <xf numFmtId="0" fontId="33" fillId="0" borderId="9" xfId="0" applyFont="1" applyBorder="1" applyAlignment="1">
      <alignment horizontal="left" vertical="top"/>
    </xf>
    <xf numFmtId="0" fontId="3" fillId="0" borderId="10" xfId="0" applyFont="1" applyBorder="1" applyAlignment="1"/>
    <xf numFmtId="0" fontId="28" fillId="7" borderId="0" xfId="0" applyFont="1" applyFill="1" applyBorder="1" applyAlignment="1">
      <alignment horizontal="center" vertical="center"/>
    </xf>
    <xf numFmtId="0" fontId="3" fillId="7" borderId="0" xfId="0" applyFont="1" applyFill="1" applyBorder="1" applyAlignment="1">
      <alignment horizontal="center" vertical="center"/>
    </xf>
    <xf numFmtId="0" fontId="3" fillId="7" borderId="0" xfId="4" applyFont="1" applyFill="1" applyBorder="1" applyAlignment="1">
      <alignment horizontal="center" vertical="center"/>
    </xf>
    <xf numFmtId="1" fontId="3" fillId="7" borderId="0" xfId="0" applyNumberFormat="1" applyFont="1" applyFill="1" applyBorder="1" applyAlignment="1">
      <alignment horizontal="center" vertical="center"/>
    </xf>
    <xf numFmtId="177" fontId="3" fillId="0" borderId="0" xfId="0" applyNumberFormat="1" applyFont="1" applyBorder="1" applyAlignment="1">
      <alignment horizontal="left" vertical="top"/>
    </xf>
    <xf numFmtId="0" fontId="3" fillId="0" borderId="10" xfId="0" applyFont="1" applyBorder="1"/>
    <xf numFmtId="0" fontId="6" fillId="0" borderId="0" xfId="0" applyFont="1" applyBorder="1" applyAlignment="1">
      <alignment horizontal="left"/>
    </xf>
    <xf numFmtId="0" fontId="6" fillId="0" borderId="32" xfId="0" applyFont="1" applyBorder="1" applyAlignment="1">
      <alignment horizontal="left" vertical="center"/>
    </xf>
    <xf numFmtId="1" fontId="3" fillId="7" borderId="32" xfId="0" applyNumberFormat="1" applyFont="1" applyFill="1" applyBorder="1" applyAlignment="1">
      <alignment horizontal="center" vertical="center"/>
    </xf>
    <xf numFmtId="0" fontId="3" fillId="7" borderId="32" xfId="0" applyFont="1" applyFill="1" applyBorder="1" applyAlignment="1">
      <alignment horizontal="center" vertical="center" wrapText="1"/>
    </xf>
    <xf numFmtId="0" fontId="3" fillId="0" borderId="0" xfId="4" applyFont="1" applyBorder="1" applyAlignment="1">
      <alignment horizontal="center" vertical="center"/>
    </xf>
    <xf numFmtId="0" fontId="3" fillId="5" borderId="4" xfId="0" applyFont="1" applyFill="1" applyBorder="1" applyAlignment="1">
      <alignment horizontal="center" vertical="center" wrapText="1"/>
    </xf>
    <xf numFmtId="2" fontId="32" fillId="6" borderId="12" xfId="0" applyNumberFormat="1" applyFont="1" applyFill="1" applyBorder="1" applyAlignment="1">
      <alignment horizontal="center" vertical="center"/>
    </xf>
    <xf numFmtId="0" fontId="3" fillId="7" borderId="42" xfId="0" applyFont="1" applyFill="1" applyBorder="1" applyAlignment="1">
      <alignment horizontal="center" vertical="center" wrapText="1"/>
    </xf>
    <xf numFmtId="0" fontId="30" fillId="0" borderId="25" xfId="0" applyFont="1" applyBorder="1" applyAlignment="1">
      <alignment horizontal="left" vertical="top"/>
    </xf>
    <xf numFmtId="0" fontId="3" fillId="0" borderId="19" xfId="0" applyFont="1" applyBorder="1" applyAlignment="1">
      <alignment horizontal="left" vertical="top"/>
    </xf>
    <xf numFmtId="0" fontId="3" fillId="0" borderId="26" xfId="0" applyFont="1" applyBorder="1" applyAlignment="1">
      <alignment horizontal="left" vertical="top"/>
    </xf>
    <xf numFmtId="0" fontId="3" fillId="0" borderId="20" xfId="0" applyFont="1" applyBorder="1" applyAlignment="1">
      <alignment horizontal="left" vertical="top"/>
    </xf>
    <xf numFmtId="0" fontId="34" fillId="7" borderId="17" xfId="4" applyFont="1" applyFill="1" applyBorder="1" applyAlignment="1">
      <alignment horizontal="left" vertical="center"/>
    </xf>
    <xf numFmtId="0" fontId="32" fillId="7" borderId="17" xfId="4" applyFont="1" applyFill="1" applyBorder="1" applyAlignment="1">
      <alignment horizontal="center" vertical="center"/>
    </xf>
    <xf numFmtId="0" fontId="3" fillId="0" borderId="17" xfId="0" applyFont="1" applyBorder="1" applyAlignment="1"/>
    <xf numFmtId="0" fontId="3" fillId="0" borderId="17" xfId="0" applyFont="1" applyBorder="1"/>
    <xf numFmtId="0" fontId="3" fillId="0" borderId="0" xfId="0" applyFont="1" applyBorder="1" applyAlignment="1">
      <alignment horizontal="center"/>
    </xf>
    <xf numFmtId="0" fontId="32" fillId="7" borderId="0" xfId="0" applyFont="1" applyFill="1" applyBorder="1" applyAlignment="1">
      <alignment horizontal="center" vertical="center"/>
    </xf>
    <xf numFmtId="0" fontId="3" fillId="0" borderId="0" xfId="0" applyFont="1" applyBorder="1" applyAlignment="1"/>
    <xf numFmtId="0" fontId="3" fillId="0" borderId="0" xfId="0" applyFont="1" applyBorder="1" applyAlignment="1">
      <alignment horizontal="center" vertical="center"/>
    </xf>
    <xf numFmtId="0" fontId="32" fillId="0" borderId="0" xfId="0" applyFont="1" applyBorder="1" applyAlignment="1">
      <alignment horizontal="center"/>
    </xf>
    <xf numFmtId="0" fontId="32" fillId="7" borderId="4" xfId="4" applyFont="1" applyFill="1" applyBorder="1" applyAlignment="1">
      <alignment horizontal="center" vertical="center"/>
    </xf>
    <xf numFmtId="0" fontId="3" fillId="0" borderId="4" xfId="4" applyFont="1" applyBorder="1" applyAlignment="1">
      <alignment horizontal="center" vertical="center"/>
    </xf>
    <xf numFmtId="0" fontId="32" fillId="7" borderId="4" xfId="0" applyFont="1" applyFill="1" applyBorder="1" applyAlignment="1">
      <alignment horizontal="center" vertical="center"/>
    </xf>
    <xf numFmtId="0" fontId="32" fillId="0" borderId="4" xfId="0" applyFont="1" applyBorder="1" applyAlignment="1">
      <alignment horizontal="center"/>
    </xf>
    <xf numFmtId="0" fontId="3" fillId="0" borderId="4" xfId="4" applyFont="1" applyBorder="1" applyAlignment="1">
      <alignment horizontal="left" vertical="center" wrapText="1"/>
    </xf>
    <xf numFmtId="0" fontId="3" fillId="0" borderId="0" xfId="0" applyFont="1" applyAlignment="1">
      <alignment horizontal="center" vertical="center" wrapText="1"/>
    </xf>
    <xf numFmtId="0" fontId="28" fillId="4" borderId="5" xfId="0" applyFont="1" applyFill="1" applyBorder="1" applyAlignment="1">
      <alignment horizontal="center" vertical="center" wrapText="1"/>
    </xf>
    <xf numFmtId="0" fontId="3" fillId="7" borderId="4" xfId="0" applyFont="1" applyFill="1" applyBorder="1" applyAlignment="1">
      <alignment vertical="center"/>
    </xf>
    <xf numFmtId="0" fontId="3" fillId="0" borderId="4" xfId="0" applyFont="1" applyBorder="1" applyAlignment="1">
      <alignment horizontal="center" vertical="center"/>
    </xf>
    <xf numFmtId="0" fontId="3" fillId="7" borderId="14" xfId="0" applyFont="1" applyFill="1" applyBorder="1" applyAlignment="1">
      <alignment vertical="center"/>
    </xf>
    <xf numFmtId="0" fontId="3" fillId="0" borderId="4" xfId="0" applyFont="1" applyFill="1" applyBorder="1" applyAlignment="1">
      <alignment vertical="center"/>
    </xf>
    <xf numFmtId="0" fontId="3" fillId="0" borderId="0" xfId="4" applyFont="1" applyFill="1" applyAlignment="1">
      <alignment vertical="center"/>
    </xf>
    <xf numFmtId="0" fontId="3" fillId="0" borderId="4" xfId="4" applyFont="1" applyFill="1" applyBorder="1" applyAlignment="1">
      <alignment horizontal="center" vertical="center"/>
    </xf>
    <xf numFmtId="0" fontId="6" fillId="0" borderId="0" xfId="0" applyFont="1" applyAlignment="1"/>
    <xf numFmtId="9" fontId="3" fillId="0" borderId="0" xfId="0" applyNumberFormat="1" applyFont="1" applyAlignment="1"/>
    <xf numFmtId="0" fontId="3" fillId="0" borderId="0" xfId="0" applyFont="1" applyAlignment="1">
      <alignment vertical="top"/>
    </xf>
    <xf numFmtId="0" fontId="3" fillId="0" borderId="0" xfId="0" applyFont="1" applyAlignment="1">
      <alignment horizontal="center" vertical="top"/>
    </xf>
    <xf numFmtId="0" fontId="3" fillId="0" borderId="0" xfId="0" applyFont="1" applyAlignment="1">
      <alignment horizontal="center" vertical="top" wrapText="1"/>
    </xf>
    <xf numFmtId="0" fontId="3" fillId="0" borderId="5" xfId="0" applyFont="1" applyBorder="1"/>
    <xf numFmtId="0" fontId="3" fillId="0" borderId="6" xfId="0" applyFont="1" applyBorder="1"/>
    <xf numFmtId="0" fontId="3" fillId="0" borderId="9" xfId="0" applyFont="1" applyBorder="1" applyAlignment="1">
      <alignment horizontal="center"/>
    </xf>
    <xf numFmtId="0" fontId="3" fillId="0" borderId="1" xfId="0" applyFont="1" applyBorder="1"/>
    <xf numFmtId="0" fontId="3" fillId="0" borderId="8" xfId="0" applyFont="1" applyBorder="1"/>
    <xf numFmtId="0" fontId="3" fillId="0" borderId="4" xfId="0" applyFont="1" applyBorder="1"/>
    <xf numFmtId="177" fontId="3" fillId="0" borderId="4" xfId="0" applyNumberFormat="1" applyFont="1" applyBorder="1"/>
    <xf numFmtId="0" fontId="3" fillId="0" borderId="14" xfId="0" applyFont="1" applyBorder="1"/>
    <xf numFmtId="0" fontId="3" fillId="10" borderId="12" xfId="0" applyFont="1" applyFill="1" applyBorder="1" applyAlignment="1"/>
    <xf numFmtId="177" fontId="3" fillId="0" borderId="0" xfId="0" applyNumberFormat="1" applyFont="1" applyBorder="1"/>
    <xf numFmtId="0" fontId="3" fillId="0" borderId="1" xfId="0" applyFont="1" applyBorder="1" applyAlignment="1">
      <alignment horizontal="center"/>
    </xf>
    <xf numFmtId="0" fontId="6" fillId="0" borderId="0" xfId="0" applyFont="1" applyBorder="1"/>
    <xf numFmtId="177" fontId="33" fillId="0" borderId="0" xfId="4" applyNumberFormat="1" applyFont="1"/>
    <xf numFmtId="177" fontId="3" fillId="0" borderId="0" xfId="0" applyNumberFormat="1" applyFont="1"/>
    <xf numFmtId="179" fontId="3" fillId="0" borderId="0" xfId="1" applyNumberFormat="1" applyFont="1"/>
    <xf numFmtId="9" fontId="3" fillId="0" borderId="0" xfId="0" applyNumberFormat="1" applyFont="1"/>
    <xf numFmtId="0" fontId="37" fillId="0" borderId="0" xfId="0" applyFont="1" applyAlignment="1">
      <alignment horizontal="left" vertical="top" wrapText="1"/>
    </xf>
    <xf numFmtId="0" fontId="3" fillId="0" borderId="9" xfId="0" applyFont="1" applyFill="1" applyBorder="1" applyAlignment="1">
      <alignment horizontal="center"/>
    </xf>
    <xf numFmtId="0" fontId="3" fillId="0" borderId="13" xfId="0" applyFont="1" applyBorder="1"/>
    <xf numFmtId="0" fontId="3" fillId="7" borderId="5" xfId="0" applyFont="1" applyFill="1" applyBorder="1" applyAlignment="1">
      <alignment vertical="center"/>
    </xf>
    <xf numFmtId="0" fontId="3" fillId="7" borderId="8" xfId="0" applyFont="1" applyFill="1" applyBorder="1" applyAlignment="1">
      <alignment vertical="center"/>
    </xf>
    <xf numFmtId="0" fontId="3" fillId="7" borderId="22" xfId="0" applyFont="1" applyFill="1" applyBorder="1" applyAlignment="1">
      <alignment vertical="center"/>
    </xf>
    <xf numFmtId="0" fontId="3" fillId="0" borderId="44" xfId="0" applyFont="1" applyBorder="1"/>
    <xf numFmtId="0" fontId="3" fillId="0" borderId="11" xfId="0" applyFont="1" applyBorder="1"/>
    <xf numFmtId="0" fontId="3" fillId="0" borderId="23" xfId="0" applyFont="1" applyBorder="1"/>
    <xf numFmtId="177" fontId="3" fillId="0" borderId="24" xfId="0" applyNumberFormat="1" applyFont="1" applyBorder="1"/>
    <xf numFmtId="0" fontId="3" fillId="0" borderId="25" xfId="0" applyFont="1" applyBorder="1"/>
    <xf numFmtId="0" fontId="6" fillId="10" borderId="10" xfId="0" applyFont="1" applyFill="1" applyBorder="1" applyAlignment="1"/>
    <xf numFmtId="0" fontId="3" fillId="10" borderId="14" xfId="0" applyFont="1" applyFill="1" applyBorder="1" applyAlignment="1"/>
    <xf numFmtId="177" fontId="6" fillId="8" borderId="48" xfId="0" applyNumberFormat="1" applyFont="1" applyFill="1" applyBorder="1"/>
    <xf numFmtId="0" fontId="6" fillId="8" borderId="49" xfId="0" applyFont="1" applyFill="1" applyBorder="1" applyAlignment="1">
      <alignment horizontal="center"/>
    </xf>
    <xf numFmtId="0" fontId="3" fillId="0" borderId="15" xfId="0" applyFont="1" applyBorder="1" applyAlignment="1">
      <alignment horizontal="center"/>
    </xf>
    <xf numFmtId="0" fontId="3" fillId="0" borderId="35" xfId="0" applyFont="1" applyFill="1" applyBorder="1" applyAlignment="1">
      <alignment horizontal="center"/>
    </xf>
    <xf numFmtId="0" fontId="13" fillId="0" borderId="0" xfId="0" applyFont="1" applyAlignment="1">
      <alignment horizontal="center" vertical="center"/>
    </xf>
    <xf numFmtId="0" fontId="3" fillId="0" borderId="8" xfId="0" applyFont="1" applyFill="1" applyBorder="1" applyAlignment="1">
      <alignment vertical="center"/>
    </xf>
    <xf numFmtId="0" fontId="1" fillId="0" borderId="0" xfId="0" applyFont="1"/>
    <xf numFmtId="0" fontId="26" fillId="0" borderId="4" xfId="0" applyFont="1" applyFill="1" applyBorder="1" applyAlignment="1">
      <alignment horizontal="center" vertical="justify"/>
    </xf>
    <xf numFmtId="0" fontId="31" fillId="0" borderId="4" xfId="0" applyFont="1" applyBorder="1" applyAlignment="1">
      <alignment horizontal="left" vertical="center"/>
    </xf>
    <xf numFmtId="0" fontId="38" fillId="0" borderId="0" xfId="0" applyFont="1" applyBorder="1" applyAlignment="1">
      <alignment horizontal="left" vertical="top"/>
    </xf>
    <xf numFmtId="0" fontId="38" fillId="0" borderId="26" xfId="0" applyFont="1" applyBorder="1" applyAlignment="1">
      <alignment horizontal="left" vertical="top"/>
    </xf>
    <xf numFmtId="0" fontId="3" fillId="0" borderId="4" xfId="0" applyFont="1" applyBorder="1" applyAlignment="1">
      <alignment horizontal="left" vertical="top"/>
    </xf>
    <xf numFmtId="0" fontId="6" fillId="0" borderId="0" xfId="0" applyFont="1" applyFill="1" applyAlignment="1">
      <alignment horizontal="left" vertical="top" wrapText="1"/>
    </xf>
    <xf numFmtId="0" fontId="43" fillId="0" borderId="0" xfId="0" applyFont="1"/>
    <xf numFmtId="0" fontId="3" fillId="0" borderId="8" xfId="0" applyFont="1" applyFill="1" applyBorder="1" applyAlignment="1">
      <alignment wrapText="1"/>
    </xf>
    <xf numFmtId="0" fontId="3" fillId="0" borderId="23" xfId="0" applyFont="1" applyFill="1" applyBorder="1" applyAlignment="1">
      <alignment wrapText="1"/>
    </xf>
    <xf numFmtId="0" fontId="13" fillId="0" borderId="0" xfId="0" applyFont="1" applyAlignment="1">
      <alignment horizontal="left" vertical="center" wrapText="1"/>
    </xf>
    <xf numFmtId="0" fontId="0" fillId="0" borderId="0" xfId="0" applyFill="1"/>
    <xf numFmtId="0" fontId="1" fillId="0" borderId="0" xfId="0" applyFont="1" applyBorder="1"/>
    <xf numFmtId="0" fontId="1" fillId="0" borderId="4" xfId="0" applyFont="1" applyFill="1" applyBorder="1"/>
    <xf numFmtId="0" fontId="1" fillId="0" borderId="0" xfId="0" applyFont="1" applyFill="1" applyBorder="1"/>
    <xf numFmtId="0" fontId="1" fillId="0" borderId="0" xfId="0" applyFont="1" applyFill="1"/>
    <xf numFmtId="0" fontId="20" fillId="0" borderId="0" xfId="0" applyFont="1" applyFill="1" applyBorder="1" applyAlignment="1">
      <alignment horizontal="left" vertical="center"/>
    </xf>
    <xf numFmtId="0" fontId="16" fillId="0" borderId="0" xfId="0" applyFont="1" applyFill="1" applyBorder="1" applyAlignment="1">
      <alignment horizontal="left" vertical="center" wrapText="1"/>
    </xf>
    <xf numFmtId="0" fontId="28" fillId="9" borderId="27" xfId="0" applyFont="1" applyFill="1" applyBorder="1" applyAlignment="1">
      <alignment horizontal="center" vertical="center" wrapText="1"/>
    </xf>
    <xf numFmtId="180" fontId="29" fillId="3" borderId="28" xfId="3" applyNumberFormat="1" applyFont="1" applyFill="1" applyBorder="1" applyAlignment="1" applyProtection="1">
      <alignment horizontal="center" vertical="center"/>
      <protection locked="0"/>
    </xf>
    <xf numFmtId="181" fontId="29" fillId="3" borderId="28" xfId="3" applyNumberFormat="1" applyFont="1" applyFill="1" applyBorder="1" applyAlignment="1" applyProtection="1">
      <alignment horizontal="center" vertical="center"/>
      <protection locked="0"/>
    </xf>
    <xf numFmtId="2" fontId="32" fillId="0" borderId="12" xfId="0" applyNumberFormat="1" applyFont="1" applyFill="1" applyBorder="1" applyAlignment="1">
      <alignment horizontal="center" vertical="center"/>
    </xf>
    <xf numFmtId="0" fontId="43" fillId="0" borderId="0" xfId="0" applyFont="1" applyFill="1" applyAlignment="1"/>
    <xf numFmtId="0" fontId="3" fillId="0" borderId="0" xfId="0" applyFont="1" applyFill="1" applyAlignment="1"/>
    <xf numFmtId="2" fontId="3" fillId="0" borderId="4" xfId="0" applyNumberFormat="1" applyFont="1" applyFill="1" applyBorder="1" applyAlignment="1">
      <alignment horizontal="center" vertical="center"/>
    </xf>
    <xf numFmtId="180" fontId="3" fillId="0" borderId="4" xfId="0" applyNumberFormat="1" applyFont="1" applyFill="1" applyBorder="1" applyAlignment="1" applyProtection="1">
      <alignment horizontal="center" vertical="center"/>
      <protection hidden="1"/>
    </xf>
    <xf numFmtId="0" fontId="39" fillId="0" borderId="4" xfId="0" applyFont="1" applyBorder="1" applyAlignment="1">
      <alignment horizontal="center" vertical="center"/>
    </xf>
    <xf numFmtId="0" fontId="43" fillId="0" borderId="0" xfId="0" applyFont="1" applyFill="1" applyBorder="1" applyAlignment="1">
      <alignment horizontal="center" vertical="top" wrapText="1"/>
    </xf>
    <xf numFmtId="0" fontId="3" fillId="0" borderId="42" xfId="0" applyFont="1" applyFill="1" applyBorder="1" applyAlignment="1">
      <alignment horizontal="center" vertical="center" wrapText="1"/>
    </xf>
    <xf numFmtId="177" fontId="43" fillId="0" borderId="42" xfId="0" applyNumberFormat="1" applyFont="1" applyFill="1" applyBorder="1" applyAlignment="1">
      <alignment horizontal="center" vertical="center"/>
    </xf>
    <xf numFmtId="0" fontId="3" fillId="0" borderId="0" xfId="4" applyFont="1" applyFill="1" applyBorder="1" applyAlignment="1">
      <alignment horizontal="center" vertical="center"/>
    </xf>
    <xf numFmtId="2" fontId="43" fillId="0" borderId="0" xfId="0" applyNumberFormat="1" applyFont="1" applyFill="1" applyBorder="1" applyAlignment="1">
      <alignment horizontal="center" vertical="center"/>
    </xf>
    <xf numFmtId="0" fontId="3" fillId="0" borderId="1" xfId="0" applyFont="1" applyFill="1" applyBorder="1" applyAlignment="1">
      <alignment horizontal="center" vertical="top"/>
    </xf>
    <xf numFmtId="0" fontId="3" fillId="6" borderId="4" xfId="0" applyFont="1" applyFill="1" applyBorder="1" applyAlignment="1" applyProtection="1">
      <alignment horizontal="center" vertical="center"/>
      <protection hidden="1"/>
    </xf>
    <xf numFmtId="0" fontId="43" fillId="0" borderId="0" xfId="0" applyFont="1" applyFill="1" applyBorder="1" applyAlignment="1">
      <alignment horizontal="center" vertical="center"/>
    </xf>
    <xf numFmtId="2" fontId="28" fillId="3" borderId="12" xfId="0" applyNumberFormat="1" applyFont="1" applyFill="1" applyBorder="1" applyAlignment="1">
      <alignment horizontal="center" vertical="center"/>
    </xf>
    <xf numFmtId="1" fontId="43" fillId="7" borderId="42" xfId="0" applyNumberFormat="1" applyFont="1" applyFill="1" applyBorder="1" applyAlignment="1">
      <alignment horizontal="center" vertical="center"/>
    </xf>
    <xf numFmtId="177" fontId="43" fillId="7" borderId="42" xfId="0" applyNumberFormat="1" applyFont="1" applyFill="1" applyBorder="1" applyAlignment="1">
      <alignment horizontal="center" vertical="center"/>
    </xf>
    <xf numFmtId="1" fontId="43" fillId="7" borderId="0" xfId="0" applyNumberFormat="1" applyFont="1" applyFill="1" applyBorder="1" applyAlignment="1">
      <alignment horizontal="center" vertical="center"/>
    </xf>
    <xf numFmtId="180" fontId="3" fillId="6" borderId="12" xfId="0" applyNumberFormat="1" applyFont="1" applyFill="1" applyBorder="1" applyAlignment="1">
      <alignment horizontal="center" vertical="center"/>
    </xf>
    <xf numFmtId="0" fontId="45" fillId="0" borderId="0" xfId="0" applyFont="1"/>
    <xf numFmtId="0" fontId="3" fillId="0" borderId="0" xfId="0" applyFont="1" applyFill="1" applyAlignment="1">
      <alignment horizontal="center" vertical="center" wrapText="1"/>
    </xf>
    <xf numFmtId="0" fontId="3" fillId="0" borderId="31" xfId="0" applyFont="1" applyFill="1" applyBorder="1" applyAlignment="1">
      <alignment horizontal="center" vertical="center" wrapText="1"/>
    </xf>
    <xf numFmtId="0" fontId="3" fillId="0" borderId="0" xfId="0" applyFont="1" applyFill="1" applyAlignment="1">
      <alignment vertical="center"/>
    </xf>
    <xf numFmtId="0" fontId="28" fillId="9" borderId="27" xfId="0" applyFont="1" applyFill="1" applyBorder="1" applyAlignment="1">
      <alignment horizontal="center" vertical="center" wrapText="1"/>
    </xf>
    <xf numFmtId="182" fontId="3" fillId="0" borderId="28" xfId="0" applyNumberFormat="1" applyFont="1" applyFill="1" applyBorder="1" applyAlignment="1">
      <alignment vertical="center" wrapText="1"/>
    </xf>
    <xf numFmtId="182" fontId="3" fillId="0" borderId="29" xfId="0" applyNumberFormat="1" applyFont="1" applyFill="1" applyBorder="1" applyAlignment="1">
      <alignment vertical="center" wrapText="1"/>
    </xf>
    <xf numFmtId="182" fontId="3" fillId="0" borderId="4" xfId="0" applyNumberFormat="1" applyFont="1" applyFill="1" applyBorder="1" applyAlignment="1">
      <alignment vertical="center" wrapText="1"/>
    </xf>
    <xf numFmtId="0" fontId="3" fillId="0" borderId="9" xfId="0" applyFont="1" applyFill="1" applyBorder="1" applyAlignment="1">
      <alignment horizontal="center" vertical="center"/>
    </xf>
    <xf numFmtId="0" fontId="3" fillId="0" borderId="15" xfId="0" applyFont="1" applyFill="1" applyBorder="1" applyAlignment="1">
      <alignment horizontal="center" vertical="center"/>
    </xf>
    <xf numFmtId="2" fontId="32" fillId="0" borderId="4" xfId="0" applyNumberFormat="1" applyFont="1" applyFill="1" applyBorder="1" applyAlignment="1">
      <alignment horizontal="center" vertical="center"/>
    </xf>
    <xf numFmtId="0" fontId="46" fillId="3" borderId="4" xfId="0" quotePrefix="1" applyFont="1" applyFill="1" applyBorder="1" applyAlignment="1">
      <alignment horizontal="center" vertical="justify"/>
    </xf>
    <xf numFmtId="0" fontId="16" fillId="0" borderId="4" xfId="0" applyFont="1" applyBorder="1" applyAlignment="1">
      <alignment horizontal="center" vertical="justify"/>
    </xf>
    <xf numFmtId="0" fontId="3" fillId="0" borderId="4" xfId="0" applyFont="1" applyBorder="1" applyAlignment="1">
      <alignment vertical="justify"/>
    </xf>
    <xf numFmtId="0" fontId="1" fillId="0" borderId="53" xfId="0" applyFont="1" applyFill="1" applyBorder="1"/>
    <xf numFmtId="0" fontId="1" fillId="0" borderId="54" xfId="0" applyFont="1" applyBorder="1"/>
    <xf numFmtId="0" fontId="1" fillId="0" borderId="59" xfId="0" applyFont="1" applyFill="1" applyBorder="1"/>
    <xf numFmtId="0" fontId="1" fillId="0" borderId="60" xfId="0" applyFont="1" applyFill="1" applyBorder="1"/>
    <xf numFmtId="0" fontId="1" fillId="0" borderId="53" xfId="0" applyFont="1" applyFill="1" applyBorder="1" applyAlignment="1">
      <alignment horizontal="center"/>
    </xf>
    <xf numFmtId="0" fontId="1" fillId="0" borderId="61" xfId="0" applyFont="1" applyFill="1" applyBorder="1" applyAlignment="1">
      <alignment horizontal="center"/>
    </xf>
    <xf numFmtId="0" fontId="1" fillId="0" borderId="67" xfId="0" applyFont="1" applyBorder="1" applyAlignment="1">
      <alignment horizontal="center"/>
    </xf>
    <xf numFmtId="0" fontId="1" fillId="0" borderId="65" xfId="0" applyFont="1" applyFill="1" applyBorder="1"/>
    <xf numFmtId="0" fontId="26" fillId="0" borderId="67" xfId="0" applyFont="1" applyFill="1" applyBorder="1" applyAlignment="1">
      <alignment horizontal="center" vertical="center"/>
    </xf>
    <xf numFmtId="0" fontId="26" fillId="0" borderId="68" xfId="0" applyFont="1" applyFill="1" applyBorder="1" applyAlignment="1">
      <alignment horizontal="center" vertical="center"/>
    </xf>
    <xf numFmtId="0" fontId="16" fillId="0" borderId="53" xfId="0" applyFont="1" applyBorder="1" applyAlignment="1">
      <alignment vertical="justify"/>
    </xf>
    <xf numFmtId="0" fontId="16" fillId="0" borderId="54" xfId="0" applyFont="1" applyBorder="1" applyAlignment="1">
      <alignment vertical="justify"/>
    </xf>
    <xf numFmtId="0" fontId="16" fillId="0" borderId="53" xfId="0" applyFont="1" applyFill="1" applyBorder="1" applyAlignment="1">
      <alignment horizontal="left" vertical="center"/>
    </xf>
    <xf numFmtId="0" fontId="20" fillId="0" borderId="54" xfId="0" applyFont="1" applyFill="1" applyBorder="1" applyAlignment="1">
      <alignment horizontal="left" vertical="center" wrapText="1"/>
    </xf>
    <xf numFmtId="0" fontId="20" fillId="0" borderId="53" xfId="0" applyFont="1" applyFill="1" applyBorder="1" applyAlignment="1">
      <alignment horizontal="left" vertical="center"/>
    </xf>
    <xf numFmtId="0" fontId="16" fillId="0" borderId="54" xfId="0" applyFont="1" applyFill="1" applyBorder="1" applyAlignment="1">
      <alignment horizontal="left" vertical="center" wrapText="1"/>
    </xf>
    <xf numFmtId="0" fontId="20" fillId="0" borderId="61" xfId="0" applyFont="1" applyFill="1" applyBorder="1" applyAlignment="1">
      <alignment horizontal="left" vertical="center"/>
    </xf>
    <xf numFmtId="0" fontId="16" fillId="0" borderId="63" xfId="0" applyFont="1" applyFill="1" applyBorder="1" applyAlignment="1">
      <alignment horizontal="left" vertical="center" wrapText="1"/>
    </xf>
    <xf numFmtId="180" fontId="3" fillId="0" borderId="6" xfId="0" applyNumberFormat="1" applyFont="1" applyBorder="1"/>
    <xf numFmtId="180" fontId="3" fillId="0" borderId="4" xfId="0" applyNumberFormat="1" applyFont="1" applyBorder="1"/>
    <xf numFmtId="177" fontId="3" fillId="0" borderId="37" xfId="0" applyNumberFormat="1" applyFont="1" applyBorder="1"/>
    <xf numFmtId="177" fontId="3" fillId="0" borderId="33" xfId="0" applyNumberFormat="1" applyFont="1" applyBorder="1"/>
    <xf numFmtId="0" fontId="3" fillId="7" borderId="11" xfId="0" applyFont="1" applyFill="1" applyBorder="1" applyAlignment="1">
      <alignment vertical="center"/>
    </xf>
    <xf numFmtId="0" fontId="3" fillId="0" borderId="12" xfId="0" applyFont="1" applyBorder="1"/>
    <xf numFmtId="0" fontId="1" fillId="12" borderId="4" xfId="0" applyFont="1" applyFill="1" applyBorder="1" applyAlignment="1">
      <alignment horizontal="center"/>
    </xf>
    <xf numFmtId="0" fontId="1" fillId="12" borderId="54" xfId="0" applyFont="1" applyFill="1" applyBorder="1" applyAlignment="1">
      <alignment horizontal="center"/>
    </xf>
    <xf numFmtId="0" fontId="1" fillId="12" borderId="62" xfId="0" applyFont="1" applyFill="1" applyBorder="1" applyAlignment="1">
      <alignment horizontal="center"/>
    </xf>
    <xf numFmtId="0" fontId="1" fillId="12" borderId="63" xfId="0" applyFont="1" applyFill="1" applyBorder="1" applyAlignment="1">
      <alignment horizontal="center"/>
    </xf>
    <xf numFmtId="177" fontId="6" fillId="0" borderId="2" xfId="0" applyNumberFormat="1" applyFont="1" applyFill="1" applyBorder="1" applyAlignment="1"/>
    <xf numFmtId="0" fontId="3" fillId="0" borderId="49" xfId="4" applyFont="1" applyFill="1" applyBorder="1" applyAlignment="1">
      <alignment horizontal="center" vertical="center"/>
    </xf>
    <xf numFmtId="0" fontId="10" fillId="0" borderId="0" xfId="0" applyFont="1" applyFill="1" applyBorder="1" applyAlignment="1">
      <alignment horizontal="center" vertical="center" wrapText="1"/>
    </xf>
    <xf numFmtId="0" fontId="3" fillId="0" borderId="0" xfId="0" applyFont="1" applyAlignment="1">
      <alignment horizontal="left" wrapText="1"/>
    </xf>
    <xf numFmtId="0" fontId="3" fillId="0" borderId="0" xfId="0" applyFont="1" applyBorder="1" applyAlignment="1">
      <alignment horizontal="center" vertical="center" wrapText="1"/>
    </xf>
    <xf numFmtId="0" fontId="28" fillId="0" borderId="4" xfId="0" applyFont="1" applyFill="1" applyBorder="1" applyAlignment="1">
      <alignment horizontal="center" vertical="center" wrapText="1"/>
    </xf>
    <xf numFmtId="0" fontId="13" fillId="0" borderId="0" xfId="0" applyFont="1" applyAlignment="1">
      <alignment horizontal="left" vertical="top" wrapText="1"/>
    </xf>
    <xf numFmtId="0" fontId="47" fillId="0" borderId="0" xfId="0" applyFont="1"/>
    <xf numFmtId="0" fontId="48" fillId="0" borderId="0" xfId="0" applyFont="1"/>
    <xf numFmtId="0" fontId="26" fillId="0" borderId="30" xfId="0" applyFont="1" applyFill="1" applyBorder="1" applyAlignment="1">
      <alignment horizontal="center" vertical="justify"/>
    </xf>
    <xf numFmtId="0" fontId="3" fillId="0" borderId="46" xfId="4" applyFont="1" applyFill="1" applyBorder="1" applyAlignment="1">
      <alignment horizontal="left" vertical="center" wrapText="1"/>
    </xf>
    <xf numFmtId="0" fontId="16" fillId="0" borderId="73" xfId="0" applyFont="1" applyBorder="1" applyAlignment="1">
      <alignment horizontal="center" vertical="justify"/>
    </xf>
    <xf numFmtId="0" fontId="16" fillId="0" borderId="30" xfId="0" applyFont="1" applyBorder="1" applyAlignment="1">
      <alignment vertical="justify"/>
    </xf>
    <xf numFmtId="0" fontId="16" fillId="0" borderId="46" xfId="0" applyFont="1" applyBorder="1" applyAlignment="1">
      <alignment horizontal="center" vertical="justify"/>
    </xf>
    <xf numFmtId="0" fontId="3" fillId="0" borderId="29" xfId="0" applyFont="1" applyFill="1" applyBorder="1" applyAlignment="1">
      <alignment horizontal="center" vertical="center"/>
    </xf>
    <xf numFmtId="182" fontId="3" fillId="0" borderId="29" xfId="0" applyNumberFormat="1" applyFont="1" applyFill="1" applyBorder="1" applyAlignment="1">
      <alignment horizontal="right" vertical="center" wrapText="1"/>
    </xf>
    <xf numFmtId="182" fontId="3" fillId="0" borderId="28" xfId="0" applyNumberFormat="1" applyFont="1" applyFill="1" applyBorder="1" applyAlignment="1">
      <alignment horizontal="right" vertical="center" wrapText="1"/>
    </xf>
    <xf numFmtId="0" fontId="3" fillId="0" borderId="0" xfId="0" applyFont="1" applyFill="1"/>
    <xf numFmtId="0" fontId="3" fillId="0" borderId="0" xfId="0" applyFont="1" applyFill="1" applyAlignment="1">
      <alignment horizontal="center" vertical="justify"/>
    </xf>
    <xf numFmtId="0" fontId="6" fillId="0" borderId="0" xfId="0" applyFont="1" applyFill="1" applyAlignment="1">
      <alignment wrapText="1"/>
    </xf>
    <xf numFmtId="0" fontId="16" fillId="0" borderId="30" xfId="0" applyFont="1" applyFill="1" applyBorder="1" applyAlignment="1">
      <alignment vertical="justify"/>
    </xf>
    <xf numFmtId="2" fontId="32" fillId="0" borderId="28" xfId="0" applyNumberFormat="1" applyFont="1" applyFill="1" applyBorder="1" applyAlignment="1">
      <alignment horizontal="center" vertical="center"/>
    </xf>
    <xf numFmtId="2" fontId="32" fillId="0" borderId="28" xfId="0" applyNumberFormat="1" applyFont="1" applyFill="1" applyBorder="1" applyAlignment="1" applyProtection="1">
      <alignment horizontal="center" vertical="center"/>
    </xf>
    <xf numFmtId="177" fontId="3" fillId="0" borderId="4" xfId="0" applyNumberFormat="1" applyFont="1" applyFill="1" applyBorder="1"/>
    <xf numFmtId="0" fontId="47" fillId="0" borderId="0" xfId="0" applyFont="1" applyProtection="1">
      <protection hidden="1"/>
    </xf>
    <xf numFmtId="0" fontId="3" fillId="0" borderId="0" xfId="0" applyFont="1" applyProtection="1">
      <protection hidden="1"/>
    </xf>
    <xf numFmtId="0" fontId="49" fillId="0" borderId="0" xfId="0" applyFont="1" applyAlignment="1" applyProtection="1">
      <alignment vertical="center"/>
      <protection hidden="1"/>
    </xf>
    <xf numFmtId="0" fontId="49" fillId="0" borderId="0" xfId="0" applyFont="1" applyAlignment="1" applyProtection="1">
      <alignment horizontal="left" vertical="center" indent="2"/>
      <protection hidden="1"/>
    </xf>
    <xf numFmtId="0" fontId="50" fillId="0" borderId="0" xfId="0" applyFont="1" applyProtection="1">
      <protection hidden="1"/>
    </xf>
    <xf numFmtId="0" fontId="3" fillId="13" borderId="0" xfId="0" applyFont="1" applyFill="1" applyProtection="1">
      <protection hidden="1"/>
    </xf>
    <xf numFmtId="0" fontId="0" fillId="0" borderId="0" xfId="0" applyAlignment="1">
      <alignment horizontal="left" vertical="center" wrapText="1"/>
    </xf>
    <xf numFmtId="0" fontId="0" fillId="0" borderId="0" xfId="0" applyAlignment="1">
      <alignment horizontal="left" vertical="center" wrapText="1"/>
    </xf>
    <xf numFmtId="0" fontId="8" fillId="0" borderId="0" xfId="0" applyFont="1" applyAlignment="1">
      <alignment horizontal="left"/>
    </xf>
    <xf numFmtId="0" fontId="24" fillId="0" borderId="0" xfId="0" applyFont="1" applyAlignment="1">
      <alignment horizontal="center" vertical="justify"/>
    </xf>
    <xf numFmtId="0" fontId="25" fillId="0" borderId="0" xfId="0" applyFont="1" applyAlignment="1">
      <alignment horizontal="center" vertical="justify"/>
    </xf>
    <xf numFmtId="0" fontId="19" fillId="4" borderId="36" xfId="0" applyFont="1" applyFill="1" applyBorder="1" applyAlignment="1">
      <alignment horizontal="center" vertical="center"/>
    </xf>
    <xf numFmtId="0" fontId="19" fillId="4" borderId="34" xfId="0" applyFont="1" applyFill="1" applyBorder="1" applyAlignment="1">
      <alignment horizontal="center" vertical="center"/>
    </xf>
    <xf numFmtId="0" fontId="19" fillId="4" borderId="37" xfId="0" applyFont="1" applyFill="1" applyBorder="1" applyAlignment="1">
      <alignment horizontal="center" vertical="center"/>
    </xf>
    <xf numFmtId="0" fontId="19" fillId="4" borderId="33" xfId="0" applyFont="1" applyFill="1" applyBorder="1" applyAlignment="1">
      <alignment horizontal="center" vertical="center"/>
    </xf>
    <xf numFmtId="0" fontId="19" fillId="4" borderId="37" xfId="0" applyFont="1" applyFill="1" applyBorder="1" applyAlignment="1">
      <alignment horizontal="center" vertical="center" wrapText="1"/>
    </xf>
    <xf numFmtId="0" fontId="16" fillId="0" borderId="11" xfId="0" applyFont="1" applyBorder="1" applyAlignment="1">
      <alignment horizontal="center" vertical="justify"/>
    </xf>
    <xf numFmtId="0" fontId="16" fillId="0" borderId="30" xfId="0" applyFont="1" applyBorder="1" applyAlignment="1">
      <alignment horizontal="center" vertical="justify"/>
    </xf>
    <xf numFmtId="0" fontId="16" fillId="0" borderId="45" xfId="0" applyFont="1" applyBorder="1" applyAlignment="1">
      <alignment horizontal="center" vertical="justify"/>
    </xf>
    <xf numFmtId="0" fontId="26" fillId="0" borderId="28" xfId="0" applyFont="1" applyBorder="1" applyAlignment="1">
      <alignment horizontal="center" vertical="justify"/>
    </xf>
    <xf numFmtId="0" fontId="3" fillId="0" borderId="30" xfId="0" applyFont="1" applyBorder="1" applyAlignment="1">
      <alignment vertical="justify"/>
    </xf>
    <xf numFmtId="0" fontId="3" fillId="0" borderId="12" xfId="0" applyFont="1" applyBorder="1" applyAlignment="1">
      <alignment vertical="justify"/>
    </xf>
    <xf numFmtId="0" fontId="26" fillId="0" borderId="28" xfId="0" applyFont="1" applyFill="1" applyBorder="1" applyAlignment="1">
      <alignment horizontal="center" vertical="justify"/>
    </xf>
    <xf numFmtId="0" fontId="26" fillId="0" borderId="30" xfId="0" applyFont="1" applyFill="1" applyBorder="1" applyAlignment="1">
      <alignment horizontal="center" vertical="justify"/>
    </xf>
    <xf numFmtId="0" fontId="26" fillId="0" borderId="12" xfId="0" applyFont="1" applyFill="1" applyBorder="1" applyAlignment="1">
      <alignment horizontal="center" vertical="justify"/>
    </xf>
    <xf numFmtId="0" fontId="46" fillId="3" borderId="28" xfId="0" applyFont="1" applyFill="1" applyBorder="1" applyAlignment="1">
      <alignment horizontal="center" vertical="justify"/>
    </xf>
    <xf numFmtId="0" fontId="46" fillId="3" borderId="30" xfId="0" applyFont="1" applyFill="1" applyBorder="1" applyAlignment="1">
      <alignment horizontal="center" vertical="justify"/>
    </xf>
    <xf numFmtId="0" fontId="46" fillId="3" borderId="12" xfId="0" applyFont="1" applyFill="1" applyBorder="1" applyAlignment="1">
      <alignment horizontal="center" vertical="justify"/>
    </xf>
    <xf numFmtId="0" fontId="19" fillId="4" borderId="38" xfId="0" applyFont="1" applyFill="1" applyBorder="1" applyAlignment="1">
      <alignment horizontal="center" vertical="center"/>
    </xf>
    <xf numFmtId="0" fontId="19" fillId="4" borderId="35" xfId="0" applyFont="1" applyFill="1" applyBorder="1" applyAlignment="1">
      <alignment horizontal="center" vertical="center"/>
    </xf>
    <xf numFmtId="0" fontId="16" fillId="0" borderId="22" xfId="0" applyFont="1" applyBorder="1" applyAlignment="1">
      <alignment horizontal="left" vertical="justify"/>
    </xf>
    <xf numFmtId="0" fontId="16" fillId="0" borderId="34" xfId="0" applyFont="1" applyBorder="1" applyAlignment="1">
      <alignment horizontal="left" vertical="justify"/>
    </xf>
    <xf numFmtId="0" fontId="16" fillId="0" borderId="21" xfId="0" applyFont="1" applyBorder="1" applyAlignment="1">
      <alignment horizontal="center" vertical="justify"/>
    </xf>
    <xf numFmtId="0" fontId="16" fillId="0" borderId="22" xfId="0" applyFont="1" applyBorder="1" applyAlignment="1">
      <alignment horizontal="center" vertical="justify"/>
    </xf>
    <xf numFmtId="0" fontId="16" fillId="0" borderId="34" xfId="0" applyFont="1" applyBorder="1" applyAlignment="1">
      <alignment horizontal="center" vertical="justify"/>
    </xf>
    <xf numFmtId="0" fontId="16" fillId="0" borderId="15" xfId="0" applyFont="1" applyBorder="1" applyAlignment="1">
      <alignment horizontal="center" vertical="center"/>
    </xf>
    <xf numFmtId="0" fontId="0" fillId="0" borderId="40" xfId="0" applyBorder="1" applyAlignment="1">
      <alignment horizontal="center" vertical="center"/>
    </xf>
    <xf numFmtId="0" fontId="0" fillId="0" borderId="35" xfId="0" applyBorder="1" applyAlignment="1">
      <alignment horizontal="center" vertical="center"/>
    </xf>
    <xf numFmtId="0" fontId="29" fillId="3" borderId="2" xfId="0" applyFont="1" applyFill="1" applyBorder="1" applyAlignment="1">
      <alignment horizontal="center" vertical="center"/>
    </xf>
    <xf numFmtId="0" fontId="29" fillId="3" borderId="41" xfId="0" applyFont="1" applyFill="1" applyBorder="1" applyAlignment="1">
      <alignment horizontal="center" vertical="center"/>
    </xf>
    <xf numFmtId="0" fontId="3" fillId="0" borderId="41" xfId="0" applyFont="1" applyBorder="1" applyAlignment="1">
      <alignment horizontal="center" vertical="center"/>
    </xf>
    <xf numFmtId="0" fontId="3" fillId="0" borderId="3" xfId="0" applyFont="1" applyBorder="1" applyAlignment="1">
      <alignment horizontal="center" vertical="center"/>
    </xf>
    <xf numFmtId="0" fontId="28" fillId="4" borderId="8" xfId="0" applyFont="1" applyFill="1" applyBorder="1" applyAlignment="1">
      <alignment horizontal="center" wrapText="1"/>
    </xf>
    <xf numFmtId="0" fontId="28" fillId="4" borderId="4" xfId="0" applyFont="1" applyFill="1" applyBorder="1" applyAlignment="1">
      <alignment horizontal="center" wrapText="1"/>
    </xf>
    <xf numFmtId="0" fontId="28" fillId="4" borderId="9" xfId="0" applyFont="1" applyFill="1" applyBorder="1" applyAlignment="1">
      <alignment horizontal="center" wrapText="1"/>
    </xf>
    <xf numFmtId="9" fontId="29" fillId="3" borderId="4" xfId="0" applyNumberFormat="1" applyFont="1" applyFill="1" applyBorder="1" applyAlignment="1" applyProtection="1">
      <alignment horizontal="center" vertical="center"/>
      <protection locked="0"/>
    </xf>
    <xf numFmtId="0" fontId="29" fillId="3" borderId="4" xfId="0" applyFont="1" applyFill="1" applyBorder="1" applyAlignment="1" applyProtection="1">
      <alignment horizontal="center" vertical="center"/>
      <protection locked="0"/>
    </xf>
    <xf numFmtId="9" fontId="32" fillId="0" borderId="4" xfId="3" applyFont="1" applyFill="1" applyBorder="1" applyAlignment="1" applyProtection="1">
      <alignment horizontal="center" vertical="center"/>
    </xf>
    <xf numFmtId="0" fontId="3" fillId="4" borderId="8" xfId="0" applyFont="1" applyFill="1" applyBorder="1" applyAlignment="1">
      <alignment horizontal="center" wrapText="1"/>
    </xf>
    <xf numFmtId="0" fontId="3" fillId="4" borderId="4" xfId="0" applyFont="1" applyFill="1" applyBorder="1" applyAlignment="1">
      <alignment horizontal="center" wrapText="1"/>
    </xf>
    <xf numFmtId="0" fontId="3" fillId="4" borderId="9" xfId="0" applyFont="1" applyFill="1" applyBorder="1" applyAlignment="1">
      <alignment horizontal="center" wrapText="1"/>
    </xf>
    <xf numFmtId="9" fontId="29" fillId="3" borderId="28" xfId="3" applyFont="1" applyFill="1" applyBorder="1" applyAlignment="1" applyProtection="1">
      <alignment horizontal="center" vertical="center"/>
      <protection locked="0"/>
    </xf>
    <xf numFmtId="0" fontId="3" fillId="0" borderId="30" xfId="0" applyFont="1" applyBorder="1" applyAlignment="1" applyProtection="1">
      <alignment horizontal="center" vertical="center"/>
      <protection locked="0"/>
    </xf>
    <xf numFmtId="0" fontId="3" fillId="0" borderId="12" xfId="0" applyFont="1" applyBorder="1" applyAlignment="1" applyProtection="1">
      <alignment horizontal="center" vertical="center"/>
      <protection locked="0"/>
    </xf>
    <xf numFmtId="9" fontId="29" fillId="3" borderId="4" xfId="3" applyFont="1" applyFill="1" applyBorder="1" applyAlignment="1" applyProtection="1">
      <alignment horizontal="center" vertical="center"/>
      <protection locked="0"/>
    </xf>
    <xf numFmtId="9" fontId="29" fillId="3" borderId="24" xfId="3" applyFont="1" applyFill="1" applyBorder="1" applyAlignment="1" applyProtection="1">
      <alignment horizontal="center" vertical="center"/>
      <protection locked="0"/>
    </xf>
    <xf numFmtId="0" fontId="32" fillId="0" borderId="4" xfId="0" applyFont="1" applyFill="1" applyBorder="1" applyAlignment="1" applyProtection="1">
      <alignment horizontal="center" vertical="center"/>
    </xf>
    <xf numFmtId="9" fontId="29" fillId="3" borderId="30" xfId="3" applyFont="1" applyFill="1" applyBorder="1" applyAlignment="1" applyProtection="1">
      <alignment horizontal="center" vertical="center"/>
      <protection locked="0"/>
    </xf>
    <xf numFmtId="9" fontId="29" fillId="3" borderId="12" xfId="3" applyFont="1" applyFill="1" applyBorder="1" applyAlignment="1" applyProtection="1">
      <alignment horizontal="center" vertical="center"/>
      <protection locked="0"/>
    </xf>
    <xf numFmtId="0" fontId="32" fillId="7" borderId="14" xfId="4" applyFont="1" applyFill="1" applyBorder="1" applyAlignment="1">
      <alignment horizontal="center" vertical="center" wrapText="1"/>
    </xf>
    <xf numFmtId="0" fontId="3" fillId="0" borderId="47" xfId="0" applyFont="1" applyBorder="1" applyAlignment="1">
      <alignment horizontal="center" wrapText="1"/>
    </xf>
    <xf numFmtId="0" fontId="3" fillId="0" borderId="33" xfId="0" applyFont="1" applyBorder="1" applyAlignment="1">
      <alignment horizontal="center" wrapText="1"/>
    </xf>
    <xf numFmtId="0" fontId="3" fillId="7" borderId="28" xfId="4" applyFont="1" applyFill="1" applyBorder="1" applyAlignment="1">
      <alignment horizontal="left" vertical="center"/>
    </xf>
    <xf numFmtId="0" fontId="3" fillId="0" borderId="30" xfId="0" applyFont="1" applyBorder="1" applyAlignment="1">
      <alignment vertical="center"/>
    </xf>
    <xf numFmtId="0" fontId="3" fillId="0" borderId="12" xfId="0" applyFont="1" applyBorder="1" applyAlignment="1">
      <alignment vertical="center"/>
    </xf>
    <xf numFmtId="0" fontId="3" fillId="7" borderId="0" xfId="4" applyFont="1" applyFill="1" applyBorder="1" applyAlignment="1">
      <alignment horizontal="left" vertical="center"/>
    </xf>
    <xf numFmtId="0" fontId="3" fillId="0" borderId="0" xfId="0" applyFont="1" applyBorder="1" applyAlignment="1">
      <alignment vertical="center"/>
    </xf>
    <xf numFmtId="0" fontId="13" fillId="0" borderId="2" xfId="0" applyFont="1" applyBorder="1" applyAlignment="1">
      <alignment horizontal="center"/>
    </xf>
    <xf numFmtId="0" fontId="6" fillId="0" borderId="41" xfId="0" applyFont="1" applyBorder="1" applyAlignment="1">
      <alignment horizontal="center"/>
    </xf>
    <xf numFmtId="0" fontId="6" fillId="0" borderId="3" xfId="0" applyFont="1" applyBorder="1" applyAlignment="1">
      <alignment horizontal="center"/>
    </xf>
    <xf numFmtId="0" fontId="3" fillId="0" borderId="45" xfId="4" applyFont="1" applyFill="1" applyBorder="1" applyAlignment="1">
      <alignment horizontal="left" vertical="center" wrapText="1"/>
    </xf>
    <xf numFmtId="0" fontId="3" fillId="0" borderId="46" xfId="4" applyFont="1" applyFill="1" applyBorder="1" applyAlignment="1">
      <alignment horizontal="left" vertical="center" wrapText="1"/>
    </xf>
    <xf numFmtId="0" fontId="3" fillId="0" borderId="28" xfId="4" applyFont="1" applyBorder="1" applyAlignment="1">
      <alignment horizontal="center" vertical="center"/>
    </xf>
    <xf numFmtId="9" fontId="28" fillId="4" borderId="33" xfId="3" applyFont="1" applyFill="1" applyBorder="1" applyAlignment="1" applyProtection="1">
      <alignment horizontal="center" vertical="center"/>
      <protection locked="0"/>
    </xf>
    <xf numFmtId="0" fontId="27" fillId="0" borderId="0" xfId="0" applyFont="1" applyAlignment="1">
      <alignment horizontal="center"/>
    </xf>
    <xf numFmtId="0" fontId="3" fillId="0" borderId="28" xfId="4" applyFont="1" applyFill="1" applyBorder="1" applyAlignment="1">
      <alignment horizontal="center" vertical="center"/>
    </xf>
    <xf numFmtId="0" fontId="3" fillId="0" borderId="12" xfId="0" applyFont="1" applyFill="1" applyBorder="1" applyAlignment="1">
      <alignment vertical="center"/>
    </xf>
    <xf numFmtId="0" fontId="32" fillId="7" borderId="4" xfId="0" applyFont="1" applyFill="1" applyBorder="1" applyAlignment="1" applyProtection="1">
      <alignment horizontal="center" vertical="center"/>
      <protection locked="0"/>
    </xf>
    <xf numFmtId="0" fontId="28" fillId="4" borderId="27" xfId="0" applyFont="1" applyFill="1" applyBorder="1" applyAlignment="1">
      <alignment horizontal="center" vertical="center" wrapText="1"/>
    </xf>
    <xf numFmtId="0" fontId="0" fillId="0" borderId="43" xfId="0" applyBorder="1" applyAlignment="1">
      <alignment horizontal="center" vertical="center" wrapText="1"/>
    </xf>
    <xf numFmtId="0" fontId="10" fillId="0" borderId="0" xfId="0" applyFont="1" applyFill="1" applyBorder="1" applyAlignment="1">
      <alignment horizontal="left" vertical="center" wrapText="1"/>
    </xf>
    <xf numFmtId="0" fontId="0" fillId="0" borderId="0" xfId="0" applyAlignment="1">
      <alignment horizontal="left"/>
    </xf>
    <xf numFmtId="0" fontId="3" fillId="0" borderId="0" xfId="0" applyFont="1" applyAlignment="1">
      <alignment horizontal="left" wrapText="1"/>
    </xf>
    <xf numFmtId="0" fontId="0" fillId="0" borderId="0" xfId="0" applyAlignment="1"/>
    <xf numFmtId="0" fontId="3" fillId="0" borderId="28" xfId="0" applyFont="1" applyFill="1" applyBorder="1" applyAlignment="1">
      <alignment horizontal="center" vertical="center" wrapText="1"/>
    </xf>
    <xf numFmtId="0" fontId="0" fillId="0" borderId="21" xfId="0" applyBorder="1" applyAlignment="1">
      <alignment horizontal="center" vertical="center" wrapText="1"/>
    </xf>
    <xf numFmtId="177" fontId="6" fillId="8" borderId="2" xfId="0" applyNumberFormat="1" applyFont="1" applyFill="1" applyBorder="1" applyAlignment="1"/>
    <xf numFmtId="177" fontId="6" fillId="8" borderId="3" xfId="0" applyNumberFormat="1" applyFont="1" applyFill="1" applyBorder="1" applyAlignment="1"/>
    <xf numFmtId="0" fontId="12" fillId="0" borderId="26" xfId="0" applyFont="1" applyBorder="1" applyAlignment="1">
      <alignment horizontal="center"/>
    </xf>
    <xf numFmtId="0" fontId="11" fillId="0" borderId="0" xfId="0" applyFont="1" applyAlignment="1">
      <alignment horizontal="center"/>
    </xf>
    <xf numFmtId="0" fontId="3" fillId="0" borderId="0" xfId="0" applyFont="1" applyAlignment="1">
      <alignment horizontal="left" vertical="top" wrapText="1"/>
    </xf>
    <xf numFmtId="0" fontId="19" fillId="4" borderId="55" xfId="0" applyFont="1" applyFill="1" applyBorder="1" applyAlignment="1">
      <alignment horizontal="center" vertical="center" wrapText="1"/>
    </xf>
    <xf numFmtId="0" fontId="19" fillId="4" borderId="57" xfId="0" applyFont="1" applyFill="1" applyBorder="1" applyAlignment="1">
      <alignment horizontal="center" vertical="center"/>
    </xf>
    <xf numFmtId="0" fontId="19" fillId="4" borderId="56" xfId="0" applyFont="1" applyFill="1" applyBorder="1" applyAlignment="1">
      <alignment horizontal="center" vertical="center" wrapText="1"/>
    </xf>
    <xf numFmtId="0" fontId="19" fillId="4" borderId="58" xfId="0" applyFont="1" applyFill="1" applyBorder="1" applyAlignment="1">
      <alignment horizontal="center" vertical="center"/>
    </xf>
    <xf numFmtId="0" fontId="13" fillId="0" borderId="0" xfId="0" applyFont="1" applyAlignment="1">
      <alignment horizontal="left" vertical="center" wrapText="1"/>
    </xf>
    <xf numFmtId="0" fontId="0" fillId="0" borderId="0" xfId="0" applyAlignment="1">
      <alignment horizontal="left" vertical="center" wrapText="1"/>
    </xf>
    <xf numFmtId="0" fontId="29" fillId="4" borderId="50" xfId="0" applyFont="1" applyFill="1" applyBorder="1" applyAlignment="1">
      <alignment horizontal="center" vertical="center"/>
    </xf>
    <xf numFmtId="0" fontId="1" fillId="0" borderId="51" xfId="0" applyFont="1" applyBorder="1" applyAlignment="1">
      <alignment horizontal="center"/>
    </xf>
    <xf numFmtId="0" fontId="1" fillId="0" borderId="52" xfId="0" applyFont="1" applyBorder="1" applyAlignment="1">
      <alignment horizontal="center"/>
    </xf>
    <xf numFmtId="0" fontId="19" fillId="4" borderId="53" xfId="0" quotePrefix="1" applyNumberFormat="1" applyFont="1" applyFill="1" applyBorder="1" applyAlignment="1">
      <alignment horizontal="center" vertical="center"/>
    </xf>
    <xf numFmtId="0" fontId="1" fillId="0" borderId="4" xfId="0" applyFont="1" applyBorder="1" applyAlignment="1">
      <alignment horizontal="center"/>
    </xf>
    <xf numFmtId="0" fontId="1" fillId="0" borderId="54" xfId="0" applyFont="1" applyBorder="1" applyAlignment="1">
      <alignment horizontal="center"/>
    </xf>
    <xf numFmtId="0" fontId="16" fillId="0" borderId="59" xfId="0" applyFont="1" applyFill="1" applyBorder="1" applyAlignment="1">
      <alignment horizontal="left" vertical="center"/>
    </xf>
    <xf numFmtId="0" fontId="16" fillId="0" borderId="60" xfId="0" applyFont="1" applyFill="1" applyBorder="1" applyAlignment="1">
      <alignment horizontal="left" vertical="center"/>
    </xf>
    <xf numFmtId="0" fontId="44" fillId="11" borderId="64" xfId="0" applyFont="1" applyFill="1" applyBorder="1" applyAlignment="1">
      <alignment horizontal="center" vertical="center"/>
    </xf>
    <xf numFmtId="0" fontId="44" fillId="11" borderId="65" xfId="0" applyFont="1" applyFill="1" applyBorder="1" applyAlignment="1">
      <alignment horizontal="center" vertical="center"/>
    </xf>
    <xf numFmtId="0" fontId="0" fillId="0" borderId="65" xfId="0" applyBorder="1" applyAlignment="1">
      <alignment horizontal="center" vertical="center"/>
    </xf>
    <xf numFmtId="0" fontId="0" fillId="0" borderId="66" xfId="0" applyBorder="1" applyAlignment="1">
      <alignment horizontal="center" vertical="center"/>
    </xf>
    <xf numFmtId="0" fontId="19" fillId="4" borderId="69" xfId="0" applyFont="1" applyFill="1" applyBorder="1" applyAlignment="1">
      <alignment vertical="center"/>
    </xf>
    <xf numFmtId="0" fontId="1" fillId="0" borderId="71" xfId="0" applyFont="1" applyBorder="1" applyAlignment="1">
      <alignment vertical="center"/>
    </xf>
    <xf numFmtId="0" fontId="0" fillId="0" borderId="71" xfId="0" applyBorder="1" applyAlignment="1">
      <alignment vertical="center"/>
    </xf>
    <xf numFmtId="0" fontId="0" fillId="0" borderId="57" xfId="0" applyBorder="1" applyAlignment="1">
      <alignment vertical="center"/>
    </xf>
    <xf numFmtId="0" fontId="19" fillId="4" borderId="70" xfId="0" applyFont="1" applyFill="1" applyBorder="1" applyAlignment="1">
      <alignment horizontal="left" vertical="center" wrapText="1"/>
    </xf>
    <xf numFmtId="0" fontId="1" fillId="0" borderId="72" xfId="0" applyFont="1" applyBorder="1" applyAlignment="1">
      <alignment horizontal="left" vertical="center" wrapText="1"/>
    </xf>
    <xf numFmtId="0" fontId="0" fillId="0" borderId="72" xfId="0" applyBorder="1" applyAlignment="1">
      <alignment horizontal="left" vertical="center" wrapText="1"/>
    </xf>
    <xf numFmtId="0" fontId="0" fillId="0" borderId="58" xfId="0" applyBorder="1" applyAlignment="1">
      <alignment horizontal="left" vertical="center" wrapText="1"/>
    </xf>
  </cellXfs>
  <cellStyles count="13">
    <cellStyle name="Comma 2" xfId="5"/>
    <cellStyle name="Comma 2 2" xfId="10"/>
    <cellStyle name="Hyperlink 2" xfId="6"/>
    <cellStyle name="Hyperlink 2 2" xfId="11"/>
    <cellStyle name="Normal 2" xfId="4"/>
    <cellStyle name="Normal 2 2" xfId="9"/>
    <cellStyle name="Normal 3" xfId="8"/>
    <cellStyle name="Percent 2" xfId="7"/>
    <cellStyle name="Percent 2 2" xfId="12"/>
    <cellStyle name="パーセント" xfId="3" builtinId="5"/>
    <cellStyle name="ハイパーリンク" xfId="2" builtinId="8"/>
    <cellStyle name="桁区切り [0.00]" xfId="1" builtinId="3"/>
    <cellStyle name="標準" xfId="0" builtinId="0"/>
  </cellStyles>
  <dxfs count="0"/>
  <tableStyles count="0" defaultTableStyle="TableStyleMedium9" defaultPivotStyle="PivotStyleLight16"/>
  <colors>
    <mruColors>
      <color rgb="FF003366"/>
      <color rgb="FF006666"/>
      <color rgb="FFCCFF99"/>
      <color rgb="FF003399"/>
      <color rgb="FF99FF99"/>
      <color rgb="FFBBD28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Frutiger 55 Roman" pitchFamily="34" charset="0"/>
                <a:ea typeface="Arial"/>
                <a:cs typeface="Arial"/>
              </a:defRPr>
            </a:pPr>
            <a:r>
              <a:rPr lang="en-US" sz="1000" b="1">
                <a:latin typeface="Frutiger 55 Roman" pitchFamily="34" charset="0"/>
              </a:rPr>
              <a:t>Power Consumption By LPDDR4 </a:t>
            </a:r>
          </a:p>
        </c:rich>
      </c:tx>
      <c:layout>
        <c:manualLayout>
          <c:xMode val="edge"/>
          <c:yMode val="edge"/>
          <c:x val="0.10791045236992436"/>
          <c:y val="7.9257160732750465E-2"/>
        </c:manualLayout>
      </c:layout>
      <c:overlay val="0"/>
      <c:spPr>
        <a:noFill/>
        <a:ln w="25400">
          <a:noFill/>
        </a:ln>
      </c:spPr>
    </c:title>
    <c:autoTitleDeleted val="0"/>
    <c:plotArea>
      <c:layout>
        <c:manualLayout>
          <c:layoutTarget val="inner"/>
          <c:xMode val="edge"/>
          <c:yMode val="edge"/>
          <c:x val="0.17278635932686998"/>
          <c:y val="0.19076951738208742"/>
          <c:w val="0.25096874655373963"/>
          <c:h val="0.74461650333009288"/>
        </c:manualLayout>
      </c:layout>
      <c:barChart>
        <c:barDir val="col"/>
        <c:grouping val="stacked"/>
        <c:varyColors val="0"/>
        <c:ser>
          <c:idx val="2"/>
          <c:order val="0"/>
          <c:tx>
            <c:strRef>
              <c:f>Summary!$B$18</c:f>
              <c:strCache>
                <c:ptCount val="1"/>
                <c:pt idx="0">
                  <c:v> Total Background  Power</c:v>
                </c:pt>
              </c:strCache>
            </c:strRef>
          </c:tx>
          <c:invertIfNegative val="0"/>
          <c:dLbls>
            <c:spPr>
              <a:noFill/>
              <a:ln>
                <a:noFill/>
              </a:ln>
              <a:effectLst/>
            </c:spPr>
            <c:txPr>
              <a:bodyPr/>
              <a:lstStyle/>
              <a:p>
                <a:pPr>
                  <a:defRPr sz="1000">
                    <a:latin typeface="Frutiger 55 Roman" pitchFamily="34" charset="0"/>
                  </a:defRPr>
                </a:pPr>
                <a:endParaRPr lang="ja-JP"/>
              </a:p>
            </c:txPr>
            <c:showLegendKey val="0"/>
            <c:showVal val="1"/>
            <c:showCatName val="0"/>
            <c:showSerName val="0"/>
            <c:showPercent val="0"/>
            <c:showBubbleSize val="0"/>
            <c:separator> </c:separator>
            <c:showLeaderLines val="0"/>
            <c:extLst>
              <c:ext xmlns:c15="http://schemas.microsoft.com/office/drawing/2012/chart" uri="{CE6537A1-D6FC-4f65-9D91-7224C49458BB}">
                <c15:showLeaderLines val="0"/>
              </c:ext>
            </c:extLst>
          </c:dLbls>
          <c:val>
            <c:numRef>
              <c:f>Summary!$D$18</c:f>
              <c:numCache>
                <c:formatCode>0.0</c:formatCode>
                <c:ptCount val="1"/>
                <c:pt idx="0">
                  <c:v>64.420471227272728</c:v>
                </c:pt>
              </c:numCache>
            </c:numRef>
          </c:val>
          <c:extLst>
            <c:ext xmlns:c16="http://schemas.microsoft.com/office/drawing/2014/chart" uri="{C3380CC4-5D6E-409C-BE32-E72D297353CC}">
              <c16:uniqueId val="{00000000-8C43-484A-8DFD-373AC7707484}"/>
            </c:ext>
          </c:extLst>
        </c:ser>
        <c:ser>
          <c:idx val="0"/>
          <c:order val="1"/>
          <c:tx>
            <c:strRef>
              <c:f>Summary!$B$21</c:f>
              <c:strCache>
                <c:ptCount val="1"/>
                <c:pt idx="0">
                  <c:v>Total Activate Power</c:v>
                </c:pt>
              </c:strCache>
            </c:strRef>
          </c:tx>
          <c:invertIfNegative val="0"/>
          <c:dLbls>
            <c:spPr>
              <a:noFill/>
              <a:ln>
                <a:noFill/>
              </a:ln>
              <a:effectLst/>
            </c:spPr>
            <c:txPr>
              <a:bodyPr/>
              <a:lstStyle/>
              <a:p>
                <a:pPr>
                  <a:defRPr sz="1000">
                    <a:latin typeface="Frutiger 55 Roman" pitchFamily="34" charset="0"/>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Summary!$D$21</c:f>
              <c:numCache>
                <c:formatCode>0.0</c:formatCode>
                <c:ptCount val="1"/>
                <c:pt idx="0">
                  <c:v>70.32380952380953</c:v>
                </c:pt>
              </c:numCache>
            </c:numRef>
          </c:val>
          <c:extLst>
            <c:ext xmlns:c16="http://schemas.microsoft.com/office/drawing/2014/chart" uri="{C3380CC4-5D6E-409C-BE32-E72D297353CC}">
              <c16:uniqueId val="{00000001-8C43-484A-8DFD-373AC7707484}"/>
            </c:ext>
          </c:extLst>
        </c:ser>
        <c:ser>
          <c:idx val="3"/>
          <c:order val="2"/>
          <c:tx>
            <c:strRef>
              <c:f>Summary!$B$28</c:f>
              <c:strCache>
                <c:ptCount val="1"/>
                <c:pt idx="0">
                  <c:v>Total Read/Write Power</c:v>
                </c:pt>
              </c:strCache>
            </c:strRef>
          </c:tx>
          <c:invertIfNegative val="0"/>
          <c:dLbls>
            <c:spPr>
              <a:noFill/>
              <a:ln>
                <a:noFill/>
              </a:ln>
              <a:effectLst/>
            </c:spPr>
            <c:txPr>
              <a:bodyPr/>
              <a:lstStyle/>
              <a:p>
                <a:pPr>
                  <a:defRPr sz="1000">
                    <a:latin typeface="Frutiger 55 Roman" pitchFamily="34" charset="0"/>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Summary!$D$28</c:f>
              <c:numCache>
                <c:formatCode>0.0</c:formatCode>
                <c:ptCount val="1"/>
                <c:pt idx="0">
                  <c:v>291.24435599999993</c:v>
                </c:pt>
              </c:numCache>
            </c:numRef>
          </c:val>
          <c:extLst>
            <c:ext xmlns:c16="http://schemas.microsoft.com/office/drawing/2014/chart" uri="{C3380CC4-5D6E-409C-BE32-E72D297353CC}">
              <c16:uniqueId val="{00000002-8C43-484A-8DFD-373AC7707484}"/>
            </c:ext>
          </c:extLst>
        </c:ser>
        <c:dLbls>
          <c:showLegendKey val="0"/>
          <c:showVal val="0"/>
          <c:showCatName val="0"/>
          <c:showSerName val="0"/>
          <c:showPercent val="0"/>
          <c:showBubbleSize val="0"/>
        </c:dLbls>
        <c:gapWidth val="0"/>
        <c:overlap val="100"/>
        <c:axId val="193382440"/>
        <c:axId val="192791104"/>
      </c:barChart>
      <c:catAx>
        <c:axId val="193382440"/>
        <c:scaling>
          <c:orientation val="minMax"/>
        </c:scaling>
        <c:delete val="1"/>
        <c:axPos val="b"/>
        <c:numFmt formatCode="0.0" sourceLinked="1"/>
        <c:majorTickMark val="out"/>
        <c:minorTickMark val="none"/>
        <c:tickLblPos val="none"/>
        <c:crossAx val="192791104"/>
        <c:crosses val="autoZero"/>
        <c:auto val="1"/>
        <c:lblAlgn val="ctr"/>
        <c:lblOffset val="100"/>
        <c:noMultiLvlLbl val="0"/>
      </c:catAx>
      <c:valAx>
        <c:axId val="192791104"/>
        <c:scaling>
          <c:orientation val="minMax"/>
        </c:scaling>
        <c:delete val="0"/>
        <c:axPos val="l"/>
        <c:majorGridlines>
          <c:spPr>
            <a:ln w="3175">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a:prstDash val="solid"/>
            </a:ln>
          </c:spPr>
        </c:majorGridlines>
        <c:title>
          <c:tx>
            <c:rich>
              <a:bodyPr/>
              <a:lstStyle/>
              <a:p>
                <a:pPr>
                  <a:defRPr sz="1000" b="1" i="0" u="none" strike="noStrike" baseline="0">
                    <a:solidFill>
                      <a:srgbClr val="000000"/>
                    </a:solidFill>
                    <a:latin typeface="Frutiger 55 Roman" pitchFamily="34" charset="0"/>
                    <a:ea typeface="Arial"/>
                    <a:cs typeface="Arial"/>
                  </a:defRPr>
                </a:pPr>
                <a:r>
                  <a:rPr lang="en-US" sz="1000" b="1">
                    <a:latin typeface="Frutiger 55 Roman" pitchFamily="34" charset="0"/>
                  </a:rPr>
                  <a:t>Device Power (mW)</a:t>
                </a:r>
              </a:p>
            </c:rich>
          </c:tx>
          <c:layout>
            <c:manualLayout>
              <c:xMode val="edge"/>
              <c:yMode val="edge"/>
              <c:x val="5.183585313174946E-2"/>
              <c:y val="0.36615474597709341"/>
            </c:manualLayout>
          </c:layout>
          <c:overlay val="0"/>
          <c:spPr>
            <a:noFill/>
            <a:ln w="25400">
              <a:noFill/>
            </a:ln>
          </c:spPr>
        </c:title>
        <c:numFmt formatCode="General" sourceLinked="0"/>
        <c:majorTickMark val="none"/>
        <c:minorTickMark val="none"/>
        <c:tickLblPos val="nextTo"/>
        <c:spPr>
          <a:noFill/>
          <a:ln w="6350">
            <a:noFill/>
            <a:prstDash val="solid"/>
          </a:ln>
        </c:spPr>
        <c:txPr>
          <a:bodyPr rot="0" vert="horz" anchor="b" anchorCtr="1"/>
          <a:lstStyle/>
          <a:p>
            <a:pPr>
              <a:defRPr sz="1000" b="0" i="0" u="none" strike="noStrike" baseline="0">
                <a:solidFill>
                  <a:srgbClr val="000000"/>
                </a:solidFill>
                <a:latin typeface="Frutiger 55 Roman"/>
                <a:ea typeface="Frutiger 55 Roman"/>
                <a:cs typeface="Frutiger 55 Roman"/>
              </a:defRPr>
            </a:pPr>
            <a:endParaRPr lang="ja-JP"/>
          </a:p>
        </c:txPr>
        <c:crossAx val="193382440"/>
        <c:crosses val="autoZero"/>
        <c:crossBetween val="between"/>
      </c:valAx>
      <c:spPr>
        <a:gradFill>
          <a:gsLst>
            <a:gs pos="0">
              <a:sysClr val="window" lastClr="FFFFFF">
                <a:lumMod val="85000"/>
              </a:sysClr>
            </a:gs>
            <a:gs pos="50000">
              <a:srgbClr val="4F81BD">
                <a:tint val="44500"/>
                <a:satMod val="160000"/>
              </a:srgbClr>
            </a:gs>
            <a:gs pos="100000">
              <a:srgbClr val="4F81BD">
                <a:tint val="23500"/>
                <a:satMod val="160000"/>
              </a:srgbClr>
            </a:gs>
          </a:gsLst>
          <a:lin ang="5400000" scaled="0"/>
        </a:gradFill>
        <a:ln w="6350" cap="flat">
          <a:gradFill>
            <a:gsLst>
              <a:gs pos="0">
                <a:schemeClr val="bg1">
                  <a:lumMod val="85000"/>
                </a:schemeClr>
              </a:gs>
              <a:gs pos="50000">
                <a:srgbClr val="4F81BD">
                  <a:tint val="44500"/>
                  <a:satMod val="160000"/>
                </a:srgbClr>
              </a:gs>
              <a:gs pos="100000">
                <a:srgbClr val="4F81BD">
                  <a:tint val="23500"/>
                  <a:satMod val="160000"/>
                </a:srgbClr>
              </a:gs>
            </a:gsLst>
            <a:lin ang="5400000" scaled="0"/>
          </a:gradFill>
        </a:ln>
      </c:spPr>
    </c:plotArea>
    <c:legend>
      <c:legendPos val="r"/>
      <c:layout>
        <c:manualLayout>
          <c:xMode val="edge"/>
          <c:yMode val="edge"/>
          <c:x val="0.55976241864053211"/>
          <c:y val="0.53326061348171805"/>
          <c:w val="0.344665625877352"/>
          <c:h val="0.40109849923276591"/>
        </c:manualLayout>
      </c:layout>
      <c:overlay val="0"/>
      <c:spPr>
        <a:solidFill>
          <a:srgbClr val="FFFFFF"/>
        </a:solidFill>
        <a:ln w="6350">
          <a:solidFill>
            <a:srgbClr val="000000"/>
          </a:solidFill>
          <a:prstDash val="solid"/>
        </a:ln>
      </c:spPr>
      <c:txPr>
        <a:bodyPr/>
        <a:lstStyle/>
        <a:p>
          <a:pPr>
            <a:defRPr sz="1000" b="0" i="0" u="none" strike="noStrike" baseline="0">
              <a:solidFill>
                <a:srgbClr val="000000"/>
              </a:solidFill>
              <a:latin typeface="Frutiger 55 Roman" pitchFamily="34" charset="0"/>
              <a:ea typeface="Arial"/>
              <a:cs typeface="Arial"/>
            </a:defRPr>
          </a:pPr>
          <a:endParaRPr lang="ja-JP"/>
        </a:p>
      </c:txPr>
    </c:legend>
    <c:plotVisOnly val="1"/>
    <c:dispBlanksAs val="gap"/>
    <c:showDLblsOverMax val="0"/>
  </c:chart>
  <c:spPr>
    <a:solidFill>
      <a:schemeClr val="tx2">
        <a:lumMod val="20000"/>
        <a:lumOff val="80000"/>
      </a:schemeClr>
    </a:solidFill>
    <a:ln w="9525">
      <a:solidFill>
        <a:srgbClr val="000000"/>
      </a:solidFill>
    </a:ln>
  </c:spPr>
  <c:txPr>
    <a:bodyPr/>
    <a:lstStyle/>
    <a:p>
      <a:pPr>
        <a:defRPr sz="950" b="0" i="0" u="none" strike="noStrike" baseline="0">
          <a:solidFill>
            <a:srgbClr val="000000"/>
          </a:solidFill>
          <a:latin typeface="Arial"/>
          <a:ea typeface="Arial"/>
          <a:cs typeface="Arial"/>
        </a:defRPr>
      </a:pPr>
      <a:endParaRPr lang="ja-JP"/>
    </a:p>
  </c:txPr>
  <c:printSettings>
    <c:headerFooter alignWithMargins="0"/>
    <c:pageMargins b="1" l="0.75000000000000955" r="0.75000000000000955" t="1" header="0.5" footer="0.5"/>
    <c:pageSetup paperSize="0" orientation="landscape" horizontalDpi="-4" verticalDpi="-4"/>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Frutiger 55 Roman" pitchFamily="34" charset="0"/>
                <a:ea typeface="Frutiger 55 Roman"/>
                <a:cs typeface="Arial" pitchFamily="34" charset="0"/>
              </a:defRPr>
            </a:pPr>
            <a:r>
              <a:rPr lang="en-US" sz="1000">
                <a:latin typeface="Frutiger 55 Roman" pitchFamily="34" charset="0"/>
                <a:cs typeface="Arial" pitchFamily="34" charset="0"/>
              </a:rPr>
              <a:t>Power Consumption Breakout </a:t>
            </a:r>
          </a:p>
        </c:rich>
      </c:tx>
      <c:layout>
        <c:manualLayout>
          <c:xMode val="edge"/>
          <c:yMode val="edge"/>
          <c:x val="0.33448122850810352"/>
          <c:y val="3.5422297103691741E-2"/>
        </c:manualLayout>
      </c:layout>
      <c:overlay val="0"/>
      <c:spPr>
        <a:noFill/>
        <a:ln w="25400">
          <a:noFill/>
        </a:ln>
      </c:spPr>
    </c:title>
    <c:autoTitleDeleted val="0"/>
    <c:plotArea>
      <c:layout>
        <c:manualLayout>
          <c:layoutTarget val="inner"/>
          <c:xMode val="edge"/>
          <c:yMode val="edge"/>
          <c:x val="7.0438799076212491E-2"/>
          <c:y val="0.15068560344250964"/>
          <c:w val="0.91339491916860005"/>
          <c:h val="0.70776571313908165"/>
        </c:manualLayout>
      </c:layout>
      <c:barChart>
        <c:barDir val="col"/>
        <c:grouping val="clustered"/>
        <c:varyColors val="0"/>
        <c:ser>
          <c:idx val="0"/>
          <c:order val="0"/>
          <c:spPr>
            <a:solidFill>
              <a:srgbClr val="000080"/>
            </a:solidFill>
            <a:ln w="12700">
              <a:solidFill>
                <a:srgbClr val="000000"/>
              </a:solidFill>
              <a:prstDash val="solid"/>
            </a:ln>
          </c:spPr>
          <c:invertIfNegative val="0"/>
          <c:dLbls>
            <c:dLbl>
              <c:idx val="6"/>
              <c:delete val="1"/>
              <c:extLst>
                <c:ext xmlns:c15="http://schemas.microsoft.com/office/drawing/2012/chart" uri="{CE6537A1-D6FC-4f65-9D91-7224C49458BB}"/>
                <c:ext xmlns:c16="http://schemas.microsoft.com/office/drawing/2014/chart" uri="{C3380CC4-5D6E-409C-BE32-E72D297353CC}">
                  <c16:uniqueId val="{00000000-56AD-43D1-B426-47FFA2A71E23}"/>
                </c:ext>
              </c:extLst>
            </c:dLbl>
            <c:spPr>
              <a:noFill/>
              <a:ln>
                <a:noFill/>
              </a:ln>
              <a:effectLst/>
            </c:spPr>
            <c:txPr>
              <a:bodyPr/>
              <a:lstStyle/>
              <a:p>
                <a:pPr>
                  <a:defRPr sz="1000">
                    <a:latin typeface="Frutiger 55 Roman" pitchFamily="34" charset="0"/>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(Summary!$B$11,Summary!$B$12,Summary!$B$13,Summary!$B$14,Summary!$B$15,Summary!$B$16,Summary!$B$17,Summary!$B$20,Summary!$B$23,Summary!$B$24,Summary!$B$25,Summary!$B$26,Summary!$B$27)</c:f>
              <c:strCache>
                <c:ptCount val="13"/>
                <c:pt idx="0">
                  <c:v>PPRE_PDN</c:v>
                </c:pt>
                <c:pt idx="1">
                  <c:v>PPRE_STBY</c:v>
                </c:pt>
                <c:pt idx="2">
                  <c:v>PACT_PDN</c:v>
                </c:pt>
                <c:pt idx="3">
                  <c:v>PACT_STBY</c:v>
                </c:pt>
                <c:pt idx="4">
                  <c:v>PREF</c:v>
                </c:pt>
                <c:pt idx="5">
                  <c:v>PSREF</c:v>
                </c:pt>
                <c:pt idx="6">
                  <c:v>P_CA, TERM</c:v>
                </c:pt>
                <c:pt idx="7">
                  <c:v>PACT</c:v>
                </c:pt>
                <c:pt idx="8">
                  <c:v>PWR</c:v>
                </c:pt>
                <c:pt idx="9">
                  <c:v>PRD</c:v>
                </c:pt>
                <c:pt idx="10">
                  <c:v>PDQ, unterm</c:v>
                </c:pt>
                <c:pt idx="11">
                  <c:v>PRD, TERM</c:v>
                </c:pt>
                <c:pt idx="12">
                  <c:v>PWR, TERM</c:v>
                </c:pt>
              </c:strCache>
            </c:strRef>
          </c:cat>
          <c:val>
            <c:numRef>
              <c:f>(Summary!$D$11,Summary!$D$12,Summary!$D$13,Summary!$D$14,Summary!$D$15,Summary!$D$16,Summary!$D$17,Summary!$D$20,Summary!$D$23,Summary!$D$24,Summary!$D$25,Summary!$D$26,Summary!$D$27)</c:f>
              <c:numCache>
                <c:formatCode>0.0</c:formatCode>
                <c:ptCount val="13"/>
                <c:pt idx="0">
                  <c:v>0.17316000000000001</c:v>
                </c:pt>
                <c:pt idx="1">
                  <c:v>2.339999999999999</c:v>
                </c:pt>
                <c:pt idx="2">
                  <c:v>0.98981999999999992</c:v>
                </c:pt>
                <c:pt idx="3">
                  <c:v>41.2776</c:v>
                </c:pt>
                <c:pt idx="4">
                  <c:v>7.7510727272727262</c:v>
                </c:pt>
                <c:pt idx="5">
                  <c:v>4.1583360000000003</c:v>
                </c:pt>
                <c:pt idx="6">
                  <c:v>7.730482499999999</c:v>
                </c:pt>
                <c:pt idx="7">
                  <c:v>70.32380952380953</c:v>
                </c:pt>
                <c:pt idx="8">
                  <c:v>48.578399999999995</c:v>
                </c:pt>
                <c:pt idx="9">
                  <c:v>187.85519999999997</c:v>
                </c:pt>
                <c:pt idx="10">
                  <c:v>9.6370559999999976</c:v>
                </c:pt>
                <c:pt idx="11">
                  <c:v>40.154399999999995</c:v>
                </c:pt>
                <c:pt idx="12">
                  <c:v>5.0192999999999994</c:v>
                </c:pt>
              </c:numCache>
            </c:numRef>
          </c:val>
          <c:extLst>
            <c:ext xmlns:c16="http://schemas.microsoft.com/office/drawing/2014/chart" uri="{C3380CC4-5D6E-409C-BE32-E72D297353CC}">
              <c16:uniqueId val="{00000001-56AD-43D1-B426-47FFA2A71E23}"/>
            </c:ext>
          </c:extLst>
        </c:ser>
        <c:dLbls>
          <c:showLegendKey val="0"/>
          <c:showVal val="0"/>
          <c:showCatName val="0"/>
          <c:showSerName val="0"/>
          <c:showPercent val="0"/>
          <c:showBubbleSize val="0"/>
        </c:dLbls>
        <c:gapWidth val="150"/>
        <c:axId val="303107568"/>
        <c:axId val="301475864"/>
      </c:barChart>
      <c:catAx>
        <c:axId val="303107568"/>
        <c:scaling>
          <c:orientation val="minMax"/>
        </c:scaling>
        <c:delete val="0"/>
        <c:axPos val="b"/>
        <c:numFmt formatCode="General" sourceLinked="1"/>
        <c:majorTickMark val="out"/>
        <c:minorTickMark val="none"/>
        <c:tickLblPos val="nextTo"/>
        <c:spPr>
          <a:ln w="3175">
            <a:solidFill>
              <a:srgbClr val="000000"/>
            </a:solidFill>
            <a:prstDash val="solid"/>
          </a:ln>
        </c:spPr>
        <c:txPr>
          <a:bodyPr rot="1800000" vert="horz"/>
          <a:lstStyle/>
          <a:p>
            <a:pPr>
              <a:defRPr sz="1000" b="0" i="0" u="none" strike="noStrike" baseline="0">
                <a:solidFill>
                  <a:srgbClr val="000000"/>
                </a:solidFill>
                <a:latin typeface="Frutiger 55 Roman"/>
                <a:ea typeface="Frutiger 55 Roman"/>
                <a:cs typeface="Frutiger 55 Roman"/>
              </a:defRPr>
            </a:pPr>
            <a:endParaRPr lang="ja-JP"/>
          </a:p>
        </c:txPr>
        <c:crossAx val="301475864"/>
        <c:crosses val="autoZero"/>
        <c:auto val="1"/>
        <c:lblAlgn val="ctr"/>
        <c:lblOffset val="100"/>
        <c:tickLblSkip val="1"/>
        <c:tickMarkSkip val="1"/>
        <c:noMultiLvlLbl val="0"/>
      </c:catAx>
      <c:valAx>
        <c:axId val="301475864"/>
        <c:scaling>
          <c:orientation val="minMax"/>
        </c:scaling>
        <c:delete val="0"/>
        <c:axPos val="l"/>
        <c:majorGridlines>
          <c:spPr>
            <a:ln w="3175">
              <a:solidFill>
                <a:srgbClr val="000000"/>
              </a:solidFill>
              <a:prstDash val="solid"/>
            </a:ln>
          </c:spPr>
        </c:majorGridlines>
        <c:title>
          <c:tx>
            <c:rich>
              <a:bodyPr/>
              <a:lstStyle/>
              <a:p>
                <a:pPr>
                  <a:defRPr sz="1000" b="1" i="0" u="none" strike="noStrike" baseline="0">
                    <a:solidFill>
                      <a:srgbClr val="000000"/>
                    </a:solidFill>
                    <a:latin typeface="Frutiger 55 Roman" pitchFamily="34" charset="0"/>
                    <a:ea typeface="Frutiger 55 Roman"/>
                    <a:cs typeface="Arial" pitchFamily="34" charset="0"/>
                  </a:defRPr>
                </a:pPr>
                <a:r>
                  <a:rPr lang="en-US" sz="1000">
                    <a:latin typeface="Frutiger 55 Roman" pitchFamily="34" charset="0"/>
                    <a:cs typeface="Arial" pitchFamily="34" charset="0"/>
                  </a:rPr>
                  <a:t>Power (mW)</a:t>
                </a:r>
              </a:p>
            </c:rich>
          </c:tx>
          <c:layout>
            <c:manualLayout>
              <c:xMode val="edge"/>
              <c:yMode val="edge"/>
              <c:x val="6.1539649515866213E-2"/>
              <c:y val="0.35620230186879032"/>
            </c:manualLayout>
          </c:layout>
          <c:overlay val="0"/>
          <c:spPr>
            <a:solidFill>
              <a:schemeClr val="bg1">
                <a:lumMod val="85000"/>
              </a:schemeClr>
            </a:solidFill>
            <a:ln w="25400">
              <a:noFill/>
            </a:ln>
          </c:spPr>
        </c:title>
        <c:numFmt formatCode="0" sourceLinked="0"/>
        <c:majorTickMark val="out"/>
        <c:minorTickMark val="none"/>
        <c:tickLblPos val="nextTo"/>
        <c:spPr>
          <a:ln w="9525">
            <a:solidFill>
              <a:srgbClr val="000000"/>
            </a:solidFill>
            <a:prstDash val="solid"/>
          </a:ln>
        </c:spPr>
        <c:txPr>
          <a:bodyPr rot="0" vert="horz"/>
          <a:lstStyle/>
          <a:p>
            <a:pPr>
              <a:defRPr sz="1000" b="0" i="0" u="none" strike="noStrike" baseline="0">
                <a:solidFill>
                  <a:srgbClr val="000000"/>
                </a:solidFill>
                <a:latin typeface="Frutiger 55 Roman"/>
                <a:ea typeface="Frutiger 55 Roman"/>
                <a:cs typeface="Frutiger 55 Roman"/>
              </a:defRPr>
            </a:pPr>
            <a:endParaRPr lang="ja-JP"/>
          </a:p>
        </c:txPr>
        <c:crossAx val="303107568"/>
        <c:crosses val="autoZero"/>
        <c:crossBetween val="between"/>
      </c:valAx>
      <c:spPr>
        <a:solidFill>
          <a:schemeClr val="bg1">
            <a:lumMod val="85000"/>
          </a:schemeClr>
        </a:solidFill>
        <a:ln w="12700">
          <a:solidFill>
            <a:srgbClr val="808080"/>
          </a:solidFill>
          <a:prstDash val="solid"/>
        </a:ln>
      </c:spPr>
    </c:plotArea>
    <c:plotVisOnly val="1"/>
    <c:dispBlanksAs val="zero"/>
    <c:showDLblsOverMax val="0"/>
  </c:chart>
  <c:spPr>
    <a:solidFill>
      <a:schemeClr val="tx2">
        <a:lumMod val="20000"/>
        <a:lumOff val="80000"/>
      </a:schemeClr>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ja-JP"/>
    </a:p>
  </c:txPr>
  <c:printSettings>
    <c:headerFooter alignWithMargins="0"/>
    <c:pageMargins b="1" l="0.75000000000001465" r="0.75000000000001465" t="1" header="0.5" footer="0.5"/>
    <c:pageSetup orientation="landscape"/>
  </c:printSettings>
</c:chartSpace>
</file>

<file path=xl/ctrlProps/ctrlProp1.xml><?xml version="1.0" encoding="utf-8"?>
<formControlPr xmlns="http://schemas.microsoft.com/office/spreadsheetml/2009/9/main" objectType="Drop" dropLines="4" dropStyle="combo" dx="16" fmlaLink="#REF!" fmlaRange="#REF!" noThreeD="1" sel="0" val="0"/>
</file>

<file path=xl/ctrlProps/ctrlProp10.xml><?xml version="1.0" encoding="utf-8"?>
<formControlPr xmlns="http://schemas.microsoft.com/office/spreadsheetml/2009/9/main" objectType="Drop" dropLines="3" dropStyle="combo" dx="16" fmlaLink="#REF!" fmlaRange="#REF!" noThreeD="1" sel="0" val="0"/>
</file>

<file path=xl/ctrlProps/ctrlProp11.xml><?xml version="1.0" encoding="utf-8"?>
<formControlPr xmlns="http://schemas.microsoft.com/office/spreadsheetml/2009/9/main" objectType="Drop" dropLines="3" dropStyle="combo" dx="16" fmlaLink="$S33" fmlaRange="$S$35:$S$37" noThreeD="1" sel="2" val="0"/>
</file>

<file path=xl/ctrlProps/ctrlProp2.xml><?xml version="1.0" encoding="utf-8"?>
<formControlPr xmlns="http://schemas.microsoft.com/office/spreadsheetml/2009/9/main" objectType="Drop" dropLines="2" dropStyle="combo" dx="16" fmlaLink="#REF!" fmlaRange="#REF!" noThreeD="1" sel="0" val="0"/>
</file>

<file path=xl/ctrlProps/ctrlProp3.xml><?xml version="1.0" encoding="utf-8"?>
<formControlPr xmlns="http://schemas.microsoft.com/office/spreadsheetml/2009/9/main" objectType="Drop" dropLines="4" dropStyle="combo" dx="16" fmlaLink="#REF!" fmlaRange="#REF!" noThreeD="1" sel="0" val="0"/>
</file>

<file path=xl/ctrlProps/ctrlProp4.xml><?xml version="1.0" encoding="utf-8"?>
<formControlPr xmlns="http://schemas.microsoft.com/office/spreadsheetml/2009/9/main" objectType="Drop" dropLines="2" dropStyle="combo" dx="16" fmlaLink="#REF!" fmlaRange="#REF!" noThreeD="1" sel="0" val="0"/>
</file>

<file path=xl/ctrlProps/ctrlProp5.xml><?xml version="1.0" encoding="utf-8"?>
<formControlPr xmlns="http://schemas.microsoft.com/office/spreadsheetml/2009/9/main" objectType="Drop" dropLines="2" dropStyle="combo" dx="16" fmlaLink="#REF!" fmlaRange="#REF!" noThreeD="1" sel="0" val="0"/>
</file>

<file path=xl/ctrlProps/ctrlProp6.xml><?xml version="1.0" encoding="utf-8"?>
<formControlPr xmlns="http://schemas.microsoft.com/office/spreadsheetml/2009/9/main" objectType="Drop" dropLines="2" dropStyle="combo" dx="16" fmlaLink="#REF!" fmlaRange="#REF!" noThreeD="1" sel="0" val="0"/>
</file>

<file path=xl/ctrlProps/ctrlProp7.xml><?xml version="1.0" encoding="utf-8"?>
<formControlPr xmlns="http://schemas.microsoft.com/office/spreadsheetml/2009/9/main" objectType="Drop" dropLines="6" dropStyle="combo" dx="16" fmlaLink="#REF!" fmlaRange="#REF!" noThreeD="1" sel="0" val="0"/>
</file>

<file path=xl/ctrlProps/ctrlProp8.xml><?xml version="1.0" encoding="utf-8"?>
<formControlPr xmlns="http://schemas.microsoft.com/office/spreadsheetml/2009/9/main" objectType="Drop" dropLines="7" dropStyle="combo" dx="16" fmlaLink="#REF!" fmlaRange="#REF!" noThreeD="1" sel="0" val="0"/>
</file>

<file path=xl/ctrlProps/ctrlProp9.xml><?xml version="1.0" encoding="utf-8"?>
<formControlPr xmlns="http://schemas.microsoft.com/office/spreadsheetml/2009/9/main" objectType="Drop" dropLines="7" dropStyle="combo" dx="16" fmlaLink="#REF!" fmlaRange="#REF!" noThreeD="1" sel="0" val="0"/>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4.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jpeg"/></Relationships>
</file>

<file path=xl/drawings/_rels/drawing5.xml.rels><?xml version="1.0" encoding="UTF-8" standalone="yes"?>
<Relationships xmlns="http://schemas.openxmlformats.org/package/2006/relationships"><Relationship Id="rId1" Type="http://schemas.openxmlformats.org/officeDocument/2006/relationships/image" Target="../media/image5.png"/></Relationships>
</file>

<file path=xl/drawings/_rels/drawing6.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6.jpeg"/></Relationships>
</file>

<file path=xl/drawings/drawing1.xml><?xml version="1.0" encoding="utf-8"?>
<xdr:wsDr xmlns:xdr="http://schemas.openxmlformats.org/drawingml/2006/spreadsheetDrawing" xmlns:a="http://schemas.openxmlformats.org/drawingml/2006/main">
  <xdr:twoCellAnchor>
    <xdr:from>
      <xdr:col>1</xdr:col>
      <xdr:colOff>9525</xdr:colOff>
      <xdr:row>0</xdr:row>
      <xdr:rowOff>0</xdr:rowOff>
    </xdr:from>
    <xdr:to>
      <xdr:col>3</xdr:col>
      <xdr:colOff>133350</xdr:colOff>
      <xdr:row>0</xdr:row>
      <xdr:rowOff>381000</xdr:rowOff>
    </xdr:to>
    <xdr:pic>
      <xdr:nvPicPr>
        <xdr:cNvPr id="3073" name="Picture 1">
          <a:extLst>
            <a:ext uri="{FF2B5EF4-FFF2-40B4-BE49-F238E27FC236}">
              <a16:creationId xmlns:a16="http://schemas.microsoft.com/office/drawing/2014/main" id="{00000000-0008-0000-0000-0000010C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390525" y="0"/>
          <a:ext cx="1381125" cy="381000"/>
        </a:xfrm>
        <a:prstGeom prst="rect">
          <a:avLst/>
        </a:prstGeom>
        <a:noFill/>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0</xdr:row>
      <xdr:rowOff>0</xdr:rowOff>
    </xdr:from>
    <xdr:to>
      <xdr:col>2</xdr:col>
      <xdr:colOff>1019175</xdr:colOff>
      <xdr:row>0</xdr:row>
      <xdr:rowOff>381000</xdr:rowOff>
    </xdr:to>
    <xdr:pic>
      <xdr:nvPicPr>
        <xdr:cNvPr id="4" name="Picture 1">
          <a:extLst>
            <a:ext uri="{FF2B5EF4-FFF2-40B4-BE49-F238E27FC236}">
              <a16:creationId xmlns:a16="http://schemas.microsoft.com/office/drawing/2014/main" id="{00000000-0008-0000-0200-000004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457200" y="0"/>
          <a:ext cx="1381125" cy="381000"/>
        </a:xfrm>
        <a:prstGeom prst="rect">
          <a:avLst/>
        </a:prstGeom>
        <a:noFill/>
      </xdr:spPr>
    </xdr:pic>
    <xdr:clientData/>
  </xdr:twoCellAnchor>
</xdr:wsDr>
</file>

<file path=xl/drawings/drawing3.xml><?xml version="1.0" encoding="utf-8"?>
<xdr:wsDr xmlns:xdr="http://schemas.openxmlformats.org/drawingml/2006/spreadsheetDrawing" xmlns:a="http://schemas.openxmlformats.org/drawingml/2006/main">
  <xdr:twoCellAnchor>
    <xdr:from>
      <xdr:col>7</xdr:col>
      <xdr:colOff>45942</xdr:colOff>
      <xdr:row>14</xdr:row>
      <xdr:rowOff>26894</xdr:rowOff>
    </xdr:from>
    <xdr:to>
      <xdr:col>7</xdr:col>
      <xdr:colOff>412377</xdr:colOff>
      <xdr:row>33</xdr:row>
      <xdr:rowOff>201705</xdr:rowOff>
    </xdr:to>
    <xdr:sp macro="" textlink="">
      <xdr:nvSpPr>
        <xdr:cNvPr id="4" name="AutoShape 11">
          <a:extLst>
            <a:ext uri="{FF2B5EF4-FFF2-40B4-BE49-F238E27FC236}">
              <a16:creationId xmlns:a16="http://schemas.microsoft.com/office/drawing/2014/main" id="{00000000-0008-0000-0300-000004000000}"/>
            </a:ext>
          </a:extLst>
        </xdr:cNvPr>
        <xdr:cNvSpPr>
          <a:spLocks/>
        </xdr:cNvSpPr>
      </xdr:nvSpPr>
      <xdr:spPr bwMode="auto">
        <a:xfrm>
          <a:off x="8141071" y="2752165"/>
          <a:ext cx="366435" cy="4128246"/>
        </a:xfrm>
        <a:prstGeom prst="rightBrace">
          <a:avLst>
            <a:gd name="adj1" fmla="val 199583"/>
            <a:gd name="adj2" fmla="val 50000"/>
          </a:avLst>
        </a:prstGeom>
        <a:noFill/>
        <a:ln w="28575">
          <a:solidFill>
            <a:srgbClr val="0C2577"/>
          </a:solidFill>
          <a:round/>
          <a:headEnd/>
          <a:tailEnd/>
        </a:ln>
      </xdr:spPr>
    </xdr:sp>
    <xdr:clientData/>
  </xdr:twoCellAnchor>
  <xdr:twoCellAnchor editAs="oneCell">
    <xdr:from>
      <xdr:col>7</xdr:col>
      <xdr:colOff>537883</xdr:colOff>
      <xdr:row>22</xdr:row>
      <xdr:rowOff>48745</xdr:rowOff>
    </xdr:from>
    <xdr:to>
      <xdr:col>11</xdr:col>
      <xdr:colOff>372534</xdr:colOff>
      <xdr:row>27</xdr:row>
      <xdr:rowOff>60326</xdr:rowOff>
    </xdr:to>
    <xdr:sp macro="" textlink="">
      <xdr:nvSpPr>
        <xdr:cNvPr id="5" name="Text Box 13">
          <a:extLst>
            <a:ext uri="{FF2B5EF4-FFF2-40B4-BE49-F238E27FC236}">
              <a16:creationId xmlns:a16="http://schemas.microsoft.com/office/drawing/2014/main" id="{00000000-0008-0000-0300-000005000000}"/>
            </a:ext>
          </a:extLst>
        </xdr:cNvPr>
        <xdr:cNvSpPr txBox="1">
          <a:spLocks noChangeArrowheads="1"/>
        </xdr:cNvSpPr>
      </xdr:nvSpPr>
      <xdr:spPr bwMode="auto">
        <a:xfrm>
          <a:off x="8633012" y="4423521"/>
          <a:ext cx="2721287" cy="1024592"/>
        </a:xfrm>
        <a:prstGeom prst="rect">
          <a:avLst/>
        </a:prstGeom>
        <a:solidFill>
          <a:srgbClr val="003366"/>
        </a:solidFill>
        <a:ln w="9525">
          <a:noFill/>
          <a:miter lim="800000"/>
          <a:headEnd/>
          <a:tailEnd/>
        </a:ln>
        <a:effectLst>
          <a:outerShdw dist="107763" dir="2700000" algn="ctr" rotWithShape="0">
            <a:srgbClr val="808080">
              <a:alpha val="50000"/>
            </a:srgbClr>
          </a:outerShdw>
        </a:effectLst>
      </xdr:spPr>
      <xdr:txBody>
        <a:bodyPr vertOverflow="clip" wrap="square" lIns="36576" tIns="27432" rIns="0" bIns="27432" anchor="ctr" upright="1"/>
        <a:lstStyle/>
        <a:p>
          <a:pPr algn="l" rtl="0">
            <a:defRPr sz="1000"/>
          </a:pPr>
          <a:r>
            <a:rPr lang="en-US" sz="1200" b="0" i="0" strike="noStrike">
              <a:solidFill>
                <a:srgbClr val="FFFFFF"/>
              </a:solidFill>
              <a:latin typeface="Frutiger 55 Roman" pitchFamily="34" charset="0"/>
              <a:cs typeface="Arial"/>
            </a:rPr>
            <a:t>Copy and paste IDD values</a:t>
          </a:r>
          <a:r>
            <a:rPr lang="en-US" sz="1200" b="0" i="0" strike="noStrike" baseline="0">
              <a:solidFill>
                <a:srgbClr val="FFFFFF"/>
              </a:solidFill>
              <a:latin typeface="Frutiger 55 Roman" pitchFamily="34" charset="0"/>
              <a:cs typeface="Arial"/>
            </a:rPr>
            <a:t> in </a:t>
          </a:r>
          <a:r>
            <a:rPr lang="en-US" sz="1200" b="0" i="0" strike="noStrike">
              <a:solidFill>
                <a:srgbClr val="FFFFFF"/>
              </a:solidFill>
              <a:latin typeface="Frutiger 55 Roman" pitchFamily="34" charset="0"/>
              <a:cs typeface="Arial"/>
            </a:rPr>
            <a:t>"lpddr4 Specs" tab. </a:t>
          </a:r>
        </a:p>
        <a:p>
          <a:pPr algn="l" rtl="0">
            <a:defRPr sz="1000"/>
          </a:pPr>
          <a:r>
            <a:rPr lang="en-US" sz="1200" b="0" i="0" strike="noStrike">
              <a:solidFill>
                <a:srgbClr val="FFFFFF"/>
              </a:solidFill>
              <a:latin typeface="Frutiger 55 Roman" pitchFamily="34" charset="0"/>
              <a:cs typeface="Arial"/>
            </a:rPr>
            <a:t>The current values</a:t>
          </a:r>
          <a:r>
            <a:rPr lang="en-US" sz="1200" b="0" i="0" strike="noStrike" baseline="0">
              <a:solidFill>
                <a:srgbClr val="FFFFFF"/>
              </a:solidFill>
              <a:latin typeface="Frutiger 55 Roman" pitchFamily="34" charset="0"/>
              <a:cs typeface="Arial"/>
            </a:rPr>
            <a:t> reflect Idd values for Z91M,-062 speed grade</a:t>
          </a:r>
          <a:endParaRPr lang="en-US" sz="1200" b="0" i="0" strike="noStrike">
            <a:solidFill>
              <a:srgbClr val="FFFFFF"/>
            </a:solidFill>
            <a:latin typeface="Frutiger 45 Light" pitchFamily="34" charset="0"/>
            <a:cs typeface="Arial"/>
          </a:endParaRPr>
        </a:p>
      </xdr:txBody>
    </xdr:sp>
    <xdr:clientData/>
  </xdr:twoCellAnchor>
  <xdr:twoCellAnchor editAs="oneCell">
    <xdr:from>
      <xdr:col>1</xdr:col>
      <xdr:colOff>0</xdr:colOff>
      <xdr:row>0</xdr:row>
      <xdr:rowOff>0</xdr:rowOff>
    </xdr:from>
    <xdr:to>
      <xdr:col>2</xdr:col>
      <xdr:colOff>567018</xdr:colOff>
      <xdr:row>0</xdr:row>
      <xdr:rowOff>494179</xdr:rowOff>
    </xdr:to>
    <xdr:pic>
      <xdr:nvPicPr>
        <xdr:cNvPr id="8" name="Picture 14">
          <a:extLst>
            <a:ext uri="{FF2B5EF4-FFF2-40B4-BE49-F238E27FC236}">
              <a16:creationId xmlns:a16="http://schemas.microsoft.com/office/drawing/2014/main" id="{00000000-0008-0000-0300-000008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414618" y="0"/>
          <a:ext cx="1485900" cy="494179"/>
        </a:xfrm>
        <a:prstGeom prst="rect">
          <a:avLst/>
        </a:prstGeom>
        <a:noFill/>
      </xdr:spPr>
    </xdr:pic>
    <xdr:clientData/>
  </xdr:twoCellAnchor>
  <mc:AlternateContent xmlns:mc="http://schemas.openxmlformats.org/markup-compatibility/2006">
    <mc:Choice xmlns:a14="http://schemas.microsoft.com/office/drawing/2010/main" Requires="a14">
      <xdr:twoCellAnchor>
        <xdr:from>
          <xdr:col>3</xdr:col>
          <xdr:colOff>0</xdr:colOff>
          <xdr:row>3</xdr:row>
          <xdr:rowOff>0</xdr:rowOff>
        </xdr:from>
        <xdr:to>
          <xdr:col>5</xdr:col>
          <xdr:colOff>9525</xdr:colOff>
          <xdr:row>3</xdr:row>
          <xdr:rowOff>0</xdr:rowOff>
        </xdr:to>
        <xdr:sp macro="" textlink="">
          <xdr:nvSpPr>
            <xdr:cNvPr id="3084" name="Drop Down 12" hidden="1">
              <a:extLst>
                <a:ext uri="{63B3BB69-23CF-44E3-9099-C40C66FF867C}">
                  <a14:compatExt spid="_x0000_s3084"/>
                </a:ext>
                <a:ext uri="{FF2B5EF4-FFF2-40B4-BE49-F238E27FC236}">
                  <a16:creationId xmlns:a16="http://schemas.microsoft.com/office/drawing/2014/main" id="{00000000-0008-0000-0300-00000C0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3</xdr:row>
          <xdr:rowOff>0</xdr:rowOff>
        </xdr:from>
        <xdr:to>
          <xdr:col>5</xdr:col>
          <xdr:colOff>9525</xdr:colOff>
          <xdr:row>3</xdr:row>
          <xdr:rowOff>0</xdr:rowOff>
        </xdr:to>
        <xdr:sp macro="" textlink="">
          <xdr:nvSpPr>
            <xdr:cNvPr id="3085" name="Drop Down 13" hidden="1">
              <a:extLst>
                <a:ext uri="{63B3BB69-23CF-44E3-9099-C40C66FF867C}">
                  <a14:compatExt spid="_x0000_s3085"/>
                </a:ext>
                <a:ext uri="{FF2B5EF4-FFF2-40B4-BE49-F238E27FC236}">
                  <a16:creationId xmlns:a16="http://schemas.microsoft.com/office/drawing/2014/main" id="{00000000-0008-0000-0300-00000D0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3</xdr:row>
          <xdr:rowOff>0</xdr:rowOff>
        </xdr:from>
        <xdr:to>
          <xdr:col>5</xdr:col>
          <xdr:colOff>9525</xdr:colOff>
          <xdr:row>3</xdr:row>
          <xdr:rowOff>0</xdr:rowOff>
        </xdr:to>
        <xdr:sp macro="" textlink="">
          <xdr:nvSpPr>
            <xdr:cNvPr id="3086" name="Drop Down 14" hidden="1">
              <a:extLst>
                <a:ext uri="{63B3BB69-23CF-44E3-9099-C40C66FF867C}">
                  <a14:compatExt spid="_x0000_s3086"/>
                </a:ext>
                <a:ext uri="{FF2B5EF4-FFF2-40B4-BE49-F238E27FC236}">
                  <a16:creationId xmlns:a16="http://schemas.microsoft.com/office/drawing/2014/main" id="{00000000-0008-0000-0300-00000E0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3</xdr:row>
          <xdr:rowOff>0</xdr:rowOff>
        </xdr:from>
        <xdr:to>
          <xdr:col>5</xdr:col>
          <xdr:colOff>9525</xdr:colOff>
          <xdr:row>3</xdr:row>
          <xdr:rowOff>0</xdr:rowOff>
        </xdr:to>
        <xdr:sp macro="" textlink="">
          <xdr:nvSpPr>
            <xdr:cNvPr id="3087" name="Drop Down 15" hidden="1">
              <a:extLst>
                <a:ext uri="{63B3BB69-23CF-44E3-9099-C40C66FF867C}">
                  <a14:compatExt spid="_x0000_s3087"/>
                </a:ext>
                <a:ext uri="{FF2B5EF4-FFF2-40B4-BE49-F238E27FC236}">
                  <a16:creationId xmlns:a16="http://schemas.microsoft.com/office/drawing/2014/main" id="{00000000-0008-0000-0300-00000F0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3</xdr:row>
          <xdr:rowOff>0</xdr:rowOff>
        </xdr:from>
        <xdr:to>
          <xdr:col>5</xdr:col>
          <xdr:colOff>9525</xdr:colOff>
          <xdr:row>3</xdr:row>
          <xdr:rowOff>0</xdr:rowOff>
        </xdr:to>
        <xdr:sp macro="" textlink="">
          <xdr:nvSpPr>
            <xdr:cNvPr id="3088" name="Drop Down 16" hidden="1">
              <a:extLst>
                <a:ext uri="{63B3BB69-23CF-44E3-9099-C40C66FF867C}">
                  <a14:compatExt spid="_x0000_s3088"/>
                </a:ext>
                <a:ext uri="{FF2B5EF4-FFF2-40B4-BE49-F238E27FC236}">
                  <a16:creationId xmlns:a16="http://schemas.microsoft.com/office/drawing/2014/main" id="{00000000-0008-0000-0300-0000100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3</xdr:row>
          <xdr:rowOff>0</xdr:rowOff>
        </xdr:from>
        <xdr:to>
          <xdr:col>5</xdr:col>
          <xdr:colOff>9525</xdr:colOff>
          <xdr:row>3</xdr:row>
          <xdr:rowOff>0</xdr:rowOff>
        </xdr:to>
        <xdr:sp macro="" textlink="">
          <xdr:nvSpPr>
            <xdr:cNvPr id="3089" name="Drop Down 17" hidden="1">
              <a:extLst>
                <a:ext uri="{63B3BB69-23CF-44E3-9099-C40C66FF867C}">
                  <a14:compatExt spid="_x0000_s3089"/>
                </a:ext>
                <a:ext uri="{FF2B5EF4-FFF2-40B4-BE49-F238E27FC236}">
                  <a16:creationId xmlns:a16="http://schemas.microsoft.com/office/drawing/2014/main" id="{00000000-0008-0000-0300-0000110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9525</xdr:colOff>
          <xdr:row>3</xdr:row>
          <xdr:rowOff>0</xdr:rowOff>
        </xdr:from>
        <xdr:to>
          <xdr:col>5</xdr:col>
          <xdr:colOff>19050</xdr:colOff>
          <xdr:row>3</xdr:row>
          <xdr:rowOff>0</xdr:rowOff>
        </xdr:to>
        <xdr:sp macro="" textlink="">
          <xdr:nvSpPr>
            <xdr:cNvPr id="3090" name="Drop Down 18" hidden="1">
              <a:extLst>
                <a:ext uri="{63B3BB69-23CF-44E3-9099-C40C66FF867C}">
                  <a14:compatExt spid="_x0000_s3090"/>
                </a:ext>
                <a:ext uri="{FF2B5EF4-FFF2-40B4-BE49-F238E27FC236}">
                  <a16:creationId xmlns:a16="http://schemas.microsoft.com/office/drawing/2014/main" id="{00000000-0008-0000-0300-0000120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3</xdr:row>
          <xdr:rowOff>0</xdr:rowOff>
        </xdr:from>
        <xdr:to>
          <xdr:col>5</xdr:col>
          <xdr:colOff>9525</xdr:colOff>
          <xdr:row>3</xdr:row>
          <xdr:rowOff>0</xdr:rowOff>
        </xdr:to>
        <xdr:sp macro="" textlink="">
          <xdr:nvSpPr>
            <xdr:cNvPr id="3091" name="Drop Down 19" hidden="1">
              <a:extLst>
                <a:ext uri="{63B3BB69-23CF-44E3-9099-C40C66FF867C}">
                  <a14:compatExt spid="_x0000_s3091"/>
                </a:ext>
                <a:ext uri="{FF2B5EF4-FFF2-40B4-BE49-F238E27FC236}">
                  <a16:creationId xmlns:a16="http://schemas.microsoft.com/office/drawing/2014/main" id="{00000000-0008-0000-0300-0000130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3</xdr:row>
          <xdr:rowOff>0</xdr:rowOff>
        </xdr:from>
        <xdr:to>
          <xdr:col>5</xdr:col>
          <xdr:colOff>9525</xdr:colOff>
          <xdr:row>3</xdr:row>
          <xdr:rowOff>0</xdr:rowOff>
        </xdr:to>
        <xdr:sp macro="" textlink="">
          <xdr:nvSpPr>
            <xdr:cNvPr id="3092" name="Drop Down 20" hidden="1">
              <a:extLst>
                <a:ext uri="{63B3BB69-23CF-44E3-9099-C40C66FF867C}">
                  <a14:compatExt spid="_x0000_s3092"/>
                </a:ext>
                <a:ext uri="{FF2B5EF4-FFF2-40B4-BE49-F238E27FC236}">
                  <a16:creationId xmlns:a16="http://schemas.microsoft.com/office/drawing/2014/main" id="{00000000-0008-0000-0300-0000140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3</xdr:row>
          <xdr:rowOff>0</xdr:rowOff>
        </xdr:from>
        <xdr:to>
          <xdr:col>5</xdr:col>
          <xdr:colOff>9525</xdr:colOff>
          <xdr:row>3</xdr:row>
          <xdr:rowOff>0</xdr:rowOff>
        </xdr:to>
        <xdr:sp macro="" textlink="">
          <xdr:nvSpPr>
            <xdr:cNvPr id="3093" name="Drop Down 21" hidden="1">
              <a:extLst>
                <a:ext uri="{63B3BB69-23CF-44E3-9099-C40C66FF867C}">
                  <a14:compatExt spid="_x0000_s3093"/>
                </a:ext>
                <a:ext uri="{FF2B5EF4-FFF2-40B4-BE49-F238E27FC236}">
                  <a16:creationId xmlns:a16="http://schemas.microsoft.com/office/drawing/2014/main" id="{00000000-0008-0000-0300-0000150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editAs="oneCell">
    <xdr:from>
      <xdr:col>7</xdr:col>
      <xdr:colOff>167640</xdr:colOff>
      <xdr:row>7</xdr:row>
      <xdr:rowOff>129540</xdr:rowOff>
    </xdr:from>
    <xdr:to>
      <xdr:col>11</xdr:col>
      <xdr:colOff>434340</xdr:colOff>
      <xdr:row>9</xdr:row>
      <xdr:rowOff>152400</xdr:rowOff>
    </xdr:to>
    <xdr:sp macro="" textlink="">
      <xdr:nvSpPr>
        <xdr:cNvPr id="16" name="Text Box 13">
          <a:extLst>
            <a:ext uri="{FF2B5EF4-FFF2-40B4-BE49-F238E27FC236}">
              <a16:creationId xmlns:a16="http://schemas.microsoft.com/office/drawing/2014/main" id="{00000000-0008-0000-0300-000010000000}"/>
            </a:ext>
          </a:extLst>
        </xdr:cNvPr>
        <xdr:cNvSpPr txBox="1">
          <a:spLocks noChangeArrowheads="1"/>
        </xdr:cNvSpPr>
      </xdr:nvSpPr>
      <xdr:spPr bwMode="auto">
        <a:xfrm>
          <a:off x="8252460" y="1920240"/>
          <a:ext cx="3147060" cy="723900"/>
        </a:xfrm>
        <a:prstGeom prst="rect">
          <a:avLst/>
        </a:prstGeom>
        <a:solidFill>
          <a:srgbClr val="003366"/>
        </a:solidFill>
        <a:ln w="9525">
          <a:noFill/>
          <a:miter lim="800000"/>
          <a:headEnd/>
          <a:tailEnd/>
        </a:ln>
        <a:effectLst>
          <a:outerShdw dist="107763" dir="2700000" algn="ctr" rotWithShape="0">
            <a:srgbClr val="808080">
              <a:alpha val="50000"/>
            </a:srgbClr>
          </a:outerShdw>
        </a:effectLst>
      </xdr:spPr>
      <xdr:txBody>
        <a:bodyPr vertOverflow="clip" wrap="square" lIns="36576" tIns="27432" rIns="0" bIns="27432" anchor="ctr" upright="1"/>
        <a:lstStyle/>
        <a:p>
          <a:pPr algn="l" rtl="0">
            <a:defRPr sz="1000"/>
          </a:pPr>
          <a:r>
            <a:rPr lang="en-US" sz="1200" b="0" i="0" strike="noStrike">
              <a:solidFill>
                <a:srgbClr val="FFFFFF"/>
              </a:solidFill>
              <a:latin typeface="Frutiger 55 Roman" pitchFamily="34" charset="0"/>
              <a:cs typeface="Arial"/>
            </a:rPr>
            <a:t>Please select 0-3.</a:t>
          </a:r>
        </a:p>
        <a:p>
          <a:pPr algn="l" rtl="0">
            <a:defRPr sz="1000"/>
          </a:pPr>
          <a:r>
            <a:rPr lang="en-US" sz="1200" b="0" i="0" strike="noStrike">
              <a:solidFill>
                <a:srgbClr val="FFFFFF"/>
              </a:solidFill>
              <a:latin typeface="Frutiger 55 Roman" pitchFamily="34" charset="0"/>
              <a:cs typeface="Arial"/>
            </a:rPr>
            <a:t>This</a:t>
          </a:r>
          <a:r>
            <a:rPr lang="en-US" sz="1200" b="0" i="0" strike="noStrike" baseline="0">
              <a:solidFill>
                <a:srgbClr val="FFFFFF"/>
              </a:solidFill>
              <a:latin typeface="Frutiger 55 Roman" pitchFamily="34" charset="0"/>
              <a:cs typeface="Arial"/>
            </a:rPr>
            <a:t> information is necessary to calculate CA ODT termination power for the die</a:t>
          </a:r>
        </a:p>
        <a:p>
          <a:pPr algn="l" rtl="0">
            <a:defRPr sz="1000"/>
          </a:pPr>
          <a:r>
            <a:rPr lang="en-US" sz="1200" b="0" i="0" strike="noStrike" baseline="0">
              <a:solidFill>
                <a:srgbClr val="FFFFFF"/>
              </a:solidFill>
              <a:latin typeface="Frutiger 45 Light" pitchFamily="34" charset="0"/>
              <a:cs typeface="Arial"/>
            </a:rPr>
            <a:t> </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13</xdr:col>
      <xdr:colOff>104775</xdr:colOff>
      <xdr:row>4</xdr:row>
      <xdr:rowOff>171450</xdr:rowOff>
    </xdr:from>
    <xdr:to>
      <xdr:col>14</xdr:col>
      <xdr:colOff>571499</xdr:colOff>
      <xdr:row>8</xdr:row>
      <xdr:rowOff>222250</xdr:rowOff>
    </xdr:to>
    <xdr:sp macro="" textlink="">
      <xdr:nvSpPr>
        <xdr:cNvPr id="59" name="Rectangle 58">
          <a:extLst>
            <a:ext uri="{FF2B5EF4-FFF2-40B4-BE49-F238E27FC236}">
              <a16:creationId xmlns:a16="http://schemas.microsoft.com/office/drawing/2014/main" id="{00000000-0008-0000-0400-00003B000000}"/>
            </a:ext>
          </a:extLst>
        </xdr:cNvPr>
        <xdr:cNvSpPr/>
      </xdr:nvSpPr>
      <xdr:spPr>
        <a:xfrm>
          <a:off x="16003588" y="1306513"/>
          <a:ext cx="1109661" cy="796925"/>
        </a:xfrm>
        <a:prstGeom prst="rect">
          <a:avLst/>
        </a:prstGeom>
        <a:solidFill>
          <a:srgbClr val="FFC000">
            <a:alpha val="54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sz="1100"/>
        </a:p>
      </xdr:txBody>
    </xdr:sp>
    <xdr:clientData/>
  </xdr:twoCellAnchor>
  <xdr:twoCellAnchor editAs="oneCell">
    <xdr:from>
      <xdr:col>1</xdr:col>
      <xdr:colOff>0</xdr:colOff>
      <xdr:row>0</xdr:row>
      <xdr:rowOff>0</xdr:rowOff>
    </xdr:from>
    <xdr:to>
      <xdr:col>1</xdr:col>
      <xdr:colOff>1485900</xdr:colOff>
      <xdr:row>0</xdr:row>
      <xdr:rowOff>494179</xdr:rowOff>
    </xdr:to>
    <xdr:pic>
      <xdr:nvPicPr>
        <xdr:cNvPr id="3" name="Picture 14">
          <a:extLst>
            <a:ext uri="{FF2B5EF4-FFF2-40B4-BE49-F238E27FC236}">
              <a16:creationId xmlns:a16="http://schemas.microsoft.com/office/drawing/2014/main" id="{00000000-0008-0000-0400-000003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381000" y="0"/>
          <a:ext cx="1485900" cy="494179"/>
        </a:xfrm>
        <a:prstGeom prst="rect">
          <a:avLst/>
        </a:prstGeom>
        <a:noFill/>
      </xdr:spPr>
    </xdr:pic>
    <xdr:clientData/>
  </xdr:twoCellAnchor>
  <xdr:twoCellAnchor>
    <xdr:from>
      <xdr:col>20</xdr:col>
      <xdr:colOff>235372</xdr:colOff>
      <xdr:row>8</xdr:row>
      <xdr:rowOff>13365</xdr:rowOff>
    </xdr:from>
    <xdr:to>
      <xdr:col>21</xdr:col>
      <xdr:colOff>614620</xdr:colOff>
      <xdr:row>8</xdr:row>
      <xdr:rowOff>316036</xdr:rowOff>
    </xdr:to>
    <xdr:sp macro="" textlink="">
      <xdr:nvSpPr>
        <xdr:cNvPr id="5" name="TextBox 49">
          <a:extLst>
            <a:ext uri="{FF2B5EF4-FFF2-40B4-BE49-F238E27FC236}">
              <a16:creationId xmlns:a16="http://schemas.microsoft.com/office/drawing/2014/main" id="{00000000-0008-0000-0400-000005000000}"/>
            </a:ext>
          </a:extLst>
        </xdr:cNvPr>
        <xdr:cNvSpPr txBox="1"/>
      </xdr:nvSpPr>
      <xdr:spPr>
        <a:xfrm>
          <a:off x="20997631" y="1922847"/>
          <a:ext cx="1015742" cy="30267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100" b="1">
              <a:latin typeface="Frutiger 55 Roman" pitchFamily="34" charset="0"/>
            </a:rPr>
            <a:t>LPDDR4_2</a:t>
          </a:r>
        </a:p>
      </xdr:txBody>
    </xdr:sp>
    <xdr:clientData/>
  </xdr:twoCellAnchor>
  <xdr:twoCellAnchor>
    <xdr:from>
      <xdr:col>15</xdr:col>
      <xdr:colOff>317500</xdr:colOff>
      <xdr:row>4</xdr:row>
      <xdr:rowOff>160675</xdr:rowOff>
    </xdr:from>
    <xdr:to>
      <xdr:col>22</xdr:col>
      <xdr:colOff>221456</xdr:colOff>
      <xdr:row>11</xdr:row>
      <xdr:rowOff>524931</xdr:rowOff>
    </xdr:to>
    <xdr:grpSp>
      <xdr:nvGrpSpPr>
        <xdr:cNvPr id="6" name="Group 242">
          <a:extLst>
            <a:ext uri="{FF2B5EF4-FFF2-40B4-BE49-F238E27FC236}">
              <a16:creationId xmlns:a16="http://schemas.microsoft.com/office/drawing/2014/main" id="{00000000-0008-0000-0400-000006000000}"/>
            </a:ext>
          </a:extLst>
        </xdr:cNvPr>
        <xdr:cNvGrpSpPr/>
      </xdr:nvGrpSpPr>
      <xdr:grpSpPr>
        <a:xfrm>
          <a:off x="17372853" y="1303675"/>
          <a:ext cx="4218221" cy="2101168"/>
          <a:chOff x="2819400" y="3756427"/>
          <a:chExt cx="3597431" cy="1766885"/>
        </a:xfrm>
      </xdr:grpSpPr>
      <xdr:sp macro="" textlink="">
        <xdr:nvSpPr>
          <xdr:cNvPr id="29" name="Rectangle 28">
            <a:extLst>
              <a:ext uri="{FF2B5EF4-FFF2-40B4-BE49-F238E27FC236}">
                <a16:creationId xmlns:a16="http://schemas.microsoft.com/office/drawing/2014/main" id="{00000000-0008-0000-0400-00001D000000}"/>
              </a:ext>
            </a:extLst>
          </xdr:cNvPr>
          <xdr:cNvSpPr/>
        </xdr:nvSpPr>
        <xdr:spPr>
          <a:xfrm>
            <a:off x="3694608" y="4663562"/>
            <a:ext cx="1494812" cy="859750"/>
          </a:xfrm>
          <a:prstGeom prst="rect">
            <a:avLst/>
          </a:prstGeom>
          <a:solidFill>
            <a:schemeClr val="accent3">
              <a:lumMod val="75000"/>
              <a:alpha val="64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sz="1100"/>
          </a:p>
        </xdr:txBody>
      </xdr:sp>
      <xdr:sp macro="" textlink="">
        <xdr:nvSpPr>
          <xdr:cNvPr id="7" name="Rectangle 6">
            <a:extLst>
              <a:ext uri="{FF2B5EF4-FFF2-40B4-BE49-F238E27FC236}">
                <a16:creationId xmlns:a16="http://schemas.microsoft.com/office/drawing/2014/main" id="{00000000-0008-0000-0400-000007000000}"/>
              </a:ext>
            </a:extLst>
          </xdr:cNvPr>
          <xdr:cNvSpPr/>
        </xdr:nvSpPr>
        <xdr:spPr>
          <a:xfrm>
            <a:off x="5380195" y="3756491"/>
            <a:ext cx="1036636" cy="805543"/>
          </a:xfrm>
          <a:prstGeom prst="rect">
            <a:avLst/>
          </a:prstGeom>
          <a:solidFill>
            <a:srgbClr val="FFC000">
              <a:alpha val="54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sz="1100"/>
          </a:p>
        </xdr:txBody>
      </xdr:sp>
      <xdr:sp macro="" textlink="">
        <xdr:nvSpPr>
          <xdr:cNvPr id="8" name="Rectangle 7">
            <a:extLst>
              <a:ext uri="{FF2B5EF4-FFF2-40B4-BE49-F238E27FC236}">
                <a16:creationId xmlns:a16="http://schemas.microsoft.com/office/drawing/2014/main" id="{00000000-0008-0000-0400-000008000000}"/>
              </a:ext>
            </a:extLst>
          </xdr:cNvPr>
          <xdr:cNvSpPr/>
        </xdr:nvSpPr>
        <xdr:spPr>
          <a:xfrm>
            <a:off x="2819400" y="3766457"/>
            <a:ext cx="990600" cy="805543"/>
          </a:xfrm>
          <a:prstGeom prst="rect">
            <a:avLst/>
          </a:prstGeom>
          <a:solidFill>
            <a:schemeClr val="accent1">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sz="1100"/>
          </a:p>
        </xdr:txBody>
      </xdr:sp>
      <xdr:pic>
        <xdr:nvPicPr>
          <xdr:cNvPr id="9" name="Picture 8">
            <a:extLst>
              <a:ext uri="{FF2B5EF4-FFF2-40B4-BE49-F238E27FC236}">
                <a16:creationId xmlns:a16="http://schemas.microsoft.com/office/drawing/2014/main" id="{00000000-0008-0000-0400-000009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4373922" y="4854753"/>
            <a:ext cx="174171" cy="514895"/>
          </a:xfrm>
          <a:prstGeom prst="rect">
            <a:avLst/>
          </a:prstGeom>
          <a:noFill/>
          <a:ln w="9525">
            <a:solidFill>
              <a:schemeClr val="accent1">
                <a:alpha val="0"/>
              </a:schemeClr>
            </a:solidFill>
            <a:miter lim="800000"/>
            <a:headEnd/>
            <a:tailEnd/>
          </a:ln>
        </xdr:spPr>
      </xdr:pic>
      <xdr:pic>
        <xdr:nvPicPr>
          <xdr:cNvPr id="10" name="Picture 9">
            <a:extLst>
              <a:ext uri="{FF2B5EF4-FFF2-40B4-BE49-F238E27FC236}">
                <a16:creationId xmlns:a16="http://schemas.microsoft.com/office/drawing/2014/main" id="{00000000-0008-0000-0400-00000A000000}"/>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2971800" y="4038599"/>
            <a:ext cx="513978" cy="152400"/>
          </a:xfrm>
          <a:prstGeom prst="rect">
            <a:avLst/>
          </a:prstGeom>
          <a:noFill/>
          <a:ln w="9525">
            <a:noFill/>
            <a:miter lim="800000"/>
            <a:headEnd/>
            <a:tailEnd/>
          </a:ln>
        </xdr:spPr>
      </xdr:pic>
      <xdr:sp macro="" textlink="">
        <xdr:nvSpPr>
          <xdr:cNvPr id="12" name="TextBox 45">
            <a:extLst>
              <a:ext uri="{FF2B5EF4-FFF2-40B4-BE49-F238E27FC236}">
                <a16:creationId xmlns:a16="http://schemas.microsoft.com/office/drawing/2014/main" id="{00000000-0008-0000-0400-00000C000000}"/>
              </a:ext>
            </a:extLst>
          </xdr:cNvPr>
          <xdr:cNvSpPr txBox="1"/>
        </xdr:nvSpPr>
        <xdr:spPr>
          <a:xfrm>
            <a:off x="2937739" y="4316287"/>
            <a:ext cx="721212" cy="206057"/>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100" b="1">
                <a:latin typeface="Frutiger 55 Roman" pitchFamily="34" charset="0"/>
              </a:rPr>
              <a:t>Controller</a:t>
            </a:r>
          </a:p>
        </xdr:txBody>
      </xdr:sp>
      <xdr:sp macro="" textlink="">
        <xdr:nvSpPr>
          <xdr:cNvPr id="13" name="TextBox 47">
            <a:extLst>
              <a:ext uri="{FF2B5EF4-FFF2-40B4-BE49-F238E27FC236}">
                <a16:creationId xmlns:a16="http://schemas.microsoft.com/office/drawing/2014/main" id="{00000000-0008-0000-0400-00000D000000}"/>
              </a:ext>
            </a:extLst>
          </xdr:cNvPr>
          <xdr:cNvSpPr txBox="1"/>
        </xdr:nvSpPr>
        <xdr:spPr>
          <a:xfrm>
            <a:off x="3652909" y="4662496"/>
            <a:ext cx="1143000" cy="255335"/>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100" b="1">
                <a:latin typeface="Frutiger 55 Roman" pitchFamily="34" charset="0"/>
              </a:rPr>
              <a:t>LPDDR4_1</a:t>
            </a:r>
          </a:p>
        </xdr:txBody>
      </xdr:sp>
      <xdr:sp macro="" textlink="">
        <xdr:nvSpPr>
          <xdr:cNvPr id="14" name="Flowchart: Extract 13">
            <a:extLst>
              <a:ext uri="{FF2B5EF4-FFF2-40B4-BE49-F238E27FC236}">
                <a16:creationId xmlns:a16="http://schemas.microsoft.com/office/drawing/2014/main" id="{00000000-0008-0000-0400-00000E000000}"/>
              </a:ext>
            </a:extLst>
          </xdr:cNvPr>
          <xdr:cNvSpPr/>
        </xdr:nvSpPr>
        <xdr:spPr>
          <a:xfrm rot="5400000">
            <a:off x="4849366" y="4686080"/>
            <a:ext cx="304803" cy="304800"/>
          </a:xfrm>
          <a:prstGeom prst="flowChartExtract">
            <a:avLst/>
          </a:prstGeom>
          <a:solidFill>
            <a:schemeClr val="tx2">
              <a:alpha val="19000"/>
            </a:schemeClr>
          </a:solidFill>
          <a:ln>
            <a:solidFill>
              <a:srgbClr val="002060">
                <a:alpha val="65000"/>
              </a:srgb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sz="1100"/>
          </a:p>
        </xdr:txBody>
      </xdr:sp>
      <xdr:cxnSp macro="">
        <xdr:nvCxnSpPr>
          <xdr:cNvPr id="15" name="Straight Connector 14">
            <a:extLst>
              <a:ext uri="{FF2B5EF4-FFF2-40B4-BE49-F238E27FC236}">
                <a16:creationId xmlns:a16="http://schemas.microsoft.com/office/drawing/2014/main" id="{00000000-0008-0000-0400-00000F000000}"/>
              </a:ext>
            </a:extLst>
          </xdr:cNvPr>
          <xdr:cNvCxnSpPr/>
        </xdr:nvCxnSpPr>
        <xdr:spPr>
          <a:xfrm>
            <a:off x="4319192" y="5374850"/>
            <a:ext cx="304800" cy="0"/>
          </a:xfrm>
          <a:prstGeom prst="line">
            <a:avLst/>
          </a:prstGeom>
          <a:ln w="19050">
            <a:solidFill>
              <a:srgbClr val="002060"/>
            </a:solidFill>
          </a:ln>
        </xdr:spPr>
        <xdr:style>
          <a:lnRef idx="1">
            <a:schemeClr val="accent1"/>
          </a:lnRef>
          <a:fillRef idx="0">
            <a:schemeClr val="accent1"/>
          </a:fillRef>
          <a:effectRef idx="0">
            <a:schemeClr val="accent1"/>
          </a:effectRef>
          <a:fontRef idx="minor">
            <a:schemeClr val="tx1"/>
          </a:fontRef>
        </xdr:style>
      </xdr:cxnSp>
      <xdr:cxnSp macro="">
        <xdr:nvCxnSpPr>
          <xdr:cNvPr id="16" name="Straight Connector 15">
            <a:extLst>
              <a:ext uri="{FF2B5EF4-FFF2-40B4-BE49-F238E27FC236}">
                <a16:creationId xmlns:a16="http://schemas.microsoft.com/office/drawing/2014/main" id="{00000000-0008-0000-0400-000010000000}"/>
              </a:ext>
            </a:extLst>
          </xdr:cNvPr>
          <xdr:cNvCxnSpPr/>
        </xdr:nvCxnSpPr>
        <xdr:spPr>
          <a:xfrm>
            <a:off x="5950083" y="3810017"/>
            <a:ext cx="304800" cy="0"/>
          </a:xfrm>
          <a:prstGeom prst="line">
            <a:avLst/>
          </a:prstGeom>
          <a:ln w="19050">
            <a:solidFill>
              <a:srgbClr val="002060"/>
            </a:solidFill>
          </a:ln>
        </xdr:spPr>
        <xdr:style>
          <a:lnRef idx="1">
            <a:schemeClr val="accent1"/>
          </a:lnRef>
          <a:fillRef idx="0">
            <a:schemeClr val="accent1"/>
          </a:fillRef>
          <a:effectRef idx="0">
            <a:schemeClr val="accent1"/>
          </a:effectRef>
          <a:fontRef idx="minor">
            <a:schemeClr val="tx1"/>
          </a:fontRef>
        </xdr:style>
      </xdr:cxnSp>
      <xdr:sp macro="" textlink="">
        <xdr:nvSpPr>
          <xdr:cNvPr id="17" name="Flowchart: Extract 16">
            <a:extLst>
              <a:ext uri="{FF2B5EF4-FFF2-40B4-BE49-F238E27FC236}">
                <a16:creationId xmlns:a16="http://schemas.microsoft.com/office/drawing/2014/main" id="{00000000-0008-0000-0400-000011000000}"/>
              </a:ext>
            </a:extLst>
          </xdr:cNvPr>
          <xdr:cNvSpPr/>
        </xdr:nvSpPr>
        <xdr:spPr>
          <a:xfrm rot="5400000">
            <a:off x="3104778" y="3962400"/>
            <a:ext cx="304800" cy="304800"/>
          </a:xfrm>
          <a:prstGeom prst="flowChartExtract">
            <a:avLst/>
          </a:prstGeom>
          <a:solidFill>
            <a:schemeClr val="tx2">
              <a:alpha val="0"/>
            </a:schemeClr>
          </a:solidFill>
          <a:ln>
            <a:solidFill>
              <a:srgbClr val="002060">
                <a:alpha val="65000"/>
              </a:srgb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sz="1100"/>
          </a:p>
        </xdr:txBody>
      </xdr:sp>
      <xdr:sp macro="" textlink="">
        <xdr:nvSpPr>
          <xdr:cNvPr id="19" name="TextBox 73">
            <a:extLst>
              <a:ext uri="{FF2B5EF4-FFF2-40B4-BE49-F238E27FC236}">
                <a16:creationId xmlns:a16="http://schemas.microsoft.com/office/drawing/2014/main" id="{00000000-0008-0000-0400-000013000000}"/>
              </a:ext>
            </a:extLst>
          </xdr:cNvPr>
          <xdr:cNvSpPr txBox="1"/>
        </xdr:nvSpPr>
        <xdr:spPr>
          <a:xfrm>
            <a:off x="4475401" y="4270061"/>
            <a:ext cx="457200" cy="201924"/>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100" i="1">
                <a:latin typeface="Frutiger 45 Light" pitchFamily="34" charset="0"/>
              </a:rPr>
              <a:t>N1</a:t>
            </a:r>
          </a:p>
        </xdr:txBody>
      </xdr:sp>
      <xdr:sp macro="" textlink="">
        <xdr:nvSpPr>
          <xdr:cNvPr id="20" name="TextBox 74">
            <a:extLst>
              <a:ext uri="{FF2B5EF4-FFF2-40B4-BE49-F238E27FC236}">
                <a16:creationId xmlns:a16="http://schemas.microsoft.com/office/drawing/2014/main" id="{00000000-0008-0000-0400-000014000000}"/>
              </a:ext>
            </a:extLst>
          </xdr:cNvPr>
          <xdr:cNvSpPr txBox="1"/>
        </xdr:nvSpPr>
        <xdr:spPr>
          <a:xfrm>
            <a:off x="3962400" y="4591050"/>
            <a:ext cx="457200" cy="210320"/>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sz="1100"/>
          </a:p>
        </xdr:txBody>
      </xdr:sp>
      <xdr:sp macro="" textlink="">
        <xdr:nvSpPr>
          <xdr:cNvPr id="22" name="Flowchart: Connector 21">
            <a:extLst>
              <a:ext uri="{FF2B5EF4-FFF2-40B4-BE49-F238E27FC236}">
                <a16:creationId xmlns:a16="http://schemas.microsoft.com/office/drawing/2014/main" id="{00000000-0008-0000-0400-000016000000}"/>
              </a:ext>
            </a:extLst>
          </xdr:cNvPr>
          <xdr:cNvSpPr/>
        </xdr:nvSpPr>
        <xdr:spPr>
          <a:xfrm>
            <a:off x="4433001" y="4472650"/>
            <a:ext cx="76200" cy="76200"/>
          </a:xfrm>
          <a:prstGeom prst="flowChartConnector">
            <a:avLst/>
          </a:prstGeom>
          <a:solidFill>
            <a:srgbClr val="C00000"/>
          </a:solidFill>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sz="1100"/>
          </a:p>
        </xdr:txBody>
      </xdr:sp>
      <xdr:sp macro="" textlink="">
        <xdr:nvSpPr>
          <xdr:cNvPr id="23" name="Rectangle 22">
            <a:extLst>
              <a:ext uri="{FF2B5EF4-FFF2-40B4-BE49-F238E27FC236}">
                <a16:creationId xmlns:a16="http://schemas.microsoft.com/office/drawing/2014/main" id="{00000000-0008-0000-0400-000017000000}"/>
              </a:ext>
            </a:extLst>
          </xdr:cNvPr>
          <xdr:cNvSpPr/>
        </xdr:nvSpPr>
        <xdr:spPr>
          <a:xfrm>
            <a:off x="4561520" y="5002382"/>
            <a:ext cx="496583" cy="256987"/>
          </a:xfrm>
          <a:prstGeom prst="rect">
            <a:avLst/>
          </a:prstGeom>
        </xdr:spPr>
        <xdr:txBody>
          <a:bodyPr wrap="square">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100" i="1">
                <a:latin typeface="Frutiger 55 Roman" pitchFamily="34" charset="0"/>
              </a:rPr>
              <a:t>R</a:t>
            </a:r>
            <a:r>
              <a:rPr lang="en-US" sz="1100" baseline="-25000">
                <a:latin typeface="Frutiger 55 Roman" pitchFamily="34" charset="0"/>
              </a:rPr>
              <a:t>TTPd</a:t>
            </a:r>
          </a:p>
        </xdr:txBody>
      </xdr:sp>
      <xdr:cxnSp macro="">
        <xdr:nvCxnSpPr>
          <xdr:cNvPr id="24" name="Straight Arrow Connector 23">
            <a:extLst>
              <a:ext uri="{FF2B5EF4-FFF2-40B4-BE49-F238E27FC236}">
                <a16:creationId xmlns:a16="http://schemas.microsoft.com/office/drawing/2014/main" id="{00000000-0008-0000-0400-000018000000}"/>
              </a:ext>
            </a:extLst>
          </xdr:cNvPr>
          <xdr:cNvCxnSpPr/>
        </xdr:nvCxnSpPr>
        <xdr:spPr>
          <a:xfrm rot="5400000">
            <a:off x="2782491" y="4304903"/>
            <a:ext cx="380206" cy="1588"/>
          </a:xfrm>
          <a:prstGeom prst="straightConnector1">
            <a:avLst/>
          </a:prstGeom>
          <a:ln w="127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25" name="Straight Connector 24">
            <a:extLst>
              <a:ext uri="{FF2B5EF4-FFF2-40B4-BE49-F238E27FC236}">
                <a16:creationId xmlns:a16="http://schemas.microsoft.com/office/drawing/2014/main" id="{00000000-0008-0000-0400-000019000000}"/>
              </a:ext>
            </a:extLst>
          </xdr:cNvPr>
          <xdr:cNvCxnSpPr>
            <a:stCxn id="17" idx="0"/>
          </xdr:cNvCxnSpPr>
        </xdr:nvCxnSpPr>
        <xdr:spPr>
          <a:xfrm>
            <a:off x="3409578" y="4114800"/>
            <a:ext cx="152400" cy="0"/>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26" name="Straight Connector 25">
            <a:extLst>
              <a:ext uri="{FF2B5EF4-FFF2-40B4-BE49-F238E27FC236}">
                <a16:creationId xmlns:a16="http://schemas.microsoft.com/office/drawing/2014/main" id="{00000000-0008-0000-0400-00001A000000}"/>
              </a:ext>
            </a:extLst>
          </xdr:cNvPr>
          <xdr:cNvCxnSpPr/>
        </xdr:nvCxnSpPr>
        <xdr:spPr>
          <a:xfrm flipH="1">
            <a:off x="3564840" y="4108389"/>
            <a:ext cx="2115" cy="401605"/>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sp macro="" textlink="">
        <xdr:nvSpPr>
          <xdr:cNvPr id="27" name="TextBox 101">
            <a:extLst>
              <a:ext uri="{FF2B5EF4-FFF2-40B4-BE49-F238E27FC236}">
                <a16:creationId xmlns:a16="http://schemas.microsoft.com/office/drawing/2014/main" id="{00000000-0008-0000-0400-00001B000000}"/>
              </a:ext>
            </a:extLst>
          </xdr:cNvPr>
          <xdr:cNvSpPr txBox="1"/>
        </xdr:nvSpPr>
        <xdr:spPr>
          <a:xfrm>
            <a:off x="3124200" y="3756427"/>
            <a:ext cx="457200" cy="184940"/>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100" i="1">
                <a:latin typeface="Frutiger 55 Roman" pitchFamily="34" charset="0"/>
              </a:rPr>
              <a:t>R</a:t>
            </a:r>
            <a:r>
              <a:rPr lang="en-US" sz="1100" baseline="-25000">
                <a:latin typeface="Frutiger 55 Roman" pitchFamily="34" charset="0"/>
              </a:rPr>
              <a:t>zC</a:t>
            </a:r>
          </a:p>
        </xdr:txBody>
      </xdr:sp>
      <xdr:cxnSp macro="">
        <xdr:nvCxnSpPr>
          <xdr:cNvPr id="28" name="Straight Connector 27">
            <a:extLst>
              <a:ext uri="{FF2B5EF4-FFF2-40B4-BE49-F238E27FC236}">
                <a16:creationId xmlns:a16="http://schemas.microsoft.com/office/drawing/2014/main" id="{00000000-0008-0000-0400-00001C000000}"/>
              </a:ext>
            </a:extLst>
          </xdr:cNvPr>
          <xdr:cNvCxnSpPr/>
        </xdr:nvCxnSpPr>
        <xdr:spPr>
          <a:xfrm flipV="1">
            <a:off x="4476071" y="4845827"/>
            <a:ext cx="364381" cy="836"/>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30" name="Straight Connector 29">
            <a:extLst>
              <a:ext uri="{FF2B5EF4-FFF2-40B4-BE49-F238E27FC236}">
                <a16:creationId xmlns:a16="http://schemas.microsoft.com/office/drawing/2014/main" id="{00000000-0008-0000-0400-00001E000000}"/>
              </a:ext>
            </a:extLst>
          </xdr:cNvPr>
          <xdr:cNvCxnSpPr/>
        </xdr:nvCxnSpPr>
        <xdr:spPr>
          <a:xfrm flipV="1">
            <a:off x="3561931" y="4508547"/>
            <a:ext cx="2532939" cy="2459"/>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20</xdr:col>
      <xdr:colOff>406399</xdr:colOff>
      <xdr:row>6</xdr:row>
      <xdr:rowOff>146051</xdr:rowOff>
    </xdr:from>
    <xdr:to>
      <xdr:col>23</xdr:col>
      <xdr:colOff>82550</xdr:colOff>
      <xdr:row>8</xdr:row>
      <xdr:rowOff>28574</xdr:rowOff>
    </xdr:to>
    <xdr:sp macro="" textlink="">
      <xdr:nvSpPr>
        <xdr:cNvPr id="31" name="TextBox 11">
          <a:extLst>
            <a:ext uri="{FF2B5EF4-FFF2-40B4-BE49-F238E27FC236}">
              <a16:creationId xmlns:a16="http://schemas.microsoft.com/office/drawing/2014/main" id="{00000000-0008-0000-0400-00001F000000}"/>
            </a:ext>
          </a:extLst>
        </xdr:cNvPr>
        <xdr:cNvSpPr txBox="1"/>
      </xdr:nvSpPr>
      <xdr:spPr>
        <a:xfrm rot="2235694">
          <a:off x="20805774" y="1654176"/>
          <a:ext cx="1604964" cy="255586"/>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100" b="1"/>
            <a:t>No </a:t>
          </a:r>
          <a:r>
            <a:rPr lang="en-US" sz="1100" b="1">
              <a:latin typeface="Frutiger 55 Roman" pitchFamily="34" charset="0"/>
            </a:rPr>
            <a:t>Termination</a:t>
          </a:r>
        </a:p>
      </xdr:txBody>
    </xdr:sp>
    <xdr:clientData/>
  </xdr:twoCellAnchor>
  <xdr:twoCellAnchor>
    <xdr:from>
      <xdr:col>21</xdr:col>
      <xdr:colOff>466165</xdr:colOff>
      <xdr:row>5</xdr:row>
      <xdr:rowOff>11905</xdr:rowOff>
    </xdr:from>
    <xdr:to>
      <xdr:col>21</xdr:col>
      <xdr:colOff>466724</xdr:colOff>
      <xdr:row>8</xdr:row>
      <xdr:rowOff>322730</xdr:rowOff>
    </xdr:to>
    <xdr:cxnSp macro="">
      <xdr:nvCxnSpPr>
        <xdr:cNvPr id="32" name="Straight Connector 31">
          <a:extLst>
            <a:ext uri="{FF2B5EF4-FFF2-40B4-BE49-F238E27FC236}">
              <a16:creationId xmlns:a16="http://schemas.microsoft.com/office/drawing/2014/main" id="{00000000-0008-0000-0400-000020000000}"/>
            </a:ext>
          </a:extLst>
        </xdr:cNvPr>
        <xdr:cNvCxnSpPr/>
      </xdr:nvCxnSpPr>
      <xdr:spPr bwMode="auto">
        <a:xfrm flipH="1">
          <a:off x="21864918" y="1383505"/>
          <a:ext cx="559" cy="848707"/>
        </a:xfrm>
        <a:prstGeom prst="line">
          <a:avLst/>
        </a:prstGeom>
        <a:solidFill>
          <a:srgbClr val="FFFFFF"/>
        </a:solidFill>
        <a:ln w="9525" cap="flat" cmpd="sng" algn="ctr">
          <a:solidFill>
            <a:srgbClr val="000000"/>
          </a:solidFill>
          <a:prstDash val="solid"/>
          <a:round/>
          <a:headEnd type="none" w="med" len="med"/>
          <a:tailEnd type="none" w="med" len="med"/>
        </a:ln>
        <a:effectLst/>
      </xdr:spPr>
    </xdr:cxnSp>
    <xdr:clientData/>
  </xdr:twoCellAnchor>
  <xdr:twoCellAnchor>
    <xdr:from>
      <xdr:col>7</xdr:col>
      <xdr:colOff>252638</xdr:colOff>
      <xdr:row>9</xdr:row>
      <xdr:rowOff>231119</xdr:rowOff>
    </xdr:from>
    <xdr:to>
      <xdr:col>9</xdr:col>
      <xdr:colOff>398990</xdr:colOff>
      <xdr:row>11</xdr:row>
      <xdr:rowOff>762000</xdr:rowOff>
    </xdr:to>
    <xdr:sp macro="" textlink="">
      <xdr:nvSpPr>
        <xdr:cNvPr id="34" name="Rectangle 33">
          <a:extLst>
            <a:ext uri="{FF2B5EF4-FFF2-40B4-BE49-F238E27FC236}">
              <a16:creationId xmlns:a16="http://schemas.microsoft.com/office/drawing/2014/main" id="{00000000-0008-0000-0400-000022000000}"/>
            </a:ext>
          </a:extLst>
        </xdr:cNvPr>
        <xdr:cNvSpPr/>
      </xdr:nvSpPr>
      <xdr:spPr>
        <a:xfrm>
          <a:off x="12668756" y="2472295"/>
          <a:ext cx="1419340" cy="1194270"/>
        </a:xfrm>
        <a:prstGeom prst="rect">
          <a:avLst/>
        </a:prstGeom>
        <a:solidFill>
          <a:schemeClr val="accent1">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sz="1100"/>
        </a:p>
      </xdr:txBody>
    </xdr:sp>
    <xdr:clientData/>
  </xdr:twoCellAnchor>
  <xdr:twoCellAnchor>
    <xdr:from>
      <xdr:col>8</xdr:col>
      <xdr:colOff>446801</xdr:colOff>
      <xdr:row>10</xdr:row>
      <xdr:rowOff>199390</xdr:rowOff>
    </xdr:from>
    <xdr:to>
      <xdr:col>9</xdr:col>
      <xdr:colOff>37173</xdr:colOff>
      <xdr:row>11</xdr:row>
      <xdr:rowOff>522833</xdr:rowOff>
    </xdr:to>
    <xdr:pic>
      <xdr:nvPicPr>
        <xdr:cNvPr id="35" name="Picture 34">
          <a:extLst>
            <a:ext uri="{FF2B5EF4-FFF2-40B4-BE49-F238E27FC236}">
              <a16:creationId xmlns:a16="http://schemas.microsoft.com/office/drawing/2014/main" id="{00000000-0008-0000-0400-000023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13499413" y="2772261"/>
          <a:ext cx="226866" cy="655137"/>
        </a:xfrm>
        <a:prstGeom prst="rect">
          <a:avLst/>
        </a:prstGeom>
        <a:noFill/>
        <a:ln w="9525">
          <a:solidFill>
            <a:schemeClr val="accent1">
              <a:alpha val="0"/>
            </a:schemeClr>
          </a:solidFill>
          <a:miter lim="800000"/>
          <a:headEnd/>
          <a:tailEnd/>
        </a:ln>
      </xdr:spPr>
    </xdr:pic>
    <xdr:clientData/>
  </xdr:twoCellAnchor>
  <xdr:twoCellAnchor>
    <xdr:from>
      <xdr:col>10</xdr:col>
      <xdr:colOff>661081</xdr:colOff>
      <xdr:row>7</xdr:row>
      <xdr:rowOff>11507</xdr:rowOff>
    </xdr:from>
    <xdr:to>
      <xdr:col>11</xdr:col>
      <xdr:colOff>658211</xdr:colOff>
      <xdr:row>7</xdr:row>
      <xdr:rowOff>175290</xdr:rowOff>
    </xdr:to>
    <xdr:pic>
      <xdr:nvPicPr>
        <xdr:cNvPr id="36" name="Picture 35">
          <a:extLst>
            <a:ext uri="{FF2B5EF4-FFF2-40B4-BE49-F238E27FC236}">
              <a16:creationId xmlns:a16="http://schemas.microsoft.com/office/drawing/2014/main" id="{00000000-0008-0000-0400-000024000000}"/>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14986681" y="1741695"/>
          <a:ext cx="669483" cy="163783"/>
        </a:xfrm>
        <a:prstGeom prst="rect">
          <a:avLst/>
        </a:prstGeom>
        <a:noFill/>
        <a:ln w="9525">
          <a:noFill/>
          <a:miter lim="800000"/>
          <a:headEnd/>
          <a:tailEnd/>
        </a:ln>
      </xdr:spPr>
    </xdr:pic>
    <xdr:clientData/>
  </xdr:twoCellAnchor>
  <xdr:twoCellAnchor>
    <xdr:from>
      <xdr:col>10</xdr:col>
      <xdr:colOff>20096</xdr:colOff>
      <xdr:row>5</xdr:row>
      <xdr:rowOff>23377</xdr:rowOff>
    </xdr:from>
    <xdr:to>
      <xdr:col>12</xdr:col>
      <xdr:colOff>164207</xdr:colOff>
      <xdr:row>9</xdr:row>
      <xdr:rowOff>163794</xdr:rowOff>
    </xdr:to>
    <xdr:sp macro="" textlink="">
      <xdr:nvSpPr>
        <xdr:cNvPr id="38" name="Rectangle 37">
          <a:extLst>
            <a:ext uri="{FF2B5EF4-FFF2-40B4-BE49-F238E27FC236}">
              <a16:creationId xmlns:a16="http://schemas.microsoft.com/office/drawing/2014/main" id="{00000000-0008-0000-0400-000026000000}"/>
            </a:ext>
          </a:extLst>
        </xdr:cNvPr>
        <xdr:cNvSpPr/>
      </xdr:nvSpPr>
      <xdr:spPr>
        <a:xfrm>
          <a:off x="14345696" y="1394977"/>
          <a:ext cx="1488817" cy="1009993"/>
        </a:xfrm>
        <a:prstGeom prst="rect">
          <a:avLst/>
        </a:prstGeom>
        <a:solidFill>
          <a:schemeClr val="accent3">
            <a:lumMod val="75000"/>
            <a:alpha val="64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sz="1100"/>
        </a:p>
      </xdr:txBody>
    </xdr:sp>
    <xdr:clientData/>
  </xdr:twoCellAnchor>
  <xdr:twoCellAnchor>
    <xdr:from>
      <xdr:col>7</xdr:col>
      <xdr:colOff>490697</xdr:colOff>
      <xdr:row>3</xdr:row>
      <xdr:rowOff>142875</xdr:rowOff>
    </xdr:from>
    <xdr:to>
      <xdr:col>10</xdr:col>
      <xdr:colOff>70032</xdr:colOff>
      <xdr:row>5</xdr:row>
      <xdr:rowOff>27095</xdr:rowOff>
    </xdr:to>
    <xdr:sp macro="" textlink="">
      <xdr:nvSpPr>
        <xdr:cNvPr id="39" name="TextBox 9">
          <a:extLst>
            <a:ext uri="{FF2B5EF4-FFF2-40B4-BE49-F238E27FC236}">
              <a16:creationId xmlns:a16="http://schemas.microsoft.com/office/drawing/2014/main" id="{00000000-0008-0000-0400-000027000000}"/>
            </a:ext>
          </a:extLst>
        </xdr:cNvPr>
        <xdr:cNvSpPr txBox="1"/>
      </xdr:nvSpPr>
      <xdr:spPr>
        <a:xfrm>
          <a:off x="12906815" y="1137957"/>
          <a:ext cx="1488817" cy="260738"/>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100" b="1">
              <a:latin typeface="Frutiger 55 Roman" pitchFamily="34" charset="0"/>
            </a:rPr>
            <a:t>Controller</a:t>
          </a:r>
        </a:p>
      </xdr:txBody>
    </xdr:sp>
    <xdr:clientData/>
  </xdr:twoCellAnchor>
  <xdr:twoCellAnchor>
    <xdr:from>
      <xdr:col>10</xdr:col>
      <xdr:colOff>207379</xdr:colOff>
      <xdr:row>5</xdr:row>
      <xdr:rowOff>15527</xdr:rowOff>
    </xdr:from>
    <xdr:to>
      <xdr:col>12</xdr:col>
      <xdr:colOff>351490</xdr:colOff>
      <xdr:row>6</xdr:row>
      <xdr:rowOff>130238</xdr:rowOff>
    </xdr:to>
    <xdr:sp macro="" textlink="">
      <xdr:nvSpPr>
        <xdr:cNvPr id="40" name="TextBox 11">
          <a:extLst>
            <a:ext uri="{FF2B5EF4-FFF2-40B4-BE49-F238E27FC236}">
              <a16:creationId xmlns:a16="http://schemas.microsoft.com/office/drawing/2014/main" id="{00000000-0008-0000-0400-000028000000}"/>
            </a:ext>
          </a:extLst>
        </xdr:cNvPr>
        <xdr:cNvSpPr txBox="1"/>
      </xdr:nvSpPr>
      <xdr:spPr>
        <a:xfrm>
          <a:off x="14532979" y="1387127"/>
          <a:ext cx="1488817" cy="29400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100" b="1">
              <a:latin typeface="Frutiger 55 Roman" pitchFamily="34" charset="0"/>
            </a:rPr>
            <a:t>LPDDR4_1 </a:t>
          </a:r>
        </a:p>
      </xdr:txBody>
    </xdr:sp>
    <xdr:clientData/>
  </xdr:twoCellAnchor>
  <xdr:twoCellAnchor>
    <xdr:from>
      <xdr:col>12</xdr:col>
      <xdr:colOff>611160</xdr:colOff>
      <xdr:row>3</xdr:row>
      <xdr:rowOff>142875</xdr:rowOff>
    </xdr:from>
    <xdr:to>
      <xdr:col>15</xdr:col>
      <xdr:colOff>190495</xdr:colOff>
      <xdr:row>5</xdr:row>
      <xdr:rowOff>60362</xdr:rowOff>
    </xdr:to>
    <xdr:sp macro="" textlink="">
      <xdr:nvSpPr>
        <xdr:cNvPr id="41" name="TextBox 12">
          <a:extLst>
            <a:ext uri="{FF2B5EF4-FFF2-40B4-BE49-F238E27FC236}">
              <a16:creationId xmlns:a16="http://schemas.microsoft.com/office/drawing/2014/main" id="{00000000-0008-0000-0400-000029000000}"/>
            </a:ext>
          </a:extLst>
        </xdr:cNvPr>
        <xdr:cNvSpPr txBox="1"/>
      </xdr:nvSpPr>
      <xdr:spPr>
        <a:xfrm>
          <a:off x="16281466" y="1137957"/>
          <a:ext cx="1488817" cy="29400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sz="1100" b="1">
              <a:latin typeface="Frutiger 55 Roman" pitchFamily="34" charset="0"/>
            </a:rPr>
            <a:t>LPDDR4_2</a:t>
          </a:r>
        </a:p>
      </xdr:txBody>
    </xdr:sp>
    <xdr:clientData/>
  </xdr:twoCellAnchor>
  <xdr:twoCellAnchor>
    <xdr:from>
      <xdr:col>7</xdr:col>
      <xdr:colOff>316099</xdr:colOff>
      <xdr:row>10</xdr:row>
      <xdr:rowOff>20230</xdr:rowOff>
    </xdr:from>
    <xdr:to>
      <xdr:col>8</xdr:col>
      <xdr:colOff>76623</xdr:colOff>
      <xdr:row>11</xdr:row>
      <xdr:rowOff>16104</xdr:rowOff>
    </xdr:to>
    <xdr:sp macro="" textlink="">
      <xdr:nvSpPr>
        <xdr:cNvPr id="42" name="Flowchart: Extract 41">
          <a:extLst>
            <a:ext uri="{FF2B5EF4-FFF2-40B4-BE49-F238E27FC236}">
              <a16:creationId xmlns:a16="http://schemas.microsoft.com/office/drawing/2014/main" id="{00000000-0008-0000-0400-00002A000000}"/>
            </a:ext>
          </a:extLst>
        </xdr:cNvPr>
        <xdr:cNvSpPr/>
      </xdr:nvSpPr>
      <xdr:spPr>
        <a:xfrm rot="16200000">
          <a:off x="12766942" y="2558376"/>
          <a:ext cx="327568" cy="397018"/>
        </a:xfrm>
        <a:prstGeom prst="flowChartExtract">
          <a:avLst/>
        </a:prstGeom>
        <a:solidFill>
          <a:schemeClr val="tx2">
            <a:alpha val="19000"/>
          </a:schemeClr>
        </a:solidFill>
        <a:ln>
          <a:solidFill>
            <a:srgbClr val="002060">
              <a:alpha val="65000"/>
            </a:srgb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sz="1100"/>
        </a:p>
      </xdr:txBody>
    </xdr:sp>
    <xdr:clientData/>
  </xdr:twoCellAnchor>
  <xdr:twoCellAnchor>
    <xdr:from>
      <xdr:col>8</xdr:col>
      <xdr:colOff>387309</xdr:colOff>
      <xdr:row>11</xdr:row>
      <xdr:rowOff>538295</xdr:rowOff>
    </xdr:from>
    <xdr:to>
      <xdr:col>9</xdr:col>
      <xdr:colOff>67361</xdr:colOff>
      <xdr:row>11</xdr:row>
      <xdr:rowOff>540809</xdr:rowOff>
    </xdr:to>
    <xdr:cxnSp macro="">
      <xdr:nvCxnSpPr>
        <xdr:cNvPr id="43" name="Straight Connector 42">
          <a:extLst>
            <a:ext uri="{FF2B5EF4-FFF2-40B4-BE49-F238E27FC236}">
              <a16:creationId xmlns:a16="http://schemas.microsoft.com/office/drawing/2014/main" id="{00000000-0008-0000-0400-00002B000000}"/>
            </a:ext>
          </a:extLst>
        </xdr:cNvPr>
        <xdr:cNvCxnSpPr/>
      </xdr:nvCxnSpPr>
      <xdr:spPr>
        <a:xfrm>
          <a:off x="13439921" y="3442860"/>
          <a:ext cx="316546" cy="2514"/>
        </a:xfrm>
        <a:prstGeom prst="line">
          <a:avLst/>
        </a:prstGeom>
        <a:ln w="19050">
          <a:solidFill>
            <a:srgbClr val="00206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625122</xdr:colOff>
      <xdr:row>5</xdr:row>
      <xdr:rowOff>142880</xdr:rowOff>
    </xdr:from>
    <xdr:to>
      <xdr:col>14</xdr:col>
      <xdr:colOff>385646</xdr:colOff>
      <xdr:row>5</xdr:row>
      <xdr:rowOff>142880</xdr:rowOff>
    </xdr:to>
    <xdr:cxnSp macro="">
      <xdr:nvCxnSpPr>
        <xdr:cNvPr id="44" name="Straight Connector 43">
          <a:extLst>
            <a:ext uri="{FF2B5EF4-FFF2-40B4-BE49-F238E27FC236}">
              <a16:creationId xmlns:a16="http://schemas.microsoft.com/office/drawing/2014/main" id="{00000000-0008-0000-0400-00002C000000}"/>
            </a:ext>
          </a:extLst>
        </xdr:cNvPr>
        <xdr:cNvCxnSpPr/>
      </xdr:nvCxnSpPr>
      <xdr:spPr>
        <a:xfrm>
          <a:off x="16931922" y="1514480"/>
          <a:ext cx="397018" cy="0"/>
        </a:xfrm>
        <a:prstGeom prst="line">
          <a:avLst/>
        </a:prstGeom>
        <a:ln w="19050">
          <a:solidFill>
            <a:srgbClr val="00206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62684</xdr:colOff>
      <xdr:row>6</xdr:row>
      <xdr:rowOff>108909</xdr:rowOff>
    </xdr:from>
    <xdr:to>
      <xdr:col>11</xdr:col>
      <xdr:colOff>459702</xdr:colOff>
      <xdr:row>8</xdr:row>
      <xdr:rowOff>77888</xdr:rowOff>
    </xdr:to>
    <xdr:sp macro="" textlink="">
      <xdr:nvSpPr>
        <xdr:cNvPr id="45" name="Flowchart: Extract 44">
          <a:extLst>
            <a:ext uri="{FF2B5EF4-FFF2-40B4-BE49-F238E27FC236}">
              <a16:creationId xmlns:a16="http://schemas.microsoft.com/office/drawing/2014/main" id="{00000000-0008-0000-0400-00002D000000}"/>
            </a:ext>
          </a:extLst>
        </xdr:cNvPr>
        <xdr:cNvSpPr/>
      </xdr:nvSpPr>
      <xdr:spPr>
        <a:xfrm rot="16200000">
          <a:off x="15095362" y="1625078"/>
          <a:ext cx="327567" cy="397018"/>
        </a:xfrm>
        <a:prstGeom prst="flowChartExtract">
          <a:avLst/>
        </a:prstGeom>
        <a:solidFill>
          <a:schemeClr val="tx2">
            <a:alpha val="0"/>
          </a:schemeClr>
        </a:solidFill>
        <a:ln>
          <a:solidFill>
            <a:srgbClr val="002060">
              <a:alpha val="65000"/>
            </a:srgb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sz="1100"/>
        </a:p>
      </xdr:txBody>
    </xdr:sp>
    <xdr:clientData/>
  </xdr:twoCellAnchor>
  <xdr:twoCellAnchor>
    <xdr:from>
      <xdr:col>8</xdr:col>
      <xdr:colOff>85569</xdr:colOff>
      <xdr:row>10</xdr:row>
      <xdr:rowOff>188793</xdr:rowOff>
    </xdr:from>
    <xdr:to>
      <xdr:col>8</xdr:col>
      <xdr:colOff>581843</xdr:colOff>
      <xdr:row>10</xdr:row>
      <xdr:rowOff>188793</xdr:rowOff>
    </xdr:to>
    <xdr:cxnSp macro="">
      <xdr:nvCxnSpPr>
        <xdr:cNvPr id="46" name="Straight Connector 45">
          <a:extLst>
            <a:ext uri="{FF2B5EF4-FFF2-40B4-BE49-F238E27FC236}">
              <a16:creationId xmlns:a16="http://schemas.microsoft.com/office/drawing/2014/main" id="{00000000-0008-0000-0400-00002E000000}"/>
            </a:ext>
          </a:extLst>
        </xdr:cNvPr>
        <xdr:cNvCxnSpPr/>
      </xdr:nvCxnSpPr>
      <xdr:spPr>
        <a:xfrm>
          <a:off x="13138181" y="2761664"/>
          <a:ext cx="496274"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253302</xdr:colOff>
      <xdr:row>7</xdr:row>
      <xdr:rowOff>93399</xdr:rowOff>
    </xdr:from>
    <xdr:to>
      <xdr:col>11</xdr:col>
      <xdr:colOff>62684</xdr:colOff>
      <xdr:row>7</xdr:row>
      <xdr:rowOff>105392</xdr:rowOff>
    </xdr:to>
    <xdr:cxnSp macro="">
      <xdr:nvCxnSpPr>
        <xdr:cNvPr id="47" name="Straight Connector 46">
          <a:extLst>
            <a:ext uri="{FF2B5EF4-FFF2-40B4-BE49-F238E27FC236}">
              <a16:creationId xmlns:a16="http://schemas.microsoft.com/office/drawing/2014/main" id="{00000000-0008-0000-0400-00002F000000}"/>
            </a:ext>
          </a:extLst>
        </xdr:cNvPr>
        <xdr:cNvCxnSpPr>
          <a:endCxn id="45" idx="0"/>
        </xdr:cNvCxnSpPr>
      </xdr:nvCxnSpPr>
      <xdr:spPr>
        <a:xfrm rot="5400000" flipH="1" flipV="1">
          <a:off x="14813773" y="1588716"/>
          <a:ext cx="11993" cy="48173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283255</xdr:colOff>
      <xdr:row>9</xdr:row>
      <xdr:rowOff>296883</xdr:rowOff>
    </xdr:from>
    <xdr:to>
      <xdr:col>11</xdr:col>
      <xdr:colOff>206428</xdr:colOff>
      <xdr:row>10</xdr:row>
      <xdr:rowOff>198922</xdr:rowOff>
    </xdr:to>
    <xdr:sp macro="" textlink="">
      <xdr:nvSpPr>
        <xdr:cNvPr id="49" name="TextBox 64">
          <a:extLst>
            <a:ext uri="{FF2B5EF4-FFF2-40B4-BE49-F238E27FC236}">
              <a16:creationId xmlns:a16="http://schemas.microsoft.com/office/drawing/2014/main" id="{00000000-0008-0000-0400-000031000000}"/>
            </a:ext>
          </a:extLst>
        </xdr:cNvPr>
        <xdr:cNvSpPr txBox="1"/>
      </xdr:nvSpPr>
      <xdr:spPr>
        <a:xfrm>
          <a:off x="14608855" y="2538059"/>
          <a:ext cx="595526" cy="2337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100" i="1">
              <a:latin typeface="Frutiger 55 Roman" pitchFamily="34" charset="0"/>
            </a:rPr>
            <a:t>N1</a:t>
          </a:r>
        </a:p>
      </xdr:txBody>
    </xdr:sp>
    <xdr:clientData/>
  </xdr:twoCellAnchor>
  <xdr:twoCellAnchor>
    <xdr:from>
      <xdr:col>10</xdr:col>
      <xdr:colOff>204790</xdr:colOff>
      <xdr:row>10</xdr:row>
      <xdr:rowOff>150245</xdr:rowOff>
    </xdr:from>
    <xdr:to>
      <xdr:col>10</xdr:col>
      <xdr:colOff>304045</xdr:colOff>
      <xdr:row>10</xdr:row>
      <xdr:rowOff>232138</xdr:rowOff>
    </xdr:to>
    <xdr:sp macro="" textlink="">
      <xdr:nvSpPr>
        <xdr:cNvPr id="52" name="Flowchart: Connector 51">
          <a:extLst>
            <a:ext uri="{FF2B5EF4-FFF2-40B4-BE49-F238E27FC236}">
              <a16:creationId xmlns:a16="http://schemas.microsoft.com/office/drawing/2014/main" id="{00000000-0008-0000-0400-000034000000}"/>
            </a:ext>
          </a:extLst>
        </xdr:cNvPr>
        <xdr:cNvSpPr/>
      </xdr:nvSpPr>
      <xdr:spPr>
        <a:xfrm>
          <a:off x="14530390" y="2723116"/>
          <a:ext cx="99255" cy="81893"/>
        </a:xfrm>
        <a:prstGeom prst="flowChartConnector">
          <a:avLst/>
        </a:prstGeom>
        <a:solidFill>
          <a:srgbClr val="C00000"/>
        </a:solidFill>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sz="1100"/>
        </a:p>
      </xdr:txBody>
    </xdr:sp>
    <xdr:clientData/>
  </xdr:twoCellAnchor>
  <xdr:twoCellAnchor>
    <xdr:from>
      <xdr:col>7</xdr:col>
      <xdr:colOff>566639</xdr:colOff>
      <xdr:row>11</xdr:row>
      <xdr:rowOff>59771</xdr:rowOff>
    </xdr:from>
    <xdr:to>
      <xdr:col>8</xdr:col>
      <xdr:colOff>485415</xdr:colOff>
      <xdr:row>11</xdr:row>
      <xdr:rowOff>353777</xdr:rowOff>
    </xdr:to>
    <xdr:sp macro="" textlink="">
      <xdr:nvSpPr>
        <xdr:cNvPr id="53" name="Rectangle 52">
          <a:extLst>
            <a:ext uri="{FF2B5EF4-FFF2-40B4-BE49-F238E27FC236}">
              <a16:creationId xmlns:a16="http://schemas.microsoft.com/office/drawing/2014/main" id="{00000000-0008-0000-0400-000035000000}"/>
            </a:ext>
          </a:extLst>
        </xdr:cNvPr>
        <xdr:cNvSpPr/>
      </xdr:nvSpPr>
      <xdr:spPr>
        <a:xfrm>
          <a:off x="12982757" y="2964336"/>
          <a:ext cx="555270" cy="294006"/>
        </a:xfrm>
        <a:prstGeom prst="rect">
          <a:avLst/>
        </a:prstGeom>
      </xdr:spPr>
      <xdr:txBody>
        <a:bodyPr wrap="square">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100">
              <a:latin typeface="Frutiger 55 Roman" pitchFamily="34" charset="0"/>
            </a:rPr>
            <a:t>R</a:t>
          </a:r>
          <a:r>
            <a:rPr lang="en-US" sz="1100" baseline="-25000">
              <a:latin typeface="Frutiger 55 Roman" pitchFamily="34" charset="0"/>
            </a:rPr>
            <a:t>TTPd</a:t>
          </a:r>
        </a:p>
      </xdr:txBody>
    </xdr:sp>
    <xdr:clientData/>
  </xdr:twoCellAnchor>
  <xdr:twoCellAnchor>
    <xdr:from>
      <xdr:col>11</xdr:col>
      <xdr:colOff>657175</xdr:colOff>
      <xdr:row>7</xdr:row>
      <xdr:rowOff>94252</xdr:rowOff>
    </xdr:from>
    <xdr:to>
      <xdr:col>11</xdr:col>
      <xdr:colOff>659244</xdr:colOff>
      <xdr:row>9</xdr:row>
      <xdr:rowOff>74613</xdr:rowOff>
    </xdr:to>
    <xdr:cxnSp macro="">
      <xdr:nvCxnSpPr>
        <xdr:cNvPr id="54" name="Straight Arrow Connector 53">
          <a:extLst>
            <a:ext uri="{FF2B5EF4-FFF2-40B4-BE49-F238E27FC236}">
              <a16:creationId xmlns:a16="http://schemas.microsoft.com/office/drawing/2014/main" id="{00000000-0008-0000-0400-000036000000}"/>
            </a:ext>
          </a:extLst>
        </xdr:cNvPr>
        <xdr:cNvCxnSpPr/>
      </xdr:nvCxnSpPr>
      <xdr:spPr>
        <a:xfrm rot="5400000">
          <a:off x="15410488" y="2069080"/>
          <a:ext cx="491349" cy="2069"/>
        </a:xfrm>
        <a:prstGeom prst="straightConnector1">
          <a:avLst/>
        </a:prstGeom>
        <a:ln w="127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338018</xdr:colOff>
      <xdr:row>7</xdr:row>
      <xdr:rowOff>93398</xdr:rowOff>
    </xdr:from>
    <xdr:to>
      <xdr:col>11</xdr:col>
      <xdr:colOff>244456</xdr:colOff>
      <xdr:row>8</xdr:row>
      <xdr:rowOff>153050</xdr:rowOff>
    </xdr:to>
    <xdr:sp macro="" textlink="">
      <xdr:nvSpPr>
        <xdr:cNvPr id="56" name="Rectangle 55">
          <a:extLst>
            <a:ext uri="{FF2B5EF4-FFF2-40B4-BE49-F238E27FC236}">
              <a16:creationId xmlns:a16="http://schemas.microsoft.com/office/drawing/2014/main" id="{00000000-0008-0000-0400-000038000000}"/>
            </a:ext>
          </a:extLst>
        </xdr:cNvPr>
        <xdr:cNvSpPr/>
      </xdr:nvSpPr>
      <xdr:spPr>
        <a:xfrm>
          <a:off x="14663618" y="1823586"/>
          <a:ext cx="578791" cy="238946"/>
        </a:xfrm>
        <a:prstGeom prst="rect">
          <a:avLst/>
        </a:prstGeom>
      </xdr:spPr>
      <xdr:txBody>
        <a:bodyPr wrap="square">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100" i="1">
              <a:latin typeface="Frutiger 55 Roman" pitchFamily="34" charset="0"/>
            </a:rPr>
            <a:t>R</a:t>
          </a:r>
          <a:r>
            <a:rPr lang="en-US" sz="1100" baseline="-25000">
              <a:latin typeface="Frutiger 55 Roman" pitchFamily="34" charset="0"/>
            </a:rPr>
            <a:t>z1</a:t>
          </a:r>
        </a:p>
      </xdr:txBody>
    </xdr:sp>
    <xdr:clientData/>
  </xdr:twoCellAnchor>
  <xdr:twoCellAnchor>
    <xdr:from>
      <xdr:col>8</xdr:col>
      <xdr:colOff>559583</xdr:colOff>
      <xdr:row>10</xdr:row>
      <xdr:rowOff>186711</xdr:rowOff>
    </xdr:from>
    <xdr:to>
      <xdr:col>14</xdr:col>
      <xdr:colOff>174131</xdr:colOff>
      <xdr:row>10</xdr:row>
      <xdr:rowOff>186712</xdr:rowOff>
    </xdr:to>
    <xdr:cxnSp macro="">
      <xdr:nvCxnSpPr>
        <xdr:cNvPr id="57" name="Straight Connector 56">
          <a:extLst>
            <a:ext uri="{FF2B5EF4-FFF2-40B4-BE49-F238E27FC236}">
              <a16:creationId xmlns:a16="http://schemas.microsoft.com/office/drawing/2014/main" id="{00000000-0008-0000-0400-000039000000}"/>
            </a:ext>
          </a:extLst>
        </xdr:cNvPr>
        <xdr:cNvCxnSpPr/>
      </xdr:nvCxnSpPr>
      <xdr:spPr>
        <a:xfrm rot="10800000" flipV="1">
          <a:off x="13612195" y="2759582"/>
          <a:ext cx="3505230" cy="1"/>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63500</xdr:colOff>
      <xdr:row>7</xdr:row>
      <xdr:rowOff>52393</xdr:rowOff>
    </xdr:from>
    <xdr:to>
      <xdr:col>15</xdr:col>
      <xdr:colOff>396875</xdr:colOff>
      <xdr:row>8</xdr:row>
      <xdr:rowOff>109541</xdr:rowOff>
    </xdr:to>
    <xdr:sp macro="" textlink="">
      <xdr:nvSpPr>
        <xdr:cNvPr id="60" name="TextBox 11">
          <a:extLst>
            <a:ext uri="{FF2B5EF4-FFF2-40B4-BE49-F238E27FC236}">
              <a16:creationId xmlns:a16="http://schemas.microsoft.com/office/drawing/2014/main" id="{00000000-0008-0000-0400-00003C000000}"/>
            </a:ext>
          </a:extLst>
        </xdr:cNvPr>
        <xdr:cNvSpPr txBox="1"/>
      </xdr:nvSpPr>
      <xdr:spPr>
        <a:xfrm rot="2235694">
          <a:off x="15962313" y="1735143"/>
          <a:ext cx="1619250" cy="255586"/>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100" b="1">
              <a:latin typeface="Frutiger 55 Roman" pitchFamily="34" charset="0"/>
            </a:rPr>
            <a:t>No Termination</a:t>
          </a:r>
        </a:p>
      </xdr:txBody>
    </xdr:sp>
    <xdr:clientData/>
  </xdr:twoCellAnchor>
  <xdr:twoCellAnchor>
    <xdr:from>
      <xdr:col>14</xdr:col>
      <xdr:colOff>170330</xdr:colOff>
      <xdr:row>5</xdr:row>
      <xdr:rowOff>105833</xdr:rowOff>
    </xdr:from>
    <xdr:to>
      <xdr:col>14</xdr:col>
      <xdr:colOff>179916</xdr:colOff>
      <xdr:row>10</xdr:row>
      <xdr:rowOff>197223</xdr:rowOff>
    </xdr:to>
    <xdr:cxnSp macro="">
      <xdr:nvCxnSpPr>
        <xdr:cNvPr id="61" name="Straight Connector 60">
          <a:extLst>
            <a:ext uri="{FF2B5EF4-FFF2-40B4-BE49-F238E27FC236}">
              <a16:creationId xmlns:a16="http://schemas.microsoft.com/office/drawing/2014/main" id="{00000000-0008-0000-0400-00003D000000}"/>
            </a:ext>
          </a:extLst>
        </xdr:cNvPr>
        <xdr:cNvCxnSpPr/>
      </xdr:nvCxnSpPr>
      <xdr:spPr bwMode="auto">
        <a:xfrm flipH="1">
          <a:off x="17113624" y="1477433"/>
          <a:ext cx="9586" cy="1292661"/>
        </a:xfrm>
        <a:prstGeom prst="line">
          <a:avLst/>
        </a:prstGeom>
        <a:solidFill>
          <a:srgbClr val="FFFFFF"/>
        </a:solidFill>
        <a:ln w="9525" cap="flat" cmpd="sng" algn="ctr">
          <a:solidFill>
            <a:srgbClr val="000000"/>
          </a:solidFill>
          <a:prstDash val="solid"/>
          <a:round/>
          <a:headEnd type="none" w="med" len="med"/>
          <a:tailEnd type="none" w="med" len="med"/>
        </a:ln>
        <a:effectLst/>
      </xdr:spPr>
    </xdr:cxnSp>
    <xdr:clientData/>
  </xdr:twoCellAnchor>
  <xdr:twoCellAnchor>
    <xdr:from>
      <xdr:col>18</xdr:col>
      <xdr:colOff>406521</xdr:colOff>
      <xdr:row>8</xdr:row>
      <xdr:rowOff>200222</xdr:rowOff>
    </xdr:from>
    <xdr:to>
      <xdr:col>18</xdr:col>
      <xdr:colOff>412376</xdr:colOff>
      <xdr:row>10</xdr:row>
      <xdr:rowOff>44823</xdr:rowOff>
    </xdr:to>
    <xdr:cxnSp macro="">
      <xdr:nvCxnSpPr>
        <xdr:cNvPr id="63" name="Straight Connector 62">
          <a:extLst>
            <a:ext uri="{FF2B5EF4-FFF2-40B4-BE49-F238E27FC236}">
              <a16:creationId xmlns:a16="http://schemas.microsoft.com/office/drawing/2014/main" id="{00000000-0008-0000-0400-00003F000000}"/>
            </a:ext>
          </a:extLst>
        </xdr:cNvPr>
        <xdr:cNvCxnSpPr/>
      </xdr:nvCxnSpPr>
      <xdr:spPr bwMode="auto">
        <a:xfrm flipH="1" flipV="1">
          <a:off x="19895792" y="2109704"/>
          <a:ext cx="5855" cy="507990"/>
        </a:xfrm>
        <a:prstGeom prst="line">
          <a:avLst/>
        </a:prstGeom>
        <a:solidFill>
          <a:srgbClr val="FFFFFF"/>
        </a:solidFill>
        <a:ln w="9525" cap="flat" cmpd="sng" algn="ctr">
          <a:solidFill>
            <a:srgbClr val="000000"/>
          </a:solidFill>
          <a:prstDash val="solid"/>
          <a:round/>
          <a:headEnd type="none" w="med" len="med"/>
          <a:tailEnd type="none" w="med" len="med"/>
        </a:ln>
        <a:effectLst/>
      </xdr:spPr>
    </xdr:cxnSp>
    <xdr:clientData/>
  </xdr:twoCellAnchor>
  <xdr:twoCellAnchor>
    <xdr:from>
      <xdr:col>10</xdr:col>
      <xdr:colOff>254418</xdr:colOff>
      <xdr:row>7</xdr:row>
      <xdr:rowOff>17319</xdr:rowOff>
    </xdr:from>
    <xdr:to>
      <xdr:col>10</xdr:col>
      <xdr:colOff>265545</xdr:colOff>
      <xdr:row>10</xdr:row>
      <xdr:rowOff>232138</xdr:rowOff>
    </xdr:to>
    <xdr:cxnSp macro="">
      <xdr:nvCxnSpPr>
        <xdr:cNvPr id="73" name="Straight Connector 72">
          <a:extLst>
            <a:ext uri="{FF2B5EF4-FFF2-40B4-BE49-F238E27FC236}">
              <a16:creationId xmlns:a16="http://schemas.microsoft.com/office/drawing/2014/main" id="{00000000-0008-0000-0400-000049000000}"/>
            </a:ext>
          </a:extLst>
        </xdr:cNvPr>
        <xdr:cNvCxnSpPr>
          <a:endCxn id="52" idx="4"/>
        </xdr:cNvCxnSpPr>
      </xdr:nvCxnSpPr>
      <xdr:spPr bwMode="auto">
        <a:xfrm flipH="1">
          <a:off x="14580018" y="1747507"/>
          <a:ext cx="11127" cy="1057502"/>
        </a:xfrm>
        <a:prstGeom prst="line">
          <a:avLst/>
        </a:prstGeom>
        <a:solidFill>
          <a:srgbClr val="FFFFFF"/>
        </a:solidFill>
        <a:ln w="9525" cap="flat" cmpd="sng" algn="ctr">
          <a:solidFill>
            <a:srgbClr val="000000"/>
          </a:solidFill>
          <a:prstDash val="solid"/>
          <a:round/>
          <a:headEnd type="none" w="med" len="med"/>
          <a:tailEnd type="none" w="med" len="med"/>
        </a:ln>
        <a:effectLst/>
      </xdr:spPr>
    </xdr:cxnSp>
    <xdr:clientData/>
  </xdr:twoCellAnchor>
  <xdr:twoCellAnchor>
    <xdr:from>
      <xdr:col>18</xdr:col>
      <xdr:colOff>296332</xdr:colOff>
      <xdr:row>11</xdr:row>
      <xdr:rowOff>414867</xdr:rowOff>
    </xdr:from>
    <xdr:to>
      <xdr:col>18</xdr:col>
      <xdr:colOff>530119</xdr:colOff>
      <xdr:row>11</xdr:row>
      <xdr:rowOff>416993</xdr:rowOff>
    </xdr:to>
    <xdr:cxnSp macro="">
      <xdr:nvCxnSpPr>
        <xdr:cNvPr id="91" name="Straight Connector 90">
          <a:extLst>
            <a:ext uri="{FF2B5EF4-FFF2-40B4-BE49-F238E27FC236}">
              <a16:creationId xmlns:a16="http://schemas.microsoft.com/office/drawing/2014/main" id="{00000000-0008-0000-0400-00005B000000}"/>
            </a:ext>
          </a:extLst>
        </xdr:cNvPr>
        <xdr:cNvCxnSpPr/>
      </xdr:nvCxnSpPr>
      <xdr:spPr>
        <a:xfrm>
          <a:off x="19430999" y="2937934"/>
          <a:ext cx="233787" cy="2126"/>
        </a:xfrm>
        <a:prstGeom prst="line">
          <a:avLst/>
        </a:prstGeom>
        <a:ln w="19050">
          <a:solidFill>
            <a:srgbClr val="00206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368300</xdr:colOff>
      <xdr:row>11</xdr:row>
      <xdr:rowOff>469900</xdr:rowOff>
    </xdr:from>
    <xdr:to>
      <xdr:col>18</xdr:col>
      <xdr:colOff>458153</xdr:colOff>
      <xdr:row>11</xdr:row>
      <xdr:rowOff>472027</xdr:rowOff>
    </xdr:to>
    <xdr:cxnSp macro="">
      <xdr:nvCxnSpPr>
        <xdr:cNvPr id="93" name="Straight Connector 92">
          <a:extLst>
            <a:ext uri="{FF2B5EF4-FFF2-40B4-BE49-F238E27FC236}">
              <a16:creationId xmlns:a16="http://schemas.microsoft.com/office/drawing/2014/main" id="{00000000-0008-0000-0400-00005D000000}"/>
            </a:ext>
          </a:extLst>
        </xdr:cNvPr>
        <xdr:cNvCxnSpPr/>
      </xdr:nvCxnSpPr>
      <xdr:spPr>
        <a:xfrm>
          <a:off x="19502967" y="2992967"/>
          <a:ext cx="89853" cy="2127"/>
        </a:xfrm>
        <a:prstGeom prst="line">
          <a:avLst/>
        </a:prstGeom>
        <a:ln w="19050">
          <a:solidFill>
            <a:srgbClr val="00206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427166</xdr:colOff>
      <xdr:row>11</xdr:row>
      <xdr:rowOff>628843</xdr:rowOff>
    </xdr:from>
    <xdr:to>
      <xdr:col>9</xdr:col>
      <xdr:colOff>20180</xdr:colOff>
      <xdr:row>11</xdr:row>
      <xdr:rowOff>630969</xdr:rowOff>
    </xdr:to>
    <xdr:cxnSp macro="">
      <xdr:nvCxnSpPr>
        <xdr:cNvPr id="95" name="Straight Connector 94">
          <a:extLst>
            <a:ext uri="{FF2B5EF4-FFF2-40B4-BE49-F238E27FC236}">
              <a16:creationId xmlns:a16="http://schemas.microsoft.com/office/drawing/2014/main" id="{00000000-0008-0000-0400-00005F000000}"/>
            </a:ext>
          </a:extLst>
        </xdr:cNvPr>
        <xdr:cNvCxnSpPr/>
      </xdr:nvCxnSpPr>
      <xdr:spPr>
        <a:xfrm>
          <a:off x="13034802" y="3145752"/>
          <a:ext cx="233787" cy="2126"/>
        </a:xfrm>
        <a:prstGeom prst="line">
          <a:avLst/>
        </a:prstGeom>
        <a:ln w="19050">
          <a:solidFill>
            <a:srgbClr val="00206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499134</xdr:colOff>
      <xdr:row>11</xdr:row>
      <xdr:rowOff>683876</xdr:rowOff>
    </xdr:from>
    <xdr:to>
      <xdr:col>8</xdr:col>
      <xdr:colOff>588987</xdr:colOff>
      <xdr:row>11</xdr:row>
      <xdr:rowOff>686003</xdr:rowOff>
    </xdr:to>
    <xdr:cxnSp macro="">
      <xdr:nvCxnSpPr>
        <xdr:cNvPr id="96" name="Straight Connector 95">
          <a:extLst>
            <a:ext uri="{FF2B5EF4-FFF2-40B4-BE49-F238E27FC236}">
              <a16:creationId xmlns:a16="http://schemas.microsoft.com/office/drawing/2014/main" id="{00000000-0008-0000-0400-000060000000}"/>
            </a:ext>
          </a:extLst>
        </xdr:cNvPr>
        <xdr:cNvCxnSpPr/>
      </xdr:nvCxnSpPr>
      <xdr:spPr>
        <a:xfrm>
          <a:off x="13106770" y="3200785"/>
          <a:ext cx="89853" cy="2127"/>
        </a:xfrm>
        <a:prstGeom prst="line">
          <a:avLst/>
        </a:prstGeom>
        <a:ln w="19050">
          <a:solidFill>
            <a:srgbClr val="002060"/>
          </a:solidFill>
        </a:ln>
      </xdr:spPr>
      <xdr:style>
        <a:lnRef idx="1">
          <a:schemeClr val="accent1"/>
        </a:lnRef>
        <a:fillRef idx="0">
          <a:schemeClr val="accent1"/>
        </a:fillRef>
        <a:effectRef idx="0">
          <a:schemeClr val="accent1"/>
        </a:effectRef>
        <a:fontRef idx="minor">
          <a:schemeClr val="tx1"/>
        </a:fontRef>
      </xdr:style>
    </xdr:cxnSp>
    <xdr:clientData/>
  </xdr:twoCellAnchor>
  <mc:AlternateContent xmlns:mc="http://schemas.openxmlformats.org/markup-compatibility/2006">
    <mc:Choice xmlns:a14="http://schemas.microsoft.com/office/drawing/2010/main" Requires="a14">
      <xdr:twoCellAnchor>
        <xdr:from>
          <xdr:col>26</xdr:col>
          <xdr:colOff>0</xdr:colOff>
          <xdr:row>16</xdr:row>
          <xdr:rowOff>200025</xdr:rowOff>
        </xdr:from>
        <xdr:to>
          <xdr:col>26</xdr:col>
          <xdr:colOff>0</xdr:colOff>
          <xdr:row>17</xdr:row>
          <xdr:rowOff>0</xdr:rowOff>
        </xdr:to>
        <xdr:sp macro="" textlink="">
          <xdr:nvSpPr>
            <xdr:cNvPr id="4115" name="Drop Down 19" hidden="1">
              <a:extLst>
                <a:ext uri="{63B3BB69-23CF-44E3-9099-C40C66FF867C}">
                  <a14:compatExt spid="_x0000_s4115"/>
                </a:ext>
                <a:ext uri="{FF2B5EF4-FFF2-40B4-BE49-F238E27FC236}">
                  <a16:creationId xmlns:a16="http://schemas.microsoft.com/office/drawing/2014/main" id="{00000000-0008-0000-0400-0000131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LocksWithSheet="0"/>
      </xdr:twoCellAnchor>
    </mc:Choice>
    <mc:Fallback/>
  </mc:AlternateContent>
</xdr:wsDr>
</file>

<file path=xl/drawings/drawing5.xml><?xml version="1.0" encoding="utf-8"?>
<xdr:wsDr xmlns:xdr="http://schemas.openxmlformats.org/drawingml/2006/spreadsheetDrawing" xmlns:a="http://schemas.openxmlformats.org/drawingml/2006/main">
  <xdr:twoCellAnchor>
    <xdr:from>
      <xdr:col>7</xdr:col>
      <xdr:colOff>935355</xdr:colOff>
      <xdr:row>21</xdr:row>
      <xdr:rowOff>38100</xdr:rowOff>
    </xdr:from>
    <xdr:to>
      <xdr:col>7</xdr:col>
      <xdr:colOff>944880</xdr:colOff>
      <xdr:row>23</xdr:row>
      <xdr:rowOff>15240</xdr:rowOff>
    </xdr:to>
    <xdr:sp macro="" textlink="">
      <xdr:nvSpPr>
        <xdr:cNvPr id="3" name="Line 5">
          <a:extLst>
            <a:ext uri="{FF2B5EF4-FFF2-40B4-BE49-F238E27FC236}">
              <a16:creationId xmlns:a16="http://schemas.microsoft.com/office/drawing/2014/main" id="{00000000-0008-0000-0500-000003000000}"/>
            </a:ext>
          </a:extLst>
        </xdr:cNvPr>
        <xdr:cNvSpPr>
          <a:spLocks noChangeShapeType="1"/>
        </xdr:cNvSpPr>
      </xdr:nvSpPr>
      <xdr:spPr bwMode="auto">
        <a:xfrm flipH="1" flipV="1">
          <a:off x="16800195" y="6697980"/>
          <a:ext cx="9525" cy="320040"/>
        </a:xfrm>
        <a:prstGeom prst="line">
          <a:avLst/>
        </a:prstGeom>
        <a:noFill/>
        <a:ln w="9525">
          <a:solidFill>
            <a:srgbClr val="000000"/>
          </a:solidFill>
          <a:round/>
          <a:headEnd/>
          <a:tailEnd type="triangle" w="med" len="med"/>
        </a:ln>
      </xdr:spPr>
    </xdr:sp>
    <xdr:clientData/>
  </xdr:twoCellAnchor>
  <xdr:twoCellAnchor>
    <xdr:from>
      <xdr:col>0</xdr:col>
      <xdr:colOff>114300</xdr:colOff>
      <xdr:row>0</xdr:row>
      <xdr:rowOff>76200</xdr:rowOff>
    </xdr:from>
    <xdr:to>
      <xdr:col>2</xdr:col>
      <xdr:colOff>121920</xdr:colOff>
      <xdr:row>0</xdr:row>
      <xdr:rowOff>457200</xdr:rowOff>
    </xdr:to>
    <xdr:pic>
      <xdr:nvPicPr>
        <xdr:cNvPr id="4" name="Picture 2">
          <a:extLst>
            <a:ext uri="{FF2B5EF4-FFF2-40B4-BE49-F238E27FC236}">
              <a16:creationId xmlns:a16="http://schemas.microsoft.com/office/drawing/2014/main" id="{00000000-0008-0000-0500-000004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9212580" y="76200"/>
          <a:ext cx="1691640" cy="381000"/>
        </a:xfrm>
        <a:prstGeom prst="rect">
          <a:avLst/>
        </a:prstGeom>
        <a:noFill/>
      </xdr:spPr>
    </xdr:pic>
    <xdr:clientData/>
  </xdr:twoCellAnchor>
</xdr:wsDr>
</file>

<file path=xl/drawings/drawing6.xml><?xml version="1.0" encoding="utf-8"?>
<xdr:wsDr xmlns:xdr="http://schemas.openxmlformats.org/drawingml/2006/spreadsheetDrawing" xmlns:a="http://schemas.openxmlformats.org/drawingml/2006/main">
  <xdr:twoCellAnchor>
    <xdr:from>
      <xdr:col>1</xdr:col>
      <xdr:colOff>0</xdr:colOff>
      <xdr:row>0</xdr:row>
      <xdr:rowOff>0</xdr:rowOff>
    </xdr:from>
    <xdr:to>
      <xdr:col>2</xdr:col>
      <xdr:colOff>1200150</xdr:colOff>
      <xdr:row>0</xdr:row>
      <xdr:rowOff>371475</xdr:rowOff>
    </xdr:to>
    <xdr:pic>
      <xdr:nvPicPr>
        <xdr:cNvPr id="6" name="Picture 3">
          <a:extLst>
            <a:ext uri="{FF2B5EF4-FFF2-40B4-BE49-F238E27FC236}">
              <a16:creationId xmlns:a16="http://schemas.microsoft.com/office/drawing/2014/main" id="{00000000-0008-0000-0600-000006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381000" y="0"/>
          <a:ext cx="1381125" cy="371475"/>
        </a:xfrm>
        <a:prstGeom prst="rect">
          <a:avLst/>
        </a:prstGeom>
        <a:noFill/>
      </xdr:spPr>
    </xdr:pic>
    <xdr:clientData/>
  </xdr:twoCellAnchor>
  <xdr:twoCellAnchor>
    <xdr:from>
      <xdr:col>5</xdr:col>
      <xdr:colOff>404812</xdr:colOff>
      <xdr:row>6</xdr:row>
      <xdr:rowOff>47624</xdr:rowOff>
    </xdr:from>
    <xdr:to>
      <xdr:col>13</xdr:col>
      <xdr:colOff>190499</xdr:colOff>
      <xdr:row>29</xdr:row>
      <xdr:rowOff>23812</xdr:rowOff>
    </xdr:to>
    <xdr:graphicFrame macro="">
      <xdr:nvGraphicFramePr>
        <xdr:cNvPr id="5" name="Chart 1">
          <a:extLst>
            <a:ext uri="{FF2B5EF4-FFF2-40B4-BE49-F238E27FC236}">
              <a16:creationId xmlns:a16="http://schemas.microsoft.com/office/drawing/2014/main" id="{00000000-0008-0000-06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359835</xdr:colOff>
      <xdr:row>30</xdr:row>
      <xdr:rowOff>109802</xdr:rowOff>
    </xdr:from>
    <xdr:to>
      <xdr:col>13</xdr:col>
      <xdr:colOff>201084</xdr:colOff>
      <xdr:row>58</xdr:row>
      <xdr:rowOff>95250</xdr:rowOff>
    </xdr:to>
    <xdr:graphicFrame macro="">
      <xdr:nvGraphicFramePr>
        <xdr:cNvPr id="8" name="Chart 2">
          <a:extLst>
            <a:ext uri="{FF2B5EF4-FFF2-40B4-BE49-F238E27FC236}">
              <a16:creationId xmlns:a16="http://schemas.microsoft.com/office/drawing/2014/main" id="{00000000-0008-0000-06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xdr:col>
      <xdr:colOff>615950</xdr:colOff>
      <xdr:row>1</xdr:row>
      <xdr:rowOff>159497</xdr:rowOff>
    </xdr:to>
    <xdr:pic>
      <xdr:nvPicPr>
        <xdr:cNvPr id="2" name="Picture 1">
          <a:extLst>
            <a:ext uri="{FF2B5EF4-FFF2-40B4-BE49-F238E27FC236}">
              <a16:creationId xmlns:a16="http://schemas.microsoft.com/office/drawing/2014/main" id="{00000000-0008-0000-0700-000002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21920" y="167640"/>
          <a:ext cx="615950" cy="159497"/>
        </a:xfrm>
        <a:prstGeom prst="rect">
          <a:avLst/>
        </a:prstGeom>
        <a:noFill/>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3" Type="http://schemas.openxmlformats.org/officeDocument/2006/relationships/vmlDrawing" Target="../drawings/vmlDrawing1.vml"/><Relationship Id="rId7" Type="http://schemas.openxmlformats.org/officeDocument/2006/relationships/ctrlProp" Target="../ctrlProps/ctrlProp4.xml"/><Relationship Id="rId12" Type="http://schemas.openxmlformats.org/officeDocument/2006/relationships/ctrlProp" Target="../ctrlProps/ctrlProp9.xml"/><Relationship Id="rId2" Type="http://schemas.openxmlformats.org/officeDocument/2006/relationships/drawing" Target="../drawings/drawing3.xml"/><Relationship Id="rId1" Type="http://schemas.openxmlformats.org/officeDocument/2006/relationships/printerSettings" Target="../printerSettings/printerSettings3.bin"/><Relationship Id="rId6" Type="http://schemas.openxmlformats.org/officeDocument/2006/relationships/ctrlProp" Target="../ctrlProps/ctrlProp3.xml"/><Relationship Id="rId11" Type="http://schemas.openxmlformats.org/officeDocument/2006/relationships/ctrlProp" Target="../ctrlProps/ctrlProp8.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trlProp" Target="../ctrlProps/ctrlProp1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B1:D23"/>
  <sheetViews>
    <sheetView tabSelected="1" zoomScaleNormal="100" workbookViewId="0">
      <selection activeCell="D17" sqref="D17"/>
    </sheetView>
  </sheetViews>
  <sheetFormatPr defaultColWidth="9.28515625" defaultRowHeight="12.75" x14ac:dyDescent="0.2"/>
  <cols>
    <col min="1" max="1" width="5.7109375" style="3" customWidth="1"/>
    <col min="2" max="2" width="15.28515625" style="3" customWidth="1"/>
    <col min="3" max="3" width="3.7109375" style="3" customWidth="1"/>
    <col min="4" max="4" width="67.28515625" style="3" customWidth="1"/>
    <col min="5" max="16384" width="9.28515625" style="3"/>
  </cols>
  <sheetData>
    <row r="1" spans="2:4" ht="42.75" customHeight="1" thickBot="1" x14ac:dyDescent="0.25">
      <c r="D1" s="160" t="s">
        <v>133</v>
      </c>
    </row>
    <row r="2" spans="2:4" x14ac:dyDescent="0.2">
      <c r="B2" s="4" t="s">
        <v>8</v>
      </c>
      <c r="C2" s="5" t="s">
        <v>17</v>
      </c>
      <c r="D2" s="6" t="s">
        <v>134</v>
      </c>
    </row>
    <row r="3" spans="2:4" x14ac:dyDescent="0.2">
      <c r="B3" s="7" t="s">
        <v>9</v>
      </c>
      <c r="C3" s="8" t="s">
        <v>17</v>
      </c>
      <c r="D3" s="9">
        <v>2.1</v>
      </c>
    </row>
    <row r="4" spans="2:4" x14ac:dyDescent="0.2">
      <c r="B4" s="7" t="s">
        <v>10</v>
      </c>
      <c r="C4" s="8" t="s">
        <v>17</v>
      </c>
      <c r="D4" s="10" t="s">
        <v>268</v>
      </c>
    </row>
    <row r="5" spans="2:4" x14ac:dyDescent="0.2">
      <c r="B5" s="7"/>
      <c r="C5" s="8"/>
      <c r="D5" s="11"/>
    </row>
    <row r="6" spans="2:4" x14ac:dyDescent="0.2">
      <c r="B6" s="7" t="s">
        <v>12</v>
      </c>
      <c r="C6" s="8" t="s">
        <v>17</v>
      </c>
      <c r="D6" s="12"/>
    </row>
    <row r="7" spans="2:4" x14ac:dyDescent="0.2">
      <c r="B7" s="7" t="s">
        <v>11</v>
      </c>
      <c r="C7" s="8" t="s">
        <v>17</v>
      </c>
      <c r="D7" s="11" t="s">
        <v>16</v>
      </c>
    </row>
    <row r="8" spans="2:4" x14ac:dyDescent="0.2">
      <c r="B8" s="7"/>
      <c r="C8" s="8"/>
      <c r="D8" s="11"/>
    </row>
    <row r="9" spans="2:4" ht="25.5" x14ac:dyDescent="0.2">
      <c r="B9" s="7" t="s">
        <v>13</v>
      </c>
      <c r="C9" s="8" t="s">
        <v>17</v>
      </c>
      <c r="D9" s="11" t="s">
        <v>232</v>
      </c>
    </row>
    <row r="10" spans="2:4" x14ac:dyDescent="0.2">
      <c r="B10" s="7"/>
      <c r="C10" s="8"/>
      <c r="D10" s="11"/>
    </row>
    <row r="11" spans="2:4" x14ac:dyDescent="0.2">
      <c r="B11" s="7" t="s">
        <v>23</v>
      </c>
      <c r="C11" s="8" t="s">
        <v>17</v>
      </c>
      <c r="D11" s="11"/>
    </row>
    <row r="12" spans="2:4" x14ac:dyDescent="0.2">
      <c r="B12" s="7"/>
      <c r="C12" s="8"/>
      <c r="D12" s="11"/>
    </row>
    <row r="13" spans="2:4" x14ac:dyDescent="0.2">
      <c r="B13" s="7" t="s">
        <v>14</v>
      </c>
      <c r="C13" s="8" t="s">
        <v>17</v>
      </c>
      <c r="D13" s="11" t="s">
        <v>263</v>
      </c>
    </row>
    <row r="14" spans="2:4" x14ac:dyDescent="0.2">
      <c r="B14" s="7"/>
      <c r="C14" s="8"/>
      <c r="D14" s="11" t="s">
        <v>264</v>
      </c>
    </row>
    <row r="15" spans="2:4" x14ac:dyDescent="0.2">
      <c r="B15" s="7"/>
      <c r="C15" s="8"/>
      <c r="D15" s="11" t="s">
        <v>267</v>
      </c>
    </row>
    <row r="16" spans="2:4" x14ac:dyDescent="0.2">
      <c r="B16" s="7"/>
      <c r="C16" s="8"/>
      <c r="D16" s="11" t="s">
        <v>269</v>
      </c>
    </row>
    <row r="17" spans="2:4" x14ac:dyDescent="0.2">
      <c r="B17" s="7"/>
      <c r="C17" s="8"/>
      <c r="D17" s="11"/>
    </row>
    <row r="18" spans="2:4" ht="127.5" x14ac:dyDescent="0.2">
      <c r="B18" s="7" t="s">
        <v>15</v>
      </c>
      <c r="C18" s="8" t="s">
        <v>17</v>
      </c>
      <c r="D18" s="13" t="s">
        <v>27</v>
      </c>
    </row>
    <row r="19" spans="2:4" ht="25.5" x14ac:dyDescent="0.2">
      <c r="B19" s="7"/>
      <c r="C19" s="8"/>
      <c r="D19" s="11" t="s">
        <v>28</v>
      </c>
    </row>
    <row r="20" spans="2:4" x14ac:dyDescent="0.2">
      <c r="B20" s="7"/>
      <c r="C20" s="8"/>
      <c r="D20" s="11"/>
    </row>
    <row r="21" spans="2:4" x14ac:dyDescent="0.2">
      <c r="B21" s="7"/>
      <c r="C21" s="8"/>
      <c r="D21" s="11"/>
    </row>
    <row r="22" spans="2:4" x14ac:dyDescent="0.2">
      <c r="B22" s="7"/>
      <c r="C22" s="8"/>
      <c r="D22" s="11" t="s">
        <v>146</v>
      </c>
    </row>
    <row r="23" spans="2:4" ht="13.5" thickBot="1" x14ac:dyDescent="0.25">
      <c r="B23" s="14"/>
      <c r="C23" s="15"/>
      <c r="D23" s="16" t="s">
        <v>25</v>
      </c>
    </row>
  </sheetData>
  <phoneticPr fontId="0" type="noConversion"/>
  <pageMargins left="0.75" right="0.75" top="1" bottom="1" header="0.5" footer="0.5"/>
  <pageSetup orientation="landscape"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B1:D48"/>
  <sheetViews>
    <sheetView topLeftCell="A18" zoomScaleNormal="100" workbookViewId="0">
      <selection activeCell="I30" sqref="I30"/>
    </sheetView>
  </sheetViews>
  <sheetFormatPr defaultColWidth="9.28515625" defaultRowHeight="12.75" x14ac:dyDescent="0.2"/>
  <cols>
    <col min="1" max="1" width="5.7109375" style="17" customWidth="1"/>
    <col min="2" max="2" width="5.42578125" style="17" customWidth="1"/>
    <col min="3" max="3" width="117" style="17" customWidth="1"/>
    <col min="4" max="4" width="19.7109375" style="17" customWidth="1"/>
    <col min="5" max="16384" width="9.28515625" style="17"/>
  </cols>
  <sheetData>
    <row r="1" spans="2:4" ht="41.25" customHeight="1" x14ac:dyDescent="0.2"/>
    <row r="2" spans="2:4" ht="18.75" x14ac:dyDescent="0.3">
      <c r="B2" s="276" t="s">
        <v>31</v>
      </c>
      <c r="C2" s="276"/>
    </row>
    <row r="3" spans="2:4" ht="26.25" x14ac:dyDescent="0.4">
      <c r="B3" s="18" t="s">
        <v>129</v>
      </c>
      <c r="D3" s="202"/>
    </row>
    <row r="4" spans="2:4" s="19" customFormat="1" ht="38.25" x14ac:dyDescent="0.2">
      <c r="C4" s="20" t="s">
        <v>245</v>
      </c>
    </row>
    <row r="5" spans="2:4" s="19" customFormat="1" x14ac:dyDescent="0.2">
      <c r="C5" s="143" t="s">
        <v>70</v>
      </c>
    </row>
    <row r="6" spans="2:4" x14ac:dyDescent="0.2">
      <c r="C6" s="20"/>
    </row>
    <row r="7" spans="2:4" ht="15.75" x14ac:dyDescent="0.25">
      <c r="B7" s="18" t="s">
        <v>130</v>
      </c>
      <c r="C7" s="20"/>
    </row>
    <row r="8" spans="2:4" s="19" customFormat="1" x14ac:dyDescent="0.2">
      <c r="C8" s="20" t="s">
        <v>78</v>
      </c>
    </row>
    <row r="9" spans="2:4" s="19" customFormat="1" x14ac:dyDescent="0.2">
      <c r="C9" s="20" t="s">
        <v>79</v>
      </c>
    </row>
    <row r="10" spans="2:4" s="19" customFormat="1" x14ac:dyDescent="0.2">
      <c r="C10" s="168" t="s">
        <v>145</v>
      </c>
    </row>
    <row r="11" spans="2:4" s="19" customFormat="1" ht="41.45" customHeight="1" x14ac:dyDescent="0.2">
      <c r="C11" s="168" t="s">
        <v>184</v>
      </c>
    </row>
    <row r="12" spans="2:4" s="19" customFormat="1" ht="17.45" customHeight="1" x14ac:dyDescent="0.2">
      <c r="C12" s="168" t="s">
        <v>183</v>
      </c>
    </row>
    <row r="13" spans="2:4" s="19" customFormat="1" ht="17.45" customHeight="1" x14ac:dyDescent="0.2">
      <c r="B13" s="263"/>
      <c r="C13" s="168" t="s">
        <v>244</v>
      </c>
    </row>
    <row r="14" spans="2:4" s="19" customFormat="1" ht="17.45" customHeight="1" x14ac:dyDescent="0.2">
      <c r="C14" s="168" t="s">
        <v>233</v>
      </c>
    </row>
    <row r="15" spans="2:4" s="19" customFormat="1" ht="17.45" customHeight="1" x14ac:dyDescent="0.2">
      <c r="C15" s="168"/>
    </row>
    <row r="16" spans="2:4" s="19" customFormat="1" x14ac:dyDescent="0.2">
      <c r="C16" s="20" t="s">
        <v>234</v>
      </c>
    </row>
    <row r="17" spans="2:3" s="19" customFormat="1" ht="25.5" x14ac:dyDescent="0.2">
      <c r="C17" s="20" t="s">
        <v>235</v>
      </c>
    </row>
    <row r="18" spans="2:3" ht="30" customHeight="1" x14ac:dyDescent="0.2">
      <c r="C18" s="168" t="s">
        <v>236</v>
      </c>
    </row>
    <row r="19" spans="2:3" s="19" customFormat="1" ht="51" x14ac:dyDescent="0.2">
      <c r="C19" s="20" t="s">
        <v>237</v>
      </c>
    </row>
    <row r="20" spans="2:3" s="19" customFormat="1" x14ac:dyDescent="0.2">
      <c r="C20" s="20" t="s">
        <v>238</v>
      </c>
    </row>
    <row r="21" spans="2:3" s="19" customFormat="1" x14ac:dyDescent="0.2">
      <c r="C21" s="20" t="s">
        <v>239</v>
      </c>
    </row>
    <row r="22" spans="2:3" s="19" customFormat="1" x14ac:dyDescent="0.2">
      <c r="C22" s="20" t="s">
        <v>240</v>
      </c>
    </row>
    <row r="23" spans="2:3" s="19" customFormat="1" ht="25.5" x14ac:dyDescent="0.2">
      <c r="C23" s="20" t="s">
        <v>241</v>
      </c>
    </row>
    <row r="24" spans="2:3" s="19" customFormat="1" x14ac:dyDescent="0.2">
      <c r="C24" s="20" t="s">
        <v>242</v>
      </c>
    </row>
    <row r="25" spans="2:3" x14ac:dyDescent="0.2">
      <c r="C25" s="20"/>
    </row>
    <row r="26" spans="2:3" ht="15.75" x14ac:dyDescent="0.25">
      <c r="B26" s="18" t="s">
        <v>32</v>
      </c>
      <c r="C26" s="20"/>
    </row>
    <row r="27" spans="2:3" ht="38.25" x14ac:dyDescent="0.2">
      <c r="C27" s="20" t="s">
        <v>34</v>
      </c>
    </row>
    <row r="28" spans="2:3" x14ac:dyDescent="0.2">
      <c r="C28" s="20"/>
    </row>
    <row r="29" spans="2:3" ht="15.75" x14ac:dyDescent="0.25">
      <c r="B29" s="18" t="s">
        <v>33</v>
      </c>
      <c r="C29" s="20"/>
    </row>
    <row r="30" spans="2:3" ht="63.75" x14ac:dyDescent="0.2">
      <c r="C30" s="20" t="s">
        <v>81</v>
      </c>
    </row>
    <row r="31" spans="2:3" x14ac:dyDescent="0.2">
      <c r="C31" s="20"/>
    </row>
    <row r="32" spans="2:3" x14ac:dyDescent="0.2">
      <c r="C32" s="20"/>
    </row>
    <row r="33" spans="3:3" x14ac:dyDescent="0.2">
      <c r="C33" s="250" t="s">
        <v>185</v>
      </c>
    </row>
    <row r="34" spans="3:3" x14ac:dyDescent="0.2">
      <c r="C34" s="250" t="s">
        <v>200</v>
      </c>
    </row>
    <row r="35" spans="3:3" x14ac:dyDescent="0.2">
      <c r="C35" s="250" t="s">
        <v>250</v>
      </c>
    </row>
    <row r="36" spans="3:3" x14ac:dyDescent="0.2">
      <c r="C36" s="20"/>
    </row>
    <row r="37" spans="3:3" x14ac:dyDescent="0.2">
      <c r="C37" s="20"/>
    </row>
    <row r="38" spans="3:3" x14ac:dyDescent="0.2">
      <c r="C38" s="20"/>
    </row>
    <row r="39" spans="3:3" x14ac:dyDescent="0.2">
      <c r="C39" s="20"/>
    </row>
    <row r="40" spans="3:3" x14ac:dyDescent="0.2">
      <c r="C40" s="20"/>
    </row>
    <row r="41" spans="3:3" x14ac:dyDescent="0.2">
      <c r="C41" s="20"/>
    </row>
    <row r="42" spans="3:3" x14ac:dyDescent="0.2">
      <c r="C42" s="20"/>
    </row>
    <row r="43" spans="3:3" x14ac:dyDescent="0.2">
      <c r="C43" s="20"/>
    </row>
    <row r="44" spans="3:3" x14ac:dyDescent="0.2">
      <c r="C44" s="20"/>
    </row>
    <row r="45" spans="3:3" x14ac:dyDescent="0.2">
      <c r="C45" s="20"/>
    </row>
    <row r="46" spans="3:3" x14ac:dyDescent="0.2">
      <c r="C46" s="20"/>
    </row>
    <row r="47" spans="3:3" x14ac:dyDescent="0.2">
      <c r="C47" s="20"/>
    </row>
    <row r="48" spans="3:3" x14ac:dyDescent="0.2">
      <c r="C48" s="20"/>
    </row>
  </sheetData>
  <mergeCells count="1">
    <mergeCell ref="B2:C2"/>
  </mergeCells>
  <phoneticPr fontId="0" type="noConversion"/>
  <pageMargins left="0.75" right="0.75" top="1" bottom="1" header="0.5" footer="0.5"/>
  <pageSetup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pageSetUpPr fitToPage="1"/>
  </sheetPr>
  <dimension ref="A1:Q35"/>
  <sheetViews>
    <sheetView workbookViewId="0">
      <selection activeCell="T15" sqref="T15"/>
    </sheetView>
  </sheetViews>
  <sheetFormatPr defaultColWidth="8.7109375" defaultRowHeight="12.75" x14ac:dyDescent="0.2"/>
  <cols>
    <col min="1" max="1" width="6.28515625" style="1" customWidth="1"/>
    <col min="2" max="2" width="13.7109375" style="1" customWidth="1"/>
    <col min="3" max="3" width="63.28515625" style="1" bestFit="1" customWidth="1"/>
    <col min="4" max="5" width="8.7109375" style="1" customWidth="1"/>
    <col min="6" max="6" width="9.140625" style="1" customWidth="1"/>
    <col min="7" max="7" width="8.140625" style="33" customWidth="1"/>
    <col min="8" max="8" width="12.28515625" style="33" customWidth="1"/>
    <col min="9" max="9" width="8.7109375" style="33" customWidth="1"/>
    <col min="10" max="10" width="12.28515625" style="33" customWidth="1"/>
    <col min="11" max="13" width="8.7109375" style="33" customWidth="1"/>
    <col min="14" max="254" width="8.7109375" style="1"/>
    <col min="255" max="255" width="11" style="1" customWidth="1"/>
    <col min="256" max="256" width="59.28515625" style="1" customWidth="1"/>
    <col min="257" max="257" width="8.7109375" style="1" customWidth="1"/>
    <col min="258" max="258" width="7.7109375" style="1" customWidth="1"/>
    <col min="259" max="259" width="44.28515625" style="1" customWidth="1"/>
    <col min="260" max="260" width="15" style="1" customWidth="1"/>
    <col min="261" max="261" width="13.7109375" style="1" customWidth="1"/>
    <col min="262" max="262" width="14" style="1" customWidth="1"/>
    <col min="263" max="263" width="8.7109375" style="1" customWidth="1"/>
    <col min="264" max="264" width="12.28515625" style="1" customWidth="1"/>
    <col min="265" max="269" width="8.7109375" style="1" customWidth="1"/>
    <col min="270" max="510" width="8.7109375" style="1"/>
    <col min="511" max="511" width="11" style="1" customWidth="1"/>
    <col min="512" max="512" width="59.28515625" style="1" customWidth="1"/>
    <col min="513" max="513" width="8.7109375" style="1" customWidth="1"/>
    <col min="514" max="514" width="7.7109375" style="1" customWidth="1"/>
    <col min="515" max="515" width="44.28515625" style="1" customWidth="1"/>
    <col min="516" max="516" width="15" style="1" customWidth="1"/>
    <col min="517" max="517" width="13.7109375" style="1" customWidth="1"/>
    <col min="518" max="518" width="14" style="1" customWidth="1"/>
    <col min="519" max="519" width="8.7109375" style="1" customWidth="1"/>
    <col min="520" max="520" width="12.28515625" style="1" customWidth="1"/>
    <col min="521" max="525" width="8.7109375" style="1" customWidth="1"/>
    <col min="526" max="766" width="8.7109375" style="1"/>
    <col min="767" max="767" width="11" style="1" customWidth="1"/>
    <col min="768" max="768" width="59.28515625" style="1" customWidth="1"/>
    <col min="769" max="769" width="8.7109375" style="1" customWidth="1"/>
    <col min="770" max="770" width="7.7109375" style="1" customWidth="1"/>
    <col min="771" max="771" width="44.28515625" style="1" customWidth="1"/>
    <col min="772" max="772" width="15" style="1" customWidth="1"/>
    <col min="773" max="773" width="13.7109375" style="1" customWidth="1"/>
    <col min="774" max="774" width="14" style="1" customWidth="1"/>
    <col min="775" max="775" width="8.7109375" style="1" customWidth="1"/>
    <col min="776" max="776" width="12.28515625" style="1" customWidth="1"/>
    <col min="777" max="781" width="8.7109375" style="1" customWidth="1"/>
    <col min="782" max="1022" width="8.7109375" style="1"/>
    <col min="1023" max="1023" width="11" style="1" customWidth="1"/>
    <col min="1024" max="1024" width="59.28515625" style="1" customWidth="1"/>
    <col min="1025" max="1025" width="8.7109375" style="1" customWidth="1"/>
    <col min="1026" max="1026" width="7.7109375" style="1" customWidth="1"/>
    <col min="1027" max="1027" width="44.28515625" style="1" customWidth="1"/>
    <col min="1028" max="1028" width="15" style="1" customWidth="1"/>
    <col min="1029" max="1029" width="13.7109375" style="1" customWidth="1"/>
    <col min="1030" max="1030" width="14" style="1" customWidth="1"/>
    <col min="1031" max="1031" width="8.7109375" style="1" customWidth="1"/>
    <col min="1032" max="1032" width="12.28515625" style="1" customWidth="1"/>
    <col min="1033" max="1037" width="8.7109375" style="1" customWidth="1"/>
    <col min="1038" max="1278" width="8.7109375" style="1"/>
    <col min="1279" max="1279" width="11" style="1" customWidth="1"/>
    <col min="1280" max="1280" width="59.28515625" style="1" customWidth="1"/>
    <col min="1281" max="1281" width="8.7109375" style="1" customWidth="1"/>
    <col min="1282" max="1282" width="7.7109375" style="1" customWidth="1"/>
    <col min="1283" max="1283" width="44.28515625" style="1" customWidth="1"/>
    <col min="1284" max="1284" width="15" style="1" customWidth="1"/>
    <col min="1285" max="1285" width="13.7109375" style="1" customWidth="1"/>
    <col min="1286" max="1286" width="14" style="1" customWidth="1"/>
    <col min="1287" max="1287" width="8.7109375" style="1" customWidth="1"/>
    <col min="1288" max="1288" width="12.28515625" style="1" customWidth="1"/>
    <col min="1289" max="1293" width="8.7109375" style="1" customWidth="1"/>
    <col min="1294" max="1534" width="8.7109375" style="1"/>
    <col min="1535" max="1535" width="11" style="1" customWidth="1"/>
    <col min="1536" max="1536" width="59.28515625" style="1" customWidth="1"/>
    <col min="1537" max="1537" width="8.7109375" style="1" customWidth="1"/>
    <col min="1538" max="1538" width="7.7109375" style="1" customWidth="1"/>
    <col min="1539" max="1539" width="44.28515625" style="1" customWidth="1"/>
    <col min="1540" max="1540" width="15" style="1" customWidth="1"/>
    <col min="1541" max="1541" width="13.7109375" style="1" customWidth="1"/>
    <col min="1542" max="1542" width="14" style="1" customWidth="1"/>
    <col min="1543" max="1543" width="8.7109375" style="1" customWidth="1"/>
    <col min="1544" max="1544" width="12.28515625" style="1" customWidth="1"/>
    <col min="1545" max="1549" width="8.7109375" style="1" customWidth="1"/>
    <col min="1550" max="1790" width="8.7109375" style="1"/>
    <col min="1791" max="1791" width="11" style="1" customWidth="1"/>
    <col min="1792" max="1792" width="59.28515625" style="1" customWidth="1"/>
    <col min="1793" max="1793" width="8.7109375" style="1" customWidth="1"/>
    <col min="1794" max="1794" width="7.7109375" style="1" customWidth="1"/>
    <col min="1795" max="1795" width="44.28515625" style="1" customWidth="1"/>
    <col min="1796" max="1796" width="15" style="1" customWidth="1"/>
    <col min="1797" max="1797" width="13.7109375" style="1" customWidth="1"/>
    <col min="1798" max="1798" width="14" style="1" customWidth="1"/>
    <col min="1799" max="1799" width="8.7109375" style="1" customWidth="1"/>
    <col min="1800" max="1800" width="12.28515625" style="1" customWidth="1"/>
    <col min="1801" max="1805" width="8.7109375" style="1" customWidth="1"/>
    <col min="1806" max="2046" width="8.7109375" style="1"/>
    <col min="2047" max="2047" width="11" style="1" customWidth="1"/>
    <col min="2048" max="2048" width="59.28515625" style="1" customWidth="1"/>
    <col min="2049" max="2049" width="8.7109375" style="1" customWidth="1"/>
    <col min="2050" max="2050" width="7.7109375" style="1" customWidth="1"/>
    <col min="2051" max="2051" width="44.28515625" style="1" customWidth="1"/>
    <col min="2052" max="2052" width="15" style="1" customWidth="1"/>
    <col min="2053" max="2053" width="13.7109375" style="1" customWidth="1"/>
    <col min="2054" max="2054" width="14" style="1" customWidth="1"/>
    <col min="2055" max="2055" width="8.7109375" style="1" customWidth="1"/>
    <col min="2056" max="2056" width="12.28515625" style="1" customWidth="1"/>
    <col min="2057" max="2061" width="8.7109375" style="1" customWidth="1"/>
    <col min="2062" max="2302" width="8.7109375" style="1"/>
    <col min="2303" max="2303" width="11" style="1" customWidth="1"/>
    <col min="2304" max="2304" width="59.28515625" style="1" customWidth="1"/>
    <col min="2305" max="2305" width="8.7109375" style="1" customWidth="1"/>
    <col min="2306" max="2306" width="7.7109375" style="1" customWidth="1"/>
    <col min="2307" max="2307" width="44.28515625" style="1" customWidth="1"/>
    <col min="2308" max="2308" width="15" style="1" customWidth="1"/>
    <col min="2309" max="2309" width="13.7109375" style="1" customWidth="1"/>
    <col min="2310" max="2310" width="14" style="1" customWidth="1"/>
    <col min="2311" max="2311" width="8.7109375" style="1" customWidth="1"/>
    <col min="2312" max="2312" width="12.28515625" style="1" customWidth="1"/>
    <col min="2313" max="2317" width="8.7109375" style="1" customWidth="1"/>
    <col min="2318" max="2558" width="8.7109375" style="1"/>
    <col min="2559" max="2559" width="11" style="1" customWidth="1"/>
    <col min="2560" max="2560" width="59.28515625" style="1" customWidth="1"/>
    <col min="2561" max="2561" width="8.7109375" style="1" customWidth="1"/>
    <col min="2562" max="2562" width="7.7109375" style="1" customWidth="1"/>
    <col min="2563" max="2563" width="44.28515625" style="1" customWidth="1"/>
    <col min="2564" max="2564" width="15" style="1" customWidth="1"/>
    <col min="2565" max="2565" width="13.7109375" style="1" customWidth="1"/>
    <col min="2566" max="2566" width="14" style="1" customWidth="1"/>
    <col min="2567" max="2567" width="8.7109375" style="1" customWidth="1"/>
    <col min="2568" max="2568" width="12.28515625" style="1" customWidth="1"/>
    <col min="2569" max="2573" width="8.7109375" style="1" customWidth="1"/>
    <col min="2574" max="2814" width="8.7109375" style="1"/>
    <col min="2815" max="2815" width="11" style="1" customWidth="1"/>
    <col min="2816" max="2816" width="59.28515625" style="1" customWidth="1"/>
    <col min="2817" max="2817" width="8.7109375" style="1" customWidth="1"/>
    <col min="2818" max="2818" width="7.7109375" style="1" customWidth="1"/>
    <col min="2819" max="2819" width="44.28515625" style="1" customWidth="1"/>
    <col min="2820" max="2820" width="15" style="1" customWidth="1"/>
    <col min="2821" max="2821" width="13.7109375" style="1" customWidth="1"/>
    <col min="2822" max="2822" width="14" style="1" customWidth="1"/>
    <col min="2823" max="2823" width="8.7109375" style="1" customWidth="1"/>
    <col min="2824" max="2824" width="12.28515625" style="1" customWidth="1"/>
    <col min="2825" max="2829" width="8.7109375" style="1" customWidth="1"/>
    <col min="2830" max="3070" width="8.7109375" style="1"/>
    <col min="3071" max="3071" width="11" style="1" customWidth="1"/>
    <col min="3072" max="3072" width="59.28515625" style="1" customWidth="1"/>
    <col min="3073" max="3073" width="8.7109375" style="1" customWidth="1"/>
    <col min="3074" max="3074" width="7.7109375" style="1" customWidth="1"/>
    <col min="3075" max="3075" width="44.28515625" style="1" customWidth="1"/>
    <col min="3076" max="3076" width="15" style="1" customWidth="1"/>
    <col min="3077" max="3077" width="13.7109375" style="1" customWidth="1"/>
    <col min="3078" max="3078" width="14" style="1" customWidth="1"/>
    <col min="3079" max="3079" width="8.7109375" style="1" customWidth="1"/>
    <col min="3080" max="3080" width="12.28515625" style="1" customWidth="1"/>
    <col min="3081" max="3085" width="8.7109375" style="1" customWidth="1"/>
    <col min="3086" max="3326" width="8.7109375" style="1"/>
    <col min="3327" max="3327" width="11" style="1" customWidth="1"/>
    <col min="3328" max="3328" width="59.28515625" style="1" customWidth="1"/>
    <col min="3329" max="3329" width="8.7109375" style="1" customWidth="1"/>
    <col min="3330" max="3330" width="7.7109375" style="1" customWidth="1"/>
    <col min="3331" max="3331" width="44.28515625" style="1" customWidth="1"/>
    <col min="3332" max="3332" width="15" style="1" customWidth="1"/>
    <col min="3333" max="3333" width="13.7109375" style="1" customWidth="1"/>
    <col min="3334" max="3334" width="14" style="1" customWidth="1"/>
    <col min="3335" max="3335" width="8.7109375" style="1" customWidth="1"/>
    <col min="3336" max="3336" width="12.28515625" style="1" customWidth="1"/>
    <col min="3337" max="3341" width="8.7109375" style="1" customWidth="1"/>
    <col min="3342" max="3582" width="8.7109375" style="1"/>
    <col min="3583" max="3583" width="11" style="1" customWidth="1"/>
    <col min="3584" max="3584" width="59.28515625" style="1" customWidth="1"/>
    <col min="3585" max="3585" width="8.7109375" style="1" customWidth="1"/>
    <col min="3586" max="3586" width="7.7109375" style="1" customWidth="1"/>
    <col min="3587" max="3587" width="44.28515625" style="1" customWidth="1"/>
    <col min="3588" max="3588" width="15" style="1" customWidth="1"/>
    <col min="3589" max="3589" width="13.7109375" style="1" customWidth="1"/>
    <col min="3590" max="3590" width="14" style="1" customWidth="1"/>
    <col min="3591" max="3591" width="8.7109375" style="1" customWidth="1"/>
    <col min="3592" max="3592" width="12.28515625" style="1" customWidth="1"/>
    <col min="3593" max="3597" width="8.7109375" style="1" customWidth="1"/>
    <col min="3598" max="3838" width="8.7109375" style="1"/>
    <col min="3839" max="3839" width="11" style="1" customWidth="1"/>
    <col min="3840" max="3840" width="59.28515625" style="1" customWidth="1"/>
    <col min="3841" max="3841" width="8.7109375" style="1" customWidth="1"/>
    <col min="3842" max="3842" width="7.7109375" style="1" customWidth="1"/>
    <col min="3843" max="3843" width="44.28515625" style="1" customWidth="1"/>
    <col min="3844" max="3844" width="15" style="1" customWidth="1"/>
    <col min="3845" max="3845" width="13.7109375" style="1" customWidth="1"/>
    <col min="3846" max="3846" width="14" style="1" customWidth="1"/>
    <col min="3847" max="3847" width="8.7109375" style="1" customWidth="1"/>
    <col min="3848" max="3848" width="12.28515625" style="1" customWidth="1"/>
    <col min="3849" max="3853" width="8.7109375" style="1" customWidth="1"/>
    <col min="3854" max="4094" width="8.7109375" style="1"/>
    <col min="4095" max="4095" width="11" style="1" customWidth="1"/>
    <col min="4096" max="4096" width="59.28515625" style="1" customWidth="1"/>
    <col min="4097" max="4097" width="8.7109375" style="1" customWidth="1"/>
    <col min="4098" max="4098" width="7.7109375" style="1" customWidth="1"/>
    <col min="4099" max="4099" width="44.28515625" style="1" customWidth="1"/>
    <col min="4100" max="4100" width="15" style="1" customWidth="1"/>
    <col min="4101" max="4101" width="13.7109375" style="1" customWidth="1"/>
    <col min="4102" max="4102" width="14" style="1" customWidth="1"/>
    <col min="4103" max="4103" width="8.7109375" style="1" customWidth="1"/>
    <col min="4104" max="4104" width="12.28515625" style="1" customWidth="1"/>
    <col min="4105" max="4109" width="8.7109375" style="1" customWidth="1"/>
    <col min="4110" max="4350" width="8.7109375" style="1"/>
    <col min="4351" max="4351" width="11" style="1" customWidth="1"/>
    <col min="4352" max="4352" width="59.28515625" style="1" customWidth="1"/>
    <col min="4353" max="4353" width="8.7109375" style="1" customWidth="1"/>
    <col min="4354" max="4354" width="7.7109375" style="1" customWidth="1"/>
    <col min="4355" max="4355" width="44.28515625" style="1" customWidth="1"/>
    <col min="4356" max="4356" width="15" style="1" customWidth="1"/>
    <col min="4357" max="4357" width="13.7109375" style="1" customWidth="1"/>
    <col min="4358" max="4358" width="14" style="1" customWidth="1"/>
    <col min="4359" max="4359" width="8.7109375" style="1" customWidth="1"/>
    <col min="4360" max="4360" width="12.28515625" style="1" customWidth="1"/>
    <col min="4361" max="4365" width="8.7109375" style="1" customWidth="1"/>
    <col min="4366" max="4606" width="8.7109375" style="1"/>
    <col min="4607" max="4607" width="11" style="1" customWidth="1"/>
    <col min="4608" max="4608" width="59.28515625" style="1" customWidth="1"/>
    <col min="4609" max="4609" width="8.7109375" style="1" customWidth="1"/>
    <col min="4610" max="4610" width="7.7109375" style="1" customWidth="1"/>
    <col min="4611" max="4611" width="44.28515625" style="1" customWidth="1"/>
    <col min="4612" max="4612" width="15" style="1" customWidth="1"/>
    <col min="4613" max="4613" width="13.7109375" style="1" customWidth="1"/>
    <col min="4614" max="4614" width="14" style="1" customWidth="1"/>
    <col min="4615" max="4615" width="8.7109375" style="1" customWidth="1"/>
    <col min="4616" max="4616" width="12.28515625" style="1" customWidth="1"/>
    <col min="4617" max="4621" width="8.7109375" style="1" customWidth="1"/>
    <col min="4622" max="4862" width="8.7109375" style="1"/>
    <col min="4863" max="4863" width="11" style="1" customWidth="1"/>
    <col min="4864" max="4864" width="59.28515625" style="1" customWidth="1"/>
    <col min="4865" max="4865" width="8.7109375" style="1" customWidth="1"/>
    <col min="4866" max="4866" width="7.7109375" style="1" customWidth="1"/>
    <col min="4867" max="4867" width="44.28515625" style="1" customWidth="1"/>
    <col min="4868" max="4868" width="15" style="1" customWidth="1"/>
    <col min="4869" max="4869" width="13.7109375" style="1" customWidth="1"/>
    <col min="4870" max="4870" width="14" style="1" customWidth="1"/>
    <col min="4871" max="4871" width="8.7109375" style="1" customWidth="1"/>
    <col min="4872" max="4872" width="12.28515625" style="1" customWidth="1"/>
    <col min="4873" max="4877" width="8.7109375" style="1" customWidth="1"/>
    <col min="4878" max="5118" width="8.7109375" style="1"/>
    <col min="5119" max="5119" width="11" style="1" customWidth="1"/>
    <col min="5120" max="5120" width="59.28515625" style="1" customWidth="1"/>
    <col min="5121" max="5121" width="8.7109375" style="1" customWidth="1"/>
    <col min="5122" max="5122" width="7.7109375" style="1" customWidth="1"/>
    <col min="5123" max="5123" width="44.28515625" style="1" customWidth="1"/>
    <col min="5124" max="5124" width="15" style="1" customWidth="1"/>
    <col min="5125" max="5125" width="13.7109375" style="1" customWidth="1"/>
    <col min="5126" max="5126" width="14" style="1" customWidth="1"/>
    <col min="5127" max="5127" width="8.7109375" style="1" customWidth="1"/>
    <col min="5128" max="5128" width="12.28515625" style="1" customWidth="1"/>
    <col min="5129" max="5133" width="8.7109375" style="1" customWidth="1"/>
    <col min="5134" max="5374" width="8.7109375" style="1"/>
    <col min="5375" max="5375" width="11" style="1" customWidth="1"/>
    <col min="5376" max="5376" width="59.28515625" style="1" customWidth="1"/>
    <col min="5377" max="5377" width="8.7109375" style="1" customWidth="1"/>
    <col min="5378" max="5378" width="7.7109375" style="1" customWidth="1"/>
    <col min="5379" max="5379" width="44.28515625" style="1" customWidth="1"/>
    <col min="5380" max="5380" width="15" style="1" customWidth="1"/>
    <col min="5381" max="5381" width="13.7109375" style="1" customWidth="1"/>
    <col min="5382" max="5382" width="14" style="1" customWidth="1"/>
    <col min="5383" max="5383" width="8.7109375" style="1" customWidth="1"/>
    <col min="5384" max="5384" width="12.28515625" style="1" customWidth="1"/>
    <col min="5385" max="5389" width="8.7109375" style="1" customWidth="1"/>
    <col min="5390" max="5630" width="8.7109375" style="1"/>
    <col min="5631" max="5631" width="11" style="1" customWidth="1"/>
    <col min="5632" max="5632" width="59.28515625" style="1" customWidth="1"/>
    <col min="5633" max="5633" width="8.7109375" style="1" customWidth="1"/>
    <col min="5634" max="5634" width="7.7109375" style="1" customWidth="1"/>
    <col min="5635" max="5635" width="44.28515625" style="1" customWidth="1"/>
    <col min="5636" max="5636" width="15" style="1" customWidth="1"/>
    <col min="5637" max="5637" width="13.7109375" style="1" customWidth="1"/>
    <col min="5638" max="5638" width="14" style="1" customWidth="1"/>
    <col min="5639" max="5639" width="8.7109375" style="1" customWidth="1"/>
    <col min="5640" max="5640" width="12.28515625" style="1" customWidth="1"/>
    <col min="5641" max="5645" width="8.7109375" style="1" customWidth="1"/>
    <col min="5646" max="5886" width="8.7109375" style="1"/>
    <col min="5887" max="5887" width="11" style="1" customWidth="1"/>
    <col min="5888" max="5888" width="59.28515625" style="1" customWidth="1"/>
    <col min="5889" max="5889" width="8.7109375" style="1" customWidth="1"/>
    <col min="5890" max="5890" width="7.7109375" style="1" customWidth="1"/>
    <col min="5891" max="5891" width="44.28515625" style="1" customWidth="1"/>
    <col min="5892" max="5892" width="15" style="1" customWidth="1"/>
    <col min="5893" max="5893" width="13.7109375" style="1" customWidth="1"/>
    <col min="5894" max="5894" width="14" style="1" customWidth="1"/>
    <col min="5895" max="5895" width="8.7109375" style="1" customWidth="1"/>
    <col min="5896" max="5896" width="12.28515625" style="1" customWidth="1"/>
    <col min="5897" max="5901" width="8.7109375" style="1" customWidth="1"/>
    <col min="5902" max="6142" width="8.7109375" style="1"/>
    <col min="6143" max="6143" width="11" style="1" customWidth="1"/>
    <col min="6144" max="6144" width="59.28515625" style="1" customWidth="1"/>
    <col min="6145" max="6145" width="8.7109375" style="1" customWidth="1"/>
    <col min="6146" max="6146" width="7.7109375" style="1" customWidth="1"/>
    <col min="6147" max="6147" width="44.28515625" style="1" customWidth="1"/>
    <col min="6148" max="6148" width="15" style="1" customWidth="1"/>
    <col min="6149" max="6149" width="13.7109375" style="1" customWidth="1"/>
    <col min="6150" max="6150" width="14" style="1" customWidth="1"/>
    <col min="6151" max="6151" width="8.7109375" style="1" customWidth="1"/>
    <col min="6152" max="6152" width="12.28515625" style="1" customWidth="1"/>
    <col min="6153" max="6157" width="8.7109375" style="1" customWidth="1"/>
    <col min="6158" max="6398" width="8.7109375" style="1"/>
    <col min="6399" max="6399" width="11" style="1" customWidth="1"/>
    <col min="6400" max="6400" width="59.28515625" style="1" customWidth="1"/>
    <col min="6401" max="6401" width="8.7109375" style="1" customWidth="1"/>
    <col min="6402" max="6402" width="7.7109375" style="1" customWidth="1"/>
    <col min="6403" max="6403" width="44.28515625" style="1" customWidth="1"/>
    <col min="6404" max="6404" width="15" style="1" customWidth="1"/>
    <col min="6405" max="6405" width="13.7109375" style="1" customWidth="1"/>
    <col min="6406" max="6406" width="14" style="1" customWidth="1"/>
    <col min="6407" max="6407" width="8.7109375" style="1" customWidth="1"/>
    <col min="6408" max="6408" width="12.28515625" style="1" customWidth="1"/>
    <col min="6409" max="6413" width="8.7109375" style="1" customWidth="1"/>
    <col min="6414" max="6654" width="8.7109375" style="1"/>
    <col min="6655" max="6655" width="11" style="1" customWidth="1"/>
    <col min="6656" max="6656" width="59.28515625" style="1" customWidth="1"/>
    <col min="6657" max="6657" width="8.7109375" style="1" customWidth="1"/>
    <col min="6658" max="6658" width="7.7109375" style="1" customWidth="1"/>
    <col min="6659" max="6659" width="44.28515625" style="1" customWidth="1"/>
    <col min="6660" max="6660" width="15" style="1" customWidth="1"/>
    <col min="6661" max="6661" width="13.7109375" style="1" customWidth="1"/>
    <col min="6662" max="6662" width="14" style="1" customWidth="1"/>
    <col min="6663" max="6663" width="8.7109375" style="1" customWidth="1"/>
    <col min="6664" max="6664" width="12.28515625" style="1" customWidth="1"/>
    <col min="6665" max="6669" width="8.7109375" style="1" customWidth="1"/>
    <col min="6670" max="6910" width="8.7109375" style="1"/>
    <col min="6911" max="6911" width="11" style="1" customWidth="1"/>
    <col min="6912" max="6912" width="59.28515625" style="1" customWidth="1"/>
    <col min="6913" max="6913" width="8.7109375" style="1" customWidth="1"/>
    <col min="6914" max="6914" width="7.7109375" style="1" customWidth="1"/>
    <col min="6915" max="6915" width="44.28515625" style="1" customWidth="1"/>
    <col min="6916" max="6916" width="15" style="1" customWidth="1"/>
    <col min="6917" max="6917" width="13.7109375" style="1" customWidth="1"/>
    <col min="6918" max="6918" width="14" style="1" customWidth="1"/>
    <col min="6919" max="6919" width="8.7109375" style="1" customWidth="1"/>
    <col min="6920" max="6920" width="12.28515625" style="1" customWidth="1"/>
    <col min="6921" max="6925" width="8.7109375" style="1" customWidth="1"/>
    <col min="6926" max="7166" width="8.7109375" style="1"/>
    <col min="7167" max="7167" width="11" style="1" customWidth="1"/>
    <col min="7168" max="7168" width="59.28515625" style="1" customWidth="1"/>
    <col min="7169" max="7169" width="8.7109375" style="1" customWidth="1"/>
    <col min="7170" max="7170" width="7.7109375" style="1" customWidth="1"/>
    <col min="7171" max="7171" width="44.28515625" style="1" customWidth="1"/>
    <col min="7172" max="7172" width="15" style="1" customWidth="1"/>
    <col min="7173" max="7173" width="13.7109375" style="1" customWidth="1"/>
    <col min="7174" max="7174" width="14" style="1" customWidth="1"/>
    <col min="7175" max="7175" width="8.7109375" style="1" customWidth="1"/>
    <col min="7176" max="7176" width="12.28515625" style="1" customWidth="1"/>
    <col min="7177" max="7181" width="8.7109375" style="1" customWidth="1"/>
    <col min="7182" max="7422" width="8.7109375" style="1"/>
    <col min="7423" max="7423" width="11" style="1" customWidth="1"/>
    <col min="7424" max="7424" width="59.28515625" style="1" customWidth="1"/>
    <col min="7425" max="7425" width="8.7109375" style="1" customWidth="1"/>
    <col min="7426" max="7426" width="7.7109375" style="1" customWidth="1"/>
    <col min="7427" max="7427" width="44.28515625" style="1" customWidth="1"/>
    <col min="7428" max="7428" width="15" style="1" customWidth="1"/>
    <col min="7429" max="7429" width="13.7109375" style="1" customWidth="1"/>
    <col min="7430" max="7430" width="14" style="1" customWidth="1"/>
    <col min="7431" max="7431" width="8.7109375" style="1" customWidth="1"/>
    <col min="7432" max="7432" width="12.28515625" style="1" customWidth="1"/>
    <col min="7433" max="7437" width="8.7109375" style="1" customWidth="1"/>
    <col min="7438" max="7678" width="8.7109375" style="1"/>
    <col min="7679" max="7679" width="11" style="1" customWidth="1"/>
    <col min="7680" max="7680" width="59.28515625" style="1" customWidth="1"/>
    <col min="7681" max="7681" width="8.7109375" style="1" customWidth="1"/>
    <col min="7682" max="7682" width="7.7109375" style="1" customWidth="1"/>
    <col min="7683" max="7683" width="44.28515625" style="1" customWidth="1"/>
    <col min="7684" max="7684" width="15" style="1" customWidth="1"/>
    <col min="7685" max="7685" width="13.7109375" style="1" customWidth="1"/>
    <col min="7686" max="7686" width="14" style="1" customWidth="1"/>
    <col min="7687" max="7687" width="8.7109375" style="1" customWidth="1"/>
    <col min="7688" max="7688" width="12.28515625" style="1" customWidth="1"/>
    <col min="7689" max="7693" width="8.7109375" style="1" customWidth="1"/>
    <col min="7694" max="7934" width="8.7109375" style="1"/>
    <col min="7935" max="7935" width="11" style="1" customWidth="1"/>
    <col min="7936" max="7936" width="59.28515625" style="1" customWidth="1"/>
    <col min="7937" max="7937" width="8.7109375" style="1" customWidth="1"/>
    <col min="7938" max="7938" width="7.7109375" style="1" customWidth="1"/>
    <col min="7939" max="7939" width="44.28515625" style="1" customWidth="1"/>
    <col min="7940" max="7940" width="15" style="1" customWidth="1"/>
    <col min="7941" max="7941" width="13.7109375" style="1" customWidth="1"/>
    <col min="7942" max="7942" width="14" style="1" customWidth="1"/>
    <col min="7943" max="7943" width="8.7109375" style="1" customWidth="1"/>
    <col min="7944" max="7944" width="12.28515625" style="1" customWidth="1"/>
    <col min="7945" max="7949" width="8.7109375" style="1" customWidth="1"/>
    <col min="7950" max="8190" width="8.7109375" style="1"/>
    <col min="8191" max="8191" width="11" style="1" customWidth="1"/>
    <col min="8192" max="8192" width="59.28515625" style="1" customWidth="1"/>
    <col min="8193" max="8193" width="8.7109375" style="1" customWidth="1"/>
    <col min="8194" max="8194" width="7.7109375" style="1" customWidth="1"/>
    <col min="8195" max="8195" width="44.28515625" style="1" customWidth="1"/>
    <col min="8196" max="8196" width="15" style="1" customWidth="1"/>
    <col min="8197" max="8197" width="13.7109375" style="1" customWidth="1"/>
    <col min="8198" max="8198" width="14" style="1" customWidth="1"/>
    <col min="8199" max="8199" width="8.7109375" style="1" customWidth="1"/>
    <col min="8200" max="8200" width="12.28515625" style="1" customWidth="1"/>
    <col min="8201" max="8205" width="8.7109375" style="1" customWidth="1"/>
    <col min="8206" max="8446" width="8.7109375" style="1"/>
    <col min="8447" max="8447" width="11" style="1" customWidth="1"/>
    <col min="8448" max="8448" width="59.28515625" style="1" customWidth="1"/>
    <col min="8449" max="8449" width="8.7109375" style="1" customWidth="1"/>
    <col min="8450" max="8450" width="7.7109375" style="1" customWidth="1"/>
    <col min="8451" max="8451" width="44.28515625" style="1" customWidth="1"/>
    <col min="8452" max="8452" width="15" style="1" customWidth="1"/>
    <col min="8453" max="8453" width="13.7109375" style="1" customWidth="1"/>
    <col min="8454" max="8454" width="14" style="1" customWidth="1"/>
    <col min="8455" max="8455" width="8.7109375" style="1" customWidth="1"/>
    <col min="8456" max="8456" width="12.28515625" style="1" customWidth="1"/>
    <col min="8457" max="8461" width="8.7109375" style="1" customWidth="1"/>
    <col min="8462" max="8702" width="8.7109375" style="1"/>
    <col min="8703" max="8703" width="11" style="1" customWidth="1"/>
    <col min="8704" max="8704" width="59.28515625" style="1" customWidth="1"/>
    <col min="8705" max="8705" width="8.7109375" style="1" customWidth="1"/>
    <col min="8706" max="8706" width="7.7109375" style="1" customWidth="1"/>
    <col min="8707" max="8707" width="44.28515625" style="1" customWidth="1"/>
    <col min="8708" max="8708" width="15" style="1" customWidth="1"/>
    <col min="8709" max="8709" width="13.7109375" style="1" customWidth="1"/>
    <col min="8710" max="8710" width="14" style="1" customWidth="1"/>
    <col min="8711" max="8711" width="8.7109375" style="1" customWidth="1"/>
    <col min="8712" max="8712" width="12.28515625" style="1" customWidth="1"/>
    <col min="8713" max="8717" width="8.7109375" style="1" customWidth="1"/>
    <col min="8718" max="8958" width="8.7109375" style="1"/>
    <col min="8959" max="8959" width="11" style="1" customWidth="1"/>
    <col min="8960" max="8960" width="59.28515625" style="1" customWidth="1"/>
    <col min="8961" max="8961" width="8.7109375" style="1" customWidth="1"/>
    <col min="8962" max="8962" width="7.7109375" style="1" customWidth="1"/>
    <col min="8963" max="8963" width="44.28515625" style="1" customWidth="1"/>
    <col min="8964" max="8964" width="15" style="1" customWidth="1"/>
    <col min="8965" max="8965" width="13.7109375" style="1" customWidth="1"/>
    <col min="8966" max="8966" width="14" style="1" customWidth="1"/>
    <col min="8967" max="8967" width="8.7109375" style="1" customWidth="1"/>
    <col min="8968" max="8968" width="12.28515625" style="1" customWidth="1"/>
    <col min="8969" max="8973" width="8.7109375" style="1" customWidth="1"/>
    <col min="8974" max="9214" width="8.7109375" style="1"/>
    <col min="9215" max="9215" width="11" style="1" customWidth="1"/>
    <col min="9216" max="9216" width="59.28515625" style="1" customWidth="1"/>
    <col min="9217" max="9217" width="8.7109375" style="1" customWidth="1"/>
    <col min="9218" max="9218" width="7.7109375" style="1" customWidth="1"/>
    <col min="9219" max="9219" width="44.28515625" style="1" customWidth="1"/>
    <col min="9220" max="9220" width="15" style="1" customWidth="1"/>
    <col min="9221" max="9221" width="13.7109375" style="1" customWidth="1"/>
    <col min="9222" max="9222" width="14" style="1" customWidth="1"/>
    <col min="9223" max="9223" width="8.7109375" style="1" customWidth="1"/>
    <col min="9224" max="9224" width="12.28515625" style="1" customWidth="1"/>
    <col min="9225" max="9229" width="8.7109375" style="1" customWidth="1"/>
    <col min="9230" max="9470" width="8.7109375" style="1"/>
    <col min="9471" max="9471" width="11" style="1" customWidth="1"/>
    <col min="9472" max="9472" width="59.28515625" style="1" customWidth="1"/>
    <col min="9473" max="9473" width="8.7109375" style="1" customWidth="1"/>
    <col min="9474" max="9474" width="7.7109375" style="1" customWidth="1"/>
    <col min="9475" max="9475" width="44.28515625" style="1" customWidth="1"/>
    <col min="9476" max="9476" width="15" style="1" customWidth="1"/>
    <col min="9477" max="9477" width="13.7109375" style="1" customWidth="1"/>
    <col min="9478" max="9478" width="14" style="1" customWidth="1"/>
    <col min="9479" max="9479" width="8.7109375" style="1" customWidth="1"/>
    <col min="9480" max="9480" width="12.28515625" style="1" customWidth="1"/>
    <col min="9481" max="9485" width="8.7109375" style="1" customWidth="1"/>
    <col min="9486" max="9726" width="8.7109375" style="1"/>
    <col min="9727" max="9727" width="11" style="1" customWidth="1"/>
    <col min="9728" max="9728" width="59.28515625" style="1" customWidth="1"/>
    <col min="9729" max="9729" width="8.7109375" style="1" customWidth="1"/>
    <col min="9730" max="9730" width="7.7109375" style="1" customWidth="1"/>
    <col min="9731" max="9731" width="44.28515625" style="1" customWidth="1"/>
    <col min="9732" max="9732" width="15" style="1" customWidth="1"/>
    <col min="9733" max="9733" width="13.7109375" style="1" customWidth="1"/>
    <col min="9734" max="9734" width="14" style="1" customWidth="1"/>
    <col min="9735" max="9735" width="8.7109375" style="1" customWidth="1"/>
    <col min="9736" max="9736" width="12.28515625" style="1" customWidth="1"/>
    <col min="9737" max="9741" width="8.7109375" style="1" customWidth="1"/>
    <col min="9742" max="9982" width="8.7109375" style="1"/>
    <col min="9983" max="9983" width="11" style="1" customWidth="1"/>
    <col min="9984" max="9984" width="59.28515625" style="1" customWidth="1"/>
    <col min="9985" max="9985" width="8.7109375" style="1" customWidth="1"/>
    <col min="9986" max="9986" width="7.7109375" style="1" customWidth="1"/>
    <col min="9987" max="9987" width="44.28515625" style="1" customWidth="1"/>
    <col min="9988" max="9988" width="15" style="1" customWidth="1"/>
    <col min="9989" max="9989" width="13.7109375" style="1" customWidth="1"/>
    <col min="9990" max="9990" width="14" style="1" customWidth="1"/>
    <col min="9991" max="9991" width="8.7109375" style="1" customWidth="1"/>
    <col min="9992" max="9992" width="12.28515625" style="1" customWidth="1"/>
    <col min="9993" max="9997" width="8.7109375" style="1" customWidth="1"/>
    <col min="9998" max="10238" width="8.7109375" style="1"/>
    <col min="10239" max="10239" width="11" style="1" customWidth="1"/>
    <col min="10240" max="10240" width="59.28515625" style="1" customWidth="1"/>
    <col min="10241" max="10241" width="8.7109375" style="1" customWidth="1"/>
    <col min="10242" max="10242" width="7.7109375" style="1" customWidth="1"/>
    <col min="10243" max="10243" width="44.28515625" style="1" customWidth="1"/>
    <col min="10244" max="10244" width="15" style="1" customWidth="1"/>
    <col min="10245" max="10245" width="13.7109375" style="1" customWidth="1"/>
    <col min="10246" max="10246" width="14" style="1" customWidth="1"/>
    <col min="10247" max="10247" width="8.7109375" style="1" customWidth="1"/>
    <col min="10248" max="10248" width="12.28515625" style="1" customWidth="1"/>
    <col min="10249" max="10253" width="8.7109375" style="1" customWidth="1"/>
    <col min="10254" max="10494" width="8.7109375" style="1"/>
    <col min="10495" max="10495" width="11" style="1" customWidth="1"/>
    <col min="10496" max="10496" width="59.28515625" style="1" customWidth="1"/>
    <col min="10497" max="10497" width="8.7109375" style="1" customWidth="1"/>
    <col min="10498" max="10498" width="7.7109375" style="1" customWidth="1"/>
    <col min="10499" max="10499" width="44.28515625" style="1" customWidth="1"/>
    <col min="10500" max="10500" width="15" style="1" customWidth="1"/>
    <col min="10501" max="10501" width="13.7109375" style="1" customWidth="1"/>
    <col min="10502" max="10502" width="14" style="1" customWidth="1"/>
    <col min="10503" max="10503" width="8.7109375" style="1" customWidth="1"/>
    <col min="10504" max="10504" width="12.28515625" style="1" customWidth="1"/>
    <col min="10505" max="10509" width="8.7109375" style="1" customWidth="1"/>
    <col min="10510" max="10750" width="8.7109375" style="1"/>
    <col min="10751" max="10751" width="11" style="1" customWidth="1"/>
    <col min="10752" max="10752" width="59.28515625" style="1" customWidth="1"/>
    <col min="10753" max="10753" width="8.7109375" style="1" customWidth="1"/>
    <col min="10754" max="10754" width="7.7109375" style="1" customWidth="1"/>
    <col min="10755" max="10755" width="44.28515625" style="1" customWidth="1"/>
    <col min="10756" max="10756" width="15" style="1" customWidth="1"/>
    <col min="10757" max="10757" width="13.7109375" style="1" customWidth="1"/>
    <col min="10758" max="10758" width="14" style="1" customWidth="1"/>
    <col min="10759" max="10759" width="8.7109375" style="1" customWidth="1"/>
    <col min="10760" max="10760" width="12.28515625" style="1" customWidth="1"/>
    <col min="10761" max="10765" width="8.7109375" style="1" customWidth="1"/>
    <col min="10766" max="11006" width="8.7109375" style="1"/>
    <col min="11007" max="11007" width="11" style="1" customWidth="1"/>
    <col min="11008" max="11008" width="59.28515625" style="1" customWidth="1"/>
    <col min="11009" max="11009" width="8.7109375" style="1" customWidth="1"/>
    <col min="11010" max="11010" width="7.7109375" style="1" customWidth="1"/>
    <col min="11011" max="11011" width="44.28515625" style="1" customWidth="1"/>
    <col min="11012" max="11012" width="15" style="1" customWidth="1"/>
    <col min="11013" max="11013" width="13.7109375" style="1" customWidth="1"/>
    <col min="11014" max="11014" width="14" style="1" customWidth="1"/>
    <col min="11015" max="11015" width="8.7109375" style="1" customWidth="1"/>
    <col min="11016" max="11016" width="12.28515625" style="1" customWidth="1"/>
    <col min="11017" max="11021" width="8.7109375" style="1" customWidth="1"/>
    <col min="11022" max="11262" width="8.7109375" style="1"/>
    <col min="11263" max="11263" width="11" style="1" customWidth="1"/>
    <col min="11264" max="11264" width="59.28515625" style="1" customWidth="1"/>
    <col min="11265" max="11265" width="8.7109375" style="1" customWidth="1"/>
    <col min="11266" max="11266" width="7.7109375" style="1" customWidth="1"/>
    <col min="11267" max="11267" width="44.28515625" style="1" customWidth="1"/>
    <col min="11268" max="11268" width="15" style="1" customWidth="1"/>
    <col min="11269" max="11269" width="13.7109375" style="1" customWidth="1"/>
    <col min="11270" max="11270" width="14" style="1" customWidth="1"/>
    <col min="11271" max="11271" width="8.7109375" style="1" customWidth="1"/>
    <col min="11272" max="11272" width="12.28515625" style="1" customWidth="1"/>
    <col min="11273" max="11277" width="8.7109375" style="1" customWidth="1"/>
    <col min="11278" max="11518" width="8.7109375" style="1"/>
    <col min="11519" max="11519" width="11" style="1" customWidth="1"/>
    <col min="11520" max="11520" width="59.28515625" style="1" customWidth="1"/>
    <col min="11521" max="11521" width="8.7109375" style="1" customWidth="1"/>
    <col min="11522" max="11522" width="7.7109375" style="1" customWidth="1"/>
    <col min="11523" max="11523" width="44.28515625" style="1" customWidth="1"/>
    <col min="11524" max="11524" width="15" style="1" customWidth="1"/>
    <col min="11525" max="11525" width="13.7109375" style="1" customWidth="1"/>
    <col min="11526" max="11526" width="14" style="1" customWidth="1"/>
    <col min="11527" max="11527" width="8.7109375" style="1" customWidth="1"/>
    <col min="11528" max="11528" width="12.28515625" style="1" customWidth="1"/>
    <col min="11529" max="11533" width="8.7109375" style="1" customWidth="1"/>
    <col min="11534" max="11774" width="8.7109375" style="1"/>
    <col min="11775" max="11775" width="11" style="1" customWidth="1"/>
    <col min="11776" max="11776" width="59.28515625" style="1" customWidth="1"/>
    <col min="11777" max="11777" width="8.7109375" style="1" customWidth="1"/>
    <col min="11778" max="11778" width="7.7109375" style="1" customWidth="1"/>
    <col min="11779" max="11779" width="44.28515625" style="1" customWidth="1"/>
    <col min="11780" max="11780" width="15" style="1" customWidth="1"/>
    <col min="11781" max="11781" width="13.7109375" style="1" customWidth="1"/>
    <col min="11782" max="11782" width="14" style="1" customWidth="1"/>
    <col min="11783" max="11783" width="8.7109375" style="1" customWidth="1"/>
    <col min="11784" max="11784" width="12.28515625" style="1" customWidth="1"/>
    <col min="11785" max="11789" width="8.7109375" style="1" customWidth="1"/>
    <col min="11790" max="12030" width="8.7109375" style="1"/>
    <col min="12031" max="12031" width="11" style="1" customWidth="1"/>
    <col min="12032" max="12032" width="59.28515625" style="1" customWidth="1"/>
    <col min="12033" max="12033" width="8.7109375" style="1" customWidth="1"/>
    <col min="12034" max="12034" width="7.7109375" style="1" customWidth="1"/>
    <col min="12035" max="12035" width="44.28515625" style="1" customWidth="1"/>
    <col min="12036" max="12036" width="15" style="1" customWidth="1"/>
    <col min="12037" max="12037" width="13.7109375" style="1" customWidth="1"/>
    <col min="12038" max="12038" width="14" style="1" customWidth="1"/>
    <col min="12039" max="12039" width="8.7109375" style="1" customWidth="1"/>
    <col min="12040" max="12040" width="12.28515625" style="1" customWidth="1"/>
    <col min="12041" max="12045" width="8.7109375" style="1" customWidth="1"/>
    <col min="12046" max="12286" width="8.7109375" style="1"/>
    <col min="12287" max="12287" width="11" style="1" customWidth="1"/>
    <col min="12288" max="12288" width="59.28515625" style="1" customWidth="1"/>
    <col min="12289" max="12289" width="8.7109375" style="1" customWidth="1"/>
    <col min="12290" max="12290" width="7.7109375" style="1" customWidth="1"/>
    <col min="12291" max="12291" width="44.28515625" style="1" customWidth="1"/>
    <col min="12292" max="12292" width="15" style="1" customWidth="1"/>
    <col min="12293" max="12293" width="13.7109375" style="1" customWidth="1"/>
    <col min="12294" max="12294" width="14" style="1" customWidth="1"/>
    <col min="12295" max="12295" width="8.7109375" style="1" customWidth="1"/>
    <col min="12296" max="12296" width="12.28515625" style="1" customWidth="1"/>
    <col min="12297" max="12301" width="8.7109375" style="1" customWidth="1"/>
    <col min="12302" max="12542" width="8.7109375" style="1"/>
    <col min="12543" max="12543" width="11" style="1" customWidth="1"/>
    <col min="12544" max="12544" width="59.28515625" style="1" customWidth="1"/>
    <col min="12545" max="12545" width="8.7109375" style="1" customWidth="1"/>
    <col min="12546" max="12546" width="7.7109375" style="1" customWidth="1"/>
    <col min="12547" max="12547" width="44.28515625" style="1" customWidth="1"/>
    <col min="12548" max="12548" width="15" style="1" customWidth="1"/>
    <col min="12549" max="12549" width="13.7109375" style="1" customWidth="1"/>
    <col min="12550" max="12550" width="14" style="1" customWidth="1"/>
    <col min="12551" max="12551" width="8.7109375" style="1" customWidth="1"/>
    <col min="12552" max="12552" width="12.28515625" style="1" customWidth="1"/>
    <col min="12553" max="12557" width="8.7109375" style="1" customWidth="1"/>
    <col min="12558" max="12798" width="8.7109375" style="1"/>
    <col min="12799" max="12799" width="11" style="1" customWidth="1"/>
    <col min="12800" max="12800" width="59.28515625" style="1" customWidth="1"/>
    <col min="12801" max="12801" width="8.7109375" style="1" customWidth="1"/>
    <col min="12802" max="12802" width="7.7109375" style="1" customWidth="1"/>
    <col min="12803" max="12803" width="44.28515625" style="1" customWidth="1"/>
    <col min="12804" max="12804" width="15" style="1" customWidth="1"/>
    <col min="12805" max="12805" width="13.7109375" style="1" customWidth="1"/>
    <col min="12806" max="12806" width="14" style="1" customWidth="1"/>
    <col min="12807" max="12807" width="8.7109375" style="1" customWidth="1"/>
    <col min="12808" max="12808" width="12.28515625" style="1" customWidth="1"/>
    <col min="12809" max="12813" width="8.7109375" style="1" customWidth="1"/>
    <col min="12814" max="13054" width="8.7109375" style="1"/>
    <col min="13055" max="13055" width="11" style="1" customWidth="1"/>
    <col min="13056" max="13056" width="59.28515625" style="1" customWidth="1"/>
    <col min="13057" max="13057" width="8.7109375" style="1" customWidth="1"/>
    <col min="13058" max="13058" width="7.7109375" style="1" customWidth="1"/>
    <col min="13059" max="13059" width="44.28515625" style="1" customWidth="1"/>
    <col min="13060" max="13060" width="15" style="1" customWidth="1"/>
    <col min="13061" max="13061" width="13.7109375" style="1" customWidth="1"/>
    <col min="13062" max="13062" width="14" style="1" customWidth="1"/>
    <col min="13063" max="13063" width="8.7109375" style="1" customWidth="1"/>
    <col min="13064" max="13064" width="12.28515625" style="1" customWidth="1"/>
    <col min="13065" max="13069" width="8.7109375" style="1" customWidth="1"/>
    <col min="13070" max="13310" width="8.7109375" style="1"/>
    <col min="13311" max="13311" width="11" style="1" customWidth="1"/>
    <col min="13312" max="13312" width="59.28515625" style="1" customWidth="1"/>
    <col min="13313" max="13313" width="8.7109375" style="1" customWidth="1"/>
    <col min="13314" max="13314" width="7.7109375" style="1" customWidth="1"/>
    <col min="13315" max="13315" width="44.28515625" style="1" customWidth="1"/>
    <col min="13316" max="13316" width="15" style="1" customWidth="1"/>
    <col min="13317" max="13317" width="13.7109375" style="1" customWidth="1"/>
    <col min="13318" max="13318" width="14" style="1" customWidth="1"/>
    <col min="13319" max="13319" width="8.7109375" style="1" customWidth="1"/>
    <col min="13320" max="13320" width="12.28515625" style="1" customWidth="1"/>
    <col min="13321" max="13325" width="8.7109375" style="1" customWidth="1"/>
    <col min="13326" max="13566" width="8.7109375" style="1"/>
    <col min="13567" max="13567" width="11" style="1" customWidth="1"/>
    <col min="13568" max="13568" width="59.28515625" style="1" customWidth="1"/>
    <col min="13569" max="13569" width="8.7109375" style="1" customWidth="1"/>
    <col min="13570" max="13570" width="7.7109375" style="1" customWidth="1"/>
    <col min="13571" max="13571" width="44.28515625" style="1" customWidth="1"/>
    <col min="13572" max="13572" width="15" style="1" customWidth="1"/>
    <col min="13573" max="13573" width="13.7109375" style="1" customWidth="1"/>
    <col min="13574" max="13574" width="14" style="1" customWidth="1"/>
    <col min="13575" max="13575" width="8.7109375" style="1" customWidth="1"/>
    <col min="13576" max="13576" width="12.28515625" style="1" customWidth="1"/>
    <col min="13577" max="13581" width="8.7109375" style="1" customWidth="1"/>
    <col min="13582" max="13822" width="8.7109375" style="1"/>
    <col min="13823" max="13823" width="11" style="1" customWidth="1"/>
    <col min="13824" max="13824" width="59.28515625" style="1" customWidth="1"/>
    <col min="13825" max="13825" width="8.7109375" style="1" customWidth="1"/>
    <col min="13826" max="13826" width="7.7109375" style="1" customWidth="1"/>
    <col min="13827" max="13827" width="44.28515625" style="1" customWidth="1"/>
    <col min="13828" max="13828" width="15" style="1" customWidth="1"/>
    <col min="13829" max="13829" width="13.7109375" style="1" customWidth="1"/>
    <col min="13830" max="13830" width="14" style="1" customWidth="1"/>
    <col min="13831" max="13831" width="8.7109375" style="1" customWidth="1"/>
    <col min="13832" max="13832" width="12.28515625" style="1" customWidth="1"/>
    <col min="13833" max="13837" width="8.7109375" style="1" customWidth="1"/>
    <col min="13838" max="14078" width="8.7109375" style="1"/>
    <col min="14079" max="14079" width="11" style="1" customWidth="1"/>
    <col min="14080" max="14080" width="59.28515625" style="1" customWidth="1"/>
    <col min="14081" max="14081" width="8.7109375" style="1" customWidth="1"/>
    <col min="14082" max="14082" width="7.7109375" style="1" customWidth="1"/>
    <col min="14083" max="14083" width="44.28515625" style="1" customWidth="1"/>
    <col min="14084" max="14084" width="15" style="1" customWidth="1"/>
    <col min="14085" max="14085" width="13.7109375" style="1" customWidth="1"/>
    <col min="14086" max="14086" width="14" style="1" customWidth="1"/>
    <col min="14087" max="14087" width="8.7109375" style="1" customWidth="1"/>
    <col min="14088" max="14088" width="12.28515625" style="1" customWidth="1"/>
    <col min="14089" max="14093" width="8.7109375" style="1" customWidth="1"/>
    <col min="14094" max="14334" width="8.7109375" style="1"/>
    <col min="14335" max="14335" width="11" style="1" customWidth="1"/>
    <col min="14336" max="14336" width="59.28515625" style="1" customWidth="1"/>
    <col min="14337" max="14337" width="8.7109375" style="1" customWidth="1"/>
    <col min="14338" max="14338" width="7.7109375" style="1" customWidth="1"/>
    <col min="14339" max="14339" width="44.28515625" style="1" customWidth="1"/>
    <col min="14340" max="14340" width="15" style="1" customWidth="1"/>
    <col min="14341" max="14341" width="13.7109375" style="1" customWidth="1"/>
    <col min="14342" max="14342" width="14" style="1" customWidth="1"/>
    <col min="14343" max="14343" width="8.7109375" style="1" customWidth="1"/>
    <col min="14344" max="14344" width="12.28515625" style="1" customWidth="1"/>
    <col min="14345" max="14349" width="8.7109375" style="1" customWidth="1"/>
    <col min="14350" max="14590" width="8.7109375" style="1"/>
    <col min="14591" max="14591" width="11" style="1" customWidth="1"/>
    <col min="14592" max="14592" width="59.28515625" style="1" customWidth="1"/>
    <col min="14593" max="14593" width="8.7109375" style="1" customWidth="1"/>
    <col min="14594" max="14594" width="7.7109375" style="1" customWidth="1"/>
    <col min="14595" max="14595" width="44.28515625" style="1" customWidth="1"/>
    <col min="14596" max="14596" width="15" style="1" customWidth="1"/>
    <col min="14597" max="14597" width="13.7109375" style="1" customWidth="1"/>
    <col min="14598" max="14598" width="14" style="1" customWidth="1"/>
    <col min="14599" max="14599" width="8.7109375" style="1" customWidth="1"/>
    <col min="14600" max="14600" width="12.28515625" style="1" customWidth="1"/>
    <col min="14601" max="14605" width="8.7109375" style="1" customWidth="1"/>
    <col min="14606" max="14846" width="8.7109375" style="1"/>
    <col min="14847" max="14847" width="11" style="1" customWidth="1"/>
    <col min="14848" max="14848" width="59.28515625" style="1" customWidth="1"/>
    <col min="14849" max="14849" width="8.7109375" style="1" customWidth="1"/>
    <col min="14850" max="14850" width="7.7109375" style="1" customWidth="1"/>
    <col min="14851" max="14851" width="44.28515625" style="1" customWidth="1"/>
    <col min="14852" max="14852" width="15" style="1" customWidth="1"/>
    <col min="14853" max="14853" width="13.7109375" style="1" customWidth="1"/>
    <col min="14854" max="14854" width="14" style="1" customWidth="1"/>
    <col min="14855" max="14855" width="8.7109375" style="1" customWidth="1"/>
    <col min="14856" max="14856" width="12.28515625" style="1" customWidth="1"/>
    <col min="14857" max="14861" width="8.7109375" style="1" customWidth="1"/>
    <col min="14862" max="15102" width="8.7109375" style="1"/>
    <col min="15103" max="15103" width="11" style="1" customWidth="1"/>
    <col min="15104" max="15104" width="59.28515625" style="1" customWidth="1"/>
    <col min="15105" max="15105" width="8.7109375" style="1" customWidth="1"/>
    <col min="15106" max="15106" width="7.7109375" style="1" customWidth="1"/>
    <col min="15107" max="15107" width="44.28515625" style="1" customWidth="1"/>
    <col min="15108" max="15108" width="15" style="1" customWidth="1"/>
    <col min="15109" max="15109" width="13.7109375" style="1" customWidth="1"/>
    <col min="15110" max="15110" width="14" style="1" customWidth="1"/>
    <col min="15111" max="15111" width="8.7109375" style="1" customWidth="1"/>
    <col min="15112" max="15112" width="12.28515625" style="1" customWidth="1"/>
    <col min="15113" max="15117" width="8.7109375" style="1" customWidth="1"/>
    <col min="15118" max="15358" width="8.7109375" style="1"/>
    <col min="15359" max="15359" width="11" style="1" customWidth="1"/>
    <col min="15360" max="15360" width="59.28515625" style="1" customWidth="1"/>
    <col min="15361" max="15361" width="8.7109375" style="1" customWidth="1"/>
    <col min="15362" max="15362" width="7.7109375" style="1" customWidth="1"/>
    <col min="15363" max="15363" width="44.28515625" style="1" customWidth="1"/>
    <col min="15364" max="15364" width="15" style="1" customWidth="1"/>
    <col min="15365" max="15365" width="13.7109375" style="1" customWidth="1"/>
    <col min="15366" max="15366" width="14" style="1" customWidth="1"/>
    <col min="15367" max="15367" width="8.7109375" style="1" customWidth="1"/>
    <col min="15368" max="15368" width="12.28515625" style="1" customWidth="1"/>
    <col min="15369" max="15373" width="8.7109375" style="1" customWidth="1"/>
    <col min="15374" max="15614" width="8.7109375" style="1"/>
    <col min="15615" max="15615" width="11" style="1" customWidth="1"/>
    <col min="15616" max="15616" width="59.28515625" style="1" customWidth="1"/>
    <col min="15617" max="15617" width="8.7109375" style="1" customWidth="1"/>
    <col min="15618" max="15618" width="7.7109375" style="1" customWidth="1"/>
    <col min="15619" max="15619" width="44.28515625" style="1" customWidth="1"/>
    <col min="15620" max="15620" width="15" style="1" customWidth="1"/>
    <col min="15621" max="15621" width="13.7109375" style="1" customWidth="1"/>
    <col min="15622" max="15622" width="14" style="1" customWidth="1"/>
    <col min="15623" max="15623" width="8.7109375" style="1" customWidth="1"/>
    <col min="15624" max="15624" width="12.28515625" style="1" customWidth="1"/>
    <col min="15625" max="15629" width="8.7109375" style="1" customWidth="1"/>
    <col min="15630" max="15870" width="8.7109375" style="1"/>
    <col min="15871" max="15871" width="11" style="1" customWidth="1"/>
    <col min="15872" max="15872" width="59.28515625" style="1" customWidth="1"/>
    <col min="15873" max="15873" width="8.7109375" style="1" customWidth="1"/>
    <col min="15874" max="15874" width="7.7109375" style="1" customWidth="1"/>
    <col min="15875" max="15875" width="44.28515625" style="1" customWidth="1"/>
    <col min="15876" max="15876" width="15" style="1" customWidth="1"/>
    <col min="15877" max="15877" width="13.7109375" style="1" customWidth="1"/>
    <col min="15878" max="15878" width="14" style="1" customWidth="1"/>
    <col min="15879" max="15879" width="8.7109375" style="1" customWidth="1"/>
    <col min="15880" max="15880" width="12.28515625" style="1" customWidth="1"/>
    <col min="15881" max="15885" width="8.7109375" style="1" customWidth="1"/>
    <col min="15886" max="16126" width="8.7109375" style="1"/>
    <col min="16127" max="16127" width="11" style="1" customWidth="1"/>
    <col min="16128" max="16128" width="59.28515625" style="1" customWidth="1"/>
    <col min="16129" max="16129" width="8.7109375" style="1" customWidth="1"/>
    <col min="16130" max="16130" width="7.7109375" style="1" customWidth="1"/>
    <col min="16131" max="16131" width="44.28515625" style="1" customWidth="1"/>
    <col min="16132" max="16132" width="15" style="1" customWidth="1"/>
    <col min="16133" max="16133" width="13.7109375" style="1" customWidth="1"/>
    <col min="16134" max="16134" width="14" style="1" customWidth="1"/>
    <col min="16135" max="16135" width="8.7109375" style="1" customWidth="1"/>
    <col min="16136" max="16136" width="12.28515625" style="1" customWidth="1"/>
    <col min="16137" max="16141" width="8.7109375" style="1" customWidth="1"/>
    <col min="16142" max="16384" width="8.7109375" style="1"/>
  </cols>
  <sheetData>
    <row r="1" spans="1:17" ht="42" customHeight="1" x14ac:dyDescent="0.2">
      <c r="B1" s="32"/>
      <c r="M1" s="34"/>
      <c r="N1" s="35"/>
      <c r="O1" s="35"/>
    </row>
    <row r="2" spans="1:17" ht="23.25" x14ac:dyDescent="0.2">
      <c r="B2" s="277" t="s">
        <v>137</v>
      </c>
      <c r="C2" s="278"/>
      <c r="D2" s="278"/>
      <c r="E2" s="278"/>
      <c r="F2" s="36"/>
      <c r="M2" s="34"/>
      <c r="N2" s="35"/>
      <c r="O2" s="35"/>
    </row>
    <row r="3" spans="1:17" ht="13.5" thickBot="1" x14ac:dyDescent="0.25"/>
    <row r="4" spans="1:17" s="33" customFormat="1" ht="16.149999999999999" customHeight="1" x14ac:dyDescent="0.2">
      <c r="B4" s="279" t="s">
        <v>20</v>
      </c>
      <c r="C4" s="281" t="s">
        <v>21</v>
      </c>
      <c r="D4" s="283" t="s">
        <v>64</v>
      </c>
      <c r="E4" s="283" t="s">
        <v>65</v>
      </c>
      <c r="F4" s="283" t="s">
        <v>136</v>
      </c>
      <c r="G4" s="296" t="s">
        <v>19</v>
      </c>
      <c r="H4" s="1"/>
      <c r="P4" s="1"/>
      <c r="Q4" s="1"/>
    </row>
    <row r="5" spans="1:17" s="33" customFormat="1" ht="16.149999999999999" customHeight="1" x14ac:dyDescent="0.2">
      <c r="B5" s="280"/>
      <c r="C5" s="282"/>
      <c r="D5" s="282"/>
      <c r="E5" s="282"/>
      <c r="F5" s="282"/>
      <c r="G5" s="297"/>
      <c r="H5" s="1"/>
      <c r="P5" s="1"/>
      <c r="Q5" s="1"/>
    </row>
    <row r="6" spans="1:17" s="33" customFormat="1" ht="16.149999999999999" customHeight="1" x14ac:dyDescent="0.2">
      <c r="B6" s="38"/>
      <c r="C6" s="39" t="s">
        <v>69</v>
      </c>
      <c r="D6" s="293">
        <v>32</v>
      </c>
      <c r="E6" s="294"/>
      <c r="F6" s="295"/>
      <c r="G6" s="303" t="s">
        <v>67</v>
      </c>
      <c r="H6" s="1"/>
      <c r="P6" s="1"/>
      <c r="Q6" s="1"/>
    </row>
    <row r="7" spans="1:17" s="33" customFormat="1" ht="15" x14ac:dyDescent="0.2">
      <c r="B7" s="301"/>
      <c r="C7" s="40" t="s">
        <v>48</v>
      </c>
      <c r="D7" s="287">
        <f>D6/8*2</f>
        <v>8</v>
      </c>
      <c r="E7" s="288"/>
      <c r="F7" s="289"/>
      <c r="G7" s="304"/>
      <c r="H7" s="41"/>
      <c r="I7" s="42"/>
      <c r="P7" s="1"/>
      <c r="Q7" s="1"/>
    </row>
    <row r="8" spans="1:17" s="33" customFormat="1" ht="15" x14ac:dyDescent="0.2">
      <c r="B8" s="302"/>
      <c r="C8" s="40" t="s">
        <v>162</v>
      </c>
      <c r="D8" s="290">
        <f>D6/8*1</f>
        <v>4</v>
      </c>
      <c r="E8" s="291"/>
      <c r="F8" s="292"/>
      <c r="G8" s="304"/>
      <c r="H8" s="41"/>
      <c r="I8" s="42"/>
      <c r="P8" s="1"/>
      <c r="Q8" s="1"/>
    </row>
    <row r="9" spans="1:17" s="33" customFormat="1" ht="45" x14ac:dyDescent="0.2">
      <c r="A9" s="262"/>
      <c r="B9" s="255"/>
      <c r="C9" s="264" t="s">
        <v>231</v>
      </c>
      <c r="D9" s="293">
        <v>2</v>
      </c>
      <c r="E9" s="294"/>
      <c r="F9" s="295"/>
      <c r="G9" s="305"/>
      <c r="H9" s="41"/>
      <c r="I9" s="42"/>
      <c r="P9" s="1"/>
      <c r="Q9" s="1"/>
    </row>
    <row r="10" spans="1:17" s="33" customFormat="1" ht="15" x14ac:dyDescent="0.2">
      <c r="B10" s="255"/>
      <c r="C10" s="256"/>
      <c r="D10" s="253"/>
      <c r="E10" s="253"/>
      <c r="F10" s="253"/>
      <c r="G10" s="257"/>
      <c r="H10" s="41"/>
      <c r="I10" s="42"/>
      <c r="P10" s="1"/>
      <c r="Q10" s="1"/>
    </row>
    <row r="11" spans="1:17" s="33" customFormat="1" ht="15" x14ac:dyDescent="0.2">
      <c r="B11" s="284"/>
      <c r="C11" s="285"/>
      <c r="D11" s="285"/>
      <c r="E11" s="285"/>
      <c r="F11" s="285"/>
      <c r="G11" s="300"/>
      <c r="H11" s="41"/>
      <c r="I11" s="42"/>
      <c r="P11" s="1"/>
      <c r="Q11" s="1"/>
    </row>
    <row r="12" spans="1:17" s="33" customFormat="1" ht="16.5" x14ac:dyDescent="0.2">
      <c r="B12" s="298" t="s">
        <v>91</v>
      </c>
      <c r="C12" s="40" t="s">
        <v>92</v>
      </c>
      <c r="D12" s="163">
        <v>1.95</v>
      </c>
      <c r="E12" s="33">
        <v>1.17</v>
      </c>
      <c r="F12" s="43">
        <v>1.17</v>
      </c>
      <c r="G12" s="44" t="s">
        <v>1</v>
      </c>
      <c r="H12" s="41"/>
      <c r="I12" s="42"/>
      <c r="P12" s="1"/>
      <c r="Q12" s="1"/>
    </row>
    <row r="13" spans="1:17" s="33" customFormat="1" ht="16.5" x14ac:dyDescent="0.2">
      <c r="B13" s="299"/>
      <c r="C13" s="40" t="s">
        <v>93</v>
      </c>
      <c r="D13" s="43">
        <v>1.7</v>
      </c>
      <c r="E13" s="43">
        <v>1.06</v>
      </c>
      <c r="F13" s="43">
        <v>1.06</v>
      </c>
      <c r="G13" s="44" t="s">
        <v>1</v>
      </c>
      <c r="H13" s="41"/>
      <c r="I13" s="42"/>
      <c r="P13" s="1"/>
      <c r="Q13" s="1"/>
    </row>
    <row r="14" spans="1:17" s="33" customFormat="1" ht="15" x14ac:dyDescent="0.2">
      <c r="B14" s="284"/>
      <c r="C14" s="285"/>
      <c r="D14" s="285"/>
      <c r="E14" s="285"/>
      <c r="F14" s="285"/>
      <c r="G14" s="300"/>
      <c r="H14" s="41"/>
      <c r="I14" s="42"/>
      <c r="P14" s="1"/>
      <c r="Q14" s="1"/>
    </row>
    <row r="15" spans="1:17" s="33" customFormat="1" ht="16.5" x14ac:dyDescent="0.2">
      <c r="B15" s="37" t="s">
        <v>94</v>
      </c>
      <c r="C15" s="40" t="s">
        <v>49</v>
      </c>
      <c r="D15" s="213">
        <v>10</v>
      </c>
      <c r="E15" s="213">
        <v>60</v>
      </c>
      <c r="F15" s="213">
        <v>3</v>
      </c>
      <c r="G15" s="44" t="s">
        <v>2</v>
      </c>
      <c r="H15" s="1"/>
      <c r="P15" s="1"/>
      <c r="Q15" s="1"/>
    </row>
    <row r="16" spans="1:17" s="33" customFormat="1" ht="16.5" x14ac:dyDescent="0.2">
      <c r="B16" s="37" t="s">
        <v>95</v>
      </c>
      <c r="C16" s="40" t="s">
        <v>50</v>
      </c>
      <c r="D16" s="213">
        <v>1.2</v>
      </c>
      <c r="E16" s="213">
        <v>1.6</v>
      </c>
      <c r="F16" s="213">
        <v>0.1</v>
      </c>
      <c r="G16" s="44" t="s">
        <v>2</v>
      </c>
      <c r="H16" s="1"/>
      <c r="P16" s="1"/>
      <c r="Q16" s="1"/>
    </row>
    <row r="17" spans="2:17" s="33" customFormat="1" ht="30" x14ac:dyDescent="0.2">
      <c r="B17" s="37" t="s">
        <v>96</v>
      </c>
      <c r="C17" s="40" t="s">
        <v>62</v>
      </c>
      <c r="D17" s="213">
        <v>1.2</v>
      </c>
      <c r="E17" s="213">
        <v>1.6</v>
      </c>
      <c r="F17" s="213">
        <v>0.1</v>
      </c>
      <c r="G17" s="44" t="s">
        <v>2</v>
      </c>
      <c r="H17" s="1"/>
      <c r="P17" s="1"/>
      <c r="Q17" s="1"/>
    </row>
    <row r="18" spans="2:17" s="33" customFormat="1" ht="16.5" x14ac:dyDescent="0.2">
      <c r="B18" s="37" t="s">
        <v>97</v>
      </c>
      <c r="C18" s="40" t="s">
        <v>51</v>
      </c>
      <c r="D18" s="213">
        <v>1.2</v>
      </c>
      <c r="E18" s="213">
        <v>45</v>
      </c>
      <c r="F18" s="213">
        <v>3</v>
      </c>
      <c r="G18" s="44" t="s">
        <v>2</v>
      </c>
      <c r="H18" s="1"/>
      <c r="P18" s="1"/>
      <c r="Q18" s="1"/>
    </row>
    <row r="19" spans="2:17" s="33" customFormat="1" ht="16.5" x14ac:dyDescent="0.2">
      <c r="B19" s="37" t="s">
        <v>98</v>
      </c>
      <c r="C19" s="40" t="s">
        <v>52</v>
      </c>
      <c r="D19" s="213">
        <v>1.2</v>
      </c>
      <c r="E19" s="213">
        <v>12</v>
      </c>
      <c r="F19" s="213">
        <v>0.1</v>
      </c>
      <c r="G19" s="44" t="s">
        <v>2</v>
      </c>
      <c r="H19" s="2"/>
      <c r="P19" s="1"/>
      <c r="Q19" s="1"/>
    </row>
    <row r="20" spans="2:17" s="33" customFormat="1" ht="16.5" x14ac:dyDescent="0.2">
      <c r="B20" s="37" t="s">
        <v>99</v>
      </c>
      <c r="C20" s="40" t="s">
        <v>63</v>
      </c>
      <c r="D20" s="213">
        <v>1.2</v>
      </c>
      <c r="E20" s="213">
        <v>12</v>
      </c>
      <c r="F20" s="213">
        <v>0.1</v>
      </c>
      <c r="G20" s="44" t="s">
        <v>2</v>
      </c>
      <c r="H20" s="2"/>
      <c r="P20" s="1"/>
      <c r="Q20" s="1"/>
    </row>
    <row r="21" spans="2:17" s="33" customFormat="1" ht="16.5" x14ac:dyDescent="0.2">
      <c r="B21" s="37" t="s">
        <v>100</v>
      </c>
      <c r="C21" s="40" t="s">
        <v>53</v>
      </c>
      <c r="D21" s="213">
        <v>5</v>
      </c>
      <c r="E21" s="213">
        <v>54</v>
      </c>
      <c r="F21" s="213">
        <v>3</v>
      </c>
      <c r="G21" s="44" t="s">
        <v>2</v>
      </c>
      <c r="H21" s="1"/>
      <c r="P21" s="1"/>
      <c r="Q21" s="1"/>
    </row>
    <row r="22" spans="2:17" s="33" customFormat="1" ht="16.5" x14ac:dyDescent="0.2">
      <c r="B22" s="37" t="s">
        <v>101</v>
      </c>
      <c r="C22" s="40" t="s">
        <v>54</v>
      </c>
      <c r="D22" s="213">
        <v>5</v>
      </c>
      <c r="E22" s="213">
        <v>500</v>
      </c>
      <c r="F22" s="213">
        <v>133</v>
      </c>
      <c r="G22" s="44" t="s">
        <v>2</v>
      </c>
      <c r="H22" s="1"/>
      <c r="P22" s="1"/>
      <c r="Q22" s="1"/>
    </row>
    <row r="23" spans="2:17" s="33" customFormat="1" ht="16.5" x14ac:dyDescent="0.2">
      <c r="B23" s="37" t="s">
        <v>102</v>
      </c>
      <c r="C23" s="40" t="s">
        <v>55</v>
      </c>
      <c r="D23" s="213">
        <v>5</v>
      </c>
      <c r="E23" s="213">
        <v>400</v>
      </c>
      <c r="F23" s="213">
        <v>3</v>
      </c>
      <c r="G23" s="44" t="s">
        <v>2</v>
      </c>
      <c r="H23" s="1"/>
      <c r="P23" s="1"/>
      <c r="Q23" s="1"/>
    </row>
    <row r="24" spans="2:17" s="33" customFormat="1" ht="16.5" x14ac:dyDescent="0.2">
      <c r="B24" s="37" t="s">
        <v>103</v>
      </c>
      <c r="C24" s="40" t="s">
        <v>56</v>
      </c>
      <c r="D24" s="213">
        <v>40</v>
      </c>
      <c r="E24" s="213">
        <v>210</v>
      </c>
      <c r="F24" s="213">
        <v>3</v>
      </c>
      <c r="G24" s="44" t="s">
        <v>2</v>
      </c>
      <c r="H24" s="1"/>
      <c r="P24" s="1"/>
      <c r="Q24" s="1"/>
    </row>
    <row r="25" spans="2:17" s="33" customFormat="1" ht="16.5" x14ac:dyDescent="0.2">
      <c r="B25" s="37" t="s">
        <v>104</v>
      </c>
      <c r="C25" s="40" t="s">
        <v>56</v>
      </c>
      <c r="D25" s="213">
        <v>2.2000000000000002</v>
      </c>
      <c r="E25" s="213">
        <v>7.4</v>
      </c>
      <c r="F25" s="213">
        <v>0.04</v>
      </c>
      <c r="G25" s="44" t="s">
        <v>2</v>
      </c>
      <c r="H25" s="1"/>
      <c r="P25" s="1"/>
      <c r="Q25" s="1"/>
    </row>
    <row r="26" spans="2:17" ht="15" x14ac:dyDescent="0.2">
      <c r="B26" s="284"/>
      <c r="C26" s="285"/>
      <c r="D26" s="285"/>
      <c r="E26" s="286"/>
    </row>
    <row r="27" spans="2:17" ht="18" x14ac:dyDescent="0.2">
      <c r="B27" s="37" t="s">
        <v>66</v>
      </c>
      <c r="C27" s="45" t="s">
        <v>82</v>
      </c>
      <c r="D27" s="213">
        <v>0.625</v>
      </c>
      <c r="E27" s="214"/>
      <c r="F27" s="215"/>
      <c r="G27" s="44" t="s">
        <v>7</v>
      </c>
    </row>
    <row r="28" spans="2:17" ht="18" x14ac:dyDescent="0.2">
      <c r="B28" s="46" t="s">
        <v>83</v>
      </c>
      <c r="C28" s="40" t="s">
        <v>30</v>
      </c>
      <c r="D28" s="213">
        <v>10</v>
      </c>
      <c r="E28" s="214"/>
      <c r="F28" s="215"/>
      <c r="G28" s="44" t="s">
        <v>7</v>
      </c>
    </row>
    <row r="29" spans="2:17" ht="18" x14ac:dyDescent="0.2">
      <c r="B29" s="46" t="s">
        <v>84</v>
      </c>
      <c r="C29" s="40" t="s">
        <v>57</v>
      </c>
      <c r="D29" s="213">
        <v>60</v>
      </c>
      <c r="E29" s="214"/>
      <c r="F29" s="215"/>
      <c r="G29" s="44" t="s">
        <v>7</v>
      </c>
    </row>
    <row r="30" spans="2:17" ht="18" x14ac:dyDescent="0.2">
      <c r="B30" s="46" t="s">
        <v>85</v>
      </c>
      <c r="C30" s="45" t="s">
        <v>105</v>
      </c>
      <c r="D30" s="213">
        <v>42</v>
      </c>
      <c r="E30" s="214"/>
      <c r="F30" s="215"/>
      <c r="G30" s="44" t="s">
        <v>7</v>
      </c>
    </row>
    <row r="31" spans="2:17" ht="18" x14ac:dyDescent="0.2">
      <c r="B31" s="46" t="s">
        <v>106</v>
      </c>
      <c r="C31" s="40" t="s">
        <v>58</v>
      </c>
      <c r="D31" s="213">
        <v>180</v>
      </c>
      <c r="E31" s="214"/>
      <c r="F31" s="215"/>
      <c r="G31" s="44" t="s">
        <v>7</v>
      </c>
    </row>
    <row r="32" spans="2:17" ht="18" x14ac:dyDescent="0.2">
      <c r="B32" s="46" t="s">
        <v>86</v>
      </c>
      <c r="C32" s="40" t="s">
        <v>59</v>
      </c>
      <c r="D32" s="213">
        <v>3.96</v>
      </c>
      <c r="E32" s="214"/>
      <c r="F32" s="215"/>
      <c r="G32" s="44" t="s">
        <v>60</v>
      </c>
    </row>
    <row r="33" spans="2:7" ht="18" x14ac:dyDescent="0.2">
      <c r="B33" s="46" t="s">
        <v>87</v>
      </c>
      <c r="C33" s="40" t="s">
        <v>88</v>
      </c>
      <c r="D33" s="213">
        <v>0.625</v>
      </c>
      <c r="E33" s="214"/>
      <c r="F33" s="215"/>
      <c r="G33" s="44" t="s">
        <v>7</v>
      </c>
    </row>
    <row r="34" spans="2:7" ht="18.75" thickBot="1" x14ac:dyDescent="0.25">
      <c r="B34" s="47" t="s">
        <v>89</v>
      </c>
      <c r="C34" s="48" t="s">
        <v>90</v>
      </c>
      <c r="D34" s="213">
        <v>100</v>
      </c>
      <c r="E34" s="214"/>
      <c r="F34" s="215"/>
      <c r="G34" s="49" t="s">
        <v>7</v>
      </c>
    </row>
    <row r="35" spans="2:7" ht="15" customHeight="1" x14ac:dyDescent="0.2"/>
  </sheetData>
  <sheetProtection selectLockedCells="1" selectUnlockedCells="1"/>
  <protectedRanges>
    <protectedRange sqref="E13:F13 D11:D13 F11:F12 E11 D26:D34 D14:F25 D6:E10" name="Range1"/>
  </protectedRanges>
  <mergeCells count="17">
    <mergeCell ref="G4:G5"/>
    <mergeCell ref="B12:B13"/>
    <mergeCell ref="B14:G14"/>
    <mergeCell ref="B11:G11"/>
    <mergeCell ref="B7:B8"/>
    <mergeCell ref="F4:F5"/>
    <mergeCell ref="G6:G9"/>
    <mergeCell ref="B26:E26"/>
    <mergeCell ref="D7:F7"/>
    <mergeCell ref="D8:F8"/>
    <mergeCell ref="D6:F6"/>
    <mergeCell ref="D9:F9"/>
    <mergeCell ref="B2:E2"/>
    <mergeCell ref="B4:B5"/>
    <mergeCell ref="C4:C5"/>
    <mergeCell ref="D4:D5"/>
    <mergeCell ref="E4:E5"/>
  </mergeCells>
  <phoneticPr fontId="42"/>
  <printOptions headings="1"/>
  <pageMargins left="0.75" right="0.75" top="1" bottom="1" header="0.5" footer="0.5"/>
  <pageSetup scale="78" orientation="landscape"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3084" r:id="rId4" name="Drop Down 12">
              <controlPr defaultSize="0" autoFill="0" autoLine="0" autoPict="0">
                <anchor moveWithCells="1" sizeWithCells="1">
                  <from>
                    <xdr:col>3</xdr:col>
                    <xdr:colOff>0</xdr:colOff>
                    <xdr:row>3</xdr:row>
                    <xdr:rowOff>0</xdr:rowOff>
                  </from>
                  <to>
                    <xdr:col>5</xdr:col>
                    <xdr:colOff>9525</xdr:colOff>
                    <xdr:row>3</xdr:row>
                    <xdr:rowOff>0</xdr:rowOff>
                  </to>
                </anchor>
              </controlPr>
            </control>
          </mc:Choice>
        </mc:AlternateContent>
        <mc:AlternateContent xmlns:mc="http://schemas.openxmlformats.org/markup-compatibility/2006">
          <mc:Choice Requires="x14">
            <control shapeId="3085" r:id="rId5" name="Drop Down 13">
              <controlPr defaultSize="0" autoFill="0" autoLine="0" autoPict="0">
                <anchor moveWithCells="1" sizeWithCells="1">
                  <from>
                    <xdr:col>3</xdr:col>
                    <xdr:colOff>0</xdr:colOff>
                    <xdr:row>3</xdr:row>
                    <xdr:rowOff>0</xdr:rowOff>
                  </from>
                  <to>
                    <xdr:col>5</xdr:col>
                    <xdr:colOff>9525</xdr:colOff>
                    <xdr:row>3</xdr:row>
                    <xdr:rowOff>0</xdr:rowOff>
                  </to>
                </anchor>
              </controlPr>
            </control>
          </mc:Choice>
        </mc:AlternateContent>
        <mc:AlternateContent xmlns:mc="http://schemas.openxmlformats.org/markup-compatibility/2006">
          <mc:Choice Requires="x14">
            <control shapeId="3086" r:id="rId6" name="Drop Down 14">
              <controlPr defaultSize="0" autoFill="0" autoLine="0" autoPict="0">
                <anchor moveWithCells="1" sizeWithCells="1">
                  <from>
                    <xdr:col>3</xdr:col>
                    <xdr:colOff>0</xdr:colOff>
                    <xdr:row>3</xdr:row>
                    <xdr:rowOff>0</xdr:rowOff>
                  </from>
                  <to>
                    <xdr:col>5</xdr:col>
                    <xdr:colOff>9525</xdr:colOff>
                    <xdr:row>3</xdr:row>
                    <xdr:rowOff>0</xdr:rowOff>
                  </to>
                </anchor>
              </controlPr>
            </control>
          </mc:Choice>
        </mc:AlternateContent>
        <mc:AlternateContent xmlns:mc="http://schemas.openxmlformats.org/markup-compatibility/2006">
          <mc:Choice Requires="x14">
            <control shapeId="3087" r:id="rId7" name="Drop Down 15">
              <controlPr defaultSize="0" autoFill="0" autoLine="0" autoPict="0">
                <anchor moveWithCells="1" sizeWithCells="1">
                  <from>
                    <xdr:col>3</xdr:col>
                    <xdr:colOff>0</xdr:colOff>
                    <xdr:row>3</xdr:row>
                    <xdr:rowOff>0</xdr:rowOff>
                  </from>
                  <to>
                    <xdr:col>5</xdr:col>
                    <xdr:colOff>9525</xdr:colOff>
                    <xdr:row>3</xdr:row>
                    <xdr:rowOff>0</xdr:rowOff>
                  </to>
                </anchor>
              </controlPr>
            </control>
          </mc:Choice>
        </mc:AlternateContent>
        <mc:AlternateContent xmlns:mc="http://schemas.openxmlformats.org/markup-compatibility/2006">
          <mc:Choice Requires="x14">
            <control shapeId="3088" r:id="rId8" name="Drop Down 16">
              <controlPr defaultSize="0" autoFill="0" autoLine="0" autoPict="0">
                <anchor moveWithCells="1" sizeWithCells="1">
                  <from>
                    <xdr:col>3</xdr:col>
                    <xdr:colOff>0</xdr:colOff>
                    <xdr:row>3</xdr:row>
                    <xdr:rowOff>0</xdr:rowOff>
                  </from>
                  <to>
                    <xdr:col>5</xdr:col>
                    <xdr:colOff>9525</xdr:colOff>
                    <xdr:row>3</xdr:row>
                    <xdr:rowOff>0</xdr:rowOff>
                  </to>
                </anchor>
              </controlPr>
            </control>
          </mc:Choice>
        </mc:AlternateContent>
        <mc:AlternateContent xmlns:mc="http://schemas.openxmlformats.org/markup-compatibility/2006">
          <mc:Choice Requires="x14">
            <control shapeId="3089" r:id="rId9" name="Drop Down 17">
              <controlPr defaultSize="0" autoFill="0" autoLine="0" autoPict="0">
                <anchor moveWithCells="1" sizeWithCells="1">
                  <from>
                    <xdr:col>3</xdr:col>
                    <xdr:colOff>0</xdr:colOff>
                    <xdr:row>3</xdr:row>
                    <xdr:rowOff>0</xdr:rowOff>
                  </from>
                  <to>
                    <xdr:col>5</xdr:col>
                    <xdr:colOff>9525</xdr:colOff>
                    <xdr:row>3</xdr:row>
                    <xdr:rowOff>0</xdr:rowOff>
                  </to>
                </anchor>
              </controlPr>
            </control>
          </mc:Choice>
        </mc:AlternateContent>
        <mc:AlternateContent xmlns:mc="http://schemas.openxmlformats.org/markup-compatibility/2006">
          <mc:Choice Requires="x14">
            <control shapeId="3090" r:id="rId10" name="Drop Down 18">
              <controlPr defaultSize="0" autoFill="0" autoLine="0" autoPict="0">
                <anchor moveWithCells="1" sizeWithCells="1">
                  <from>
                    <xdr:col>3</xdr:col>
                    <xdr:colOff>9525</xdr:colOff>
                    <xdr:row>3</xdr:row>
                    <xdr:rowOff>0</xdr:rowOff>
                  </from>
                  <to>
                    <xdr:col>5</xdr:col>
                    <xdr:colOff>19050</xdr:colOff>
                    <xdr:row>3</xdr:row>
                    <xdr:rowOff>0</xdr:rowOff>
                  </to>
                </anchor>
              </controlPr>
            </control>
          </mc:Choice>
        </mc:AlternateContent>
        <mc:AlternateContent xmlns:mc="http://schemas.openxmlformats.org/markup-compatibility/2006">
          <mc:Choice Requires="x14">
            <control shapeId="3091" r:id="rId11" name="Drop Down 19">
              <controlPr defaultSize="0" autoFill="0" autoLine="0" autoPict="0">
                <anchor moveWithCells="1" sizeWithCells="1">
                  <from>
                    <xdr:col>3</xdr:col>
                    <xdr:colOff>0</xdr:colOff>
                    <xdr:row>3</xdr:row>
                    <xdr:rowOff>0</xdr:rowOff>
                  </from>
                  <to>
                    <xdr:col>5</xdr:col>
                    <xdr:colOff>9525</xdr:colOff>
                    <xdr:row>3</xdr:row>
                    <xdr:rowOff>0</xdr:rowOff>
                  </to>
                </anchor>
              </controlPr>
            </control>
          </mc:Choice>
        </mc:AlternateContent>
        <mc:AlternateContent xmlns:mc="http://schemas.openxmlformats.org/markup-compatibility/2006">
          <mc:Choice Requires="x14">
            <control shapeId="3092" r:id="rId12" name="Drop Down 20">
              <controlPr defaultSize="0" autoFill="0" autoLine="0" autoPict="0">
                <anchor moveWithCells="1" sizeWithCells="1">
                  <from>
                    <xdr:col>3</xdr:col>
                    <xdr:colOff>0</xdr:colOff>
                    <xdr:row>3</xdr:row>
                    <xdr:rowOff>0</xdr:rowOff>
                  </from>
                  <to>
                    <xdr:col>5</xdr:col>
                    <xdr:colOff>9525</xdr:colOff>
                    <xdr:row>3</xdr:row>
                    <xdr:rowOff>0</xdr:rowOff>
                  </to>
                </anchor>
              </controlPr>
            </control>
          </mc:Choice>
        </mc:AlternateContent>
        <mc:AlternateContent xmlns:mc="http://schemas.openxmlformats.org/markup-compatibility/2006">
          <mc:Choice Requires="x14">
            <control shapeId="3093" r:id="rId13" name="Drop Down 21">
              <controlPr defaultSize="0" autoFill="0" autoLine="0" autoPict="0">
                <anchor moveWithCells="1" sizeWithCells="1">
                  <from>
                    <xdr:col>3</xdr:col>
                    <xdr:colOff>0</xdr:colOff>
                    <xdr:row>3</xdr:row>
                    <xdr:rowOff>0</xdr:rowOff>
                  </from>
                  <to>
                    <xdr:col>5</xdr:col>
                    <xdr:colOff>9525</xdr:colOff>
                    <xdr:row>3</xdr:row>
                    <xdr:rowOff>0</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pageSetUpPr fitToPage="1"/>
  </sheetPr>
  <dimension ref="A1:AC74"/>
  <sheetViews>
    <sheetView topLeftCell="A11" zoomScale="85" zoomScaleNormal="85" workbookViewId="0">
      <selection activeCell="C17" sqref="C17:E17"/>
    </sheetView>
  </sheetViews>
  <sheetFormatPr defaultColWidth="9.28515625" defaultRowHeight="12.75" x14ac:dyDescent="0.2"/>
  <cols>
    <col min="1" max="1" width="15.28515625" style="3" customWidth="1"/>
    <col min="2" max="2" width="46.7109375" style="3" customWidth="1"/>
    <col min="3" max="3" width="13.7109375" style="3" customWidth="1"/>
    <col min="4" max="5" width="7.7109375" style="3" customWidth="1"/>
    <col min="6" max="6" width="80.28515625" style="3" customWidth="1"/>
    <col min="7" max="10" width="9.28515625" style="3"/>
    <col min="11" max="11" width="9.7109375" style="3" customWidth="1"/>
    <col min="12" max="12" width="9.7109375" style="3" bestFit="1" customWidth="1"/>
    <col min="13" max="13" width="9.28515625" style="3" customWidth="1"/>
    <col min="14" max="25" width="9.28515625" style="3"/>
    <col min="26" max="26" width="9.28515625" style="3" customWidth="1"/>
    <col min="27" max="16384" width="9.28515625" style="3"/>
  </cols>
  <sheetData>
    <row r="1" spans="1:29" ht="42" customHeight="1" x14ac:dyDescent="0.2"/>
    <row r="2" spans="1:29" ht="21" thickBot="1" x14ac:dyDescent="0.35">
      <c r="B2" s="342" t="s">
        <v>182</v>
      </c>
      <c r="C2" s="342"/>
      <c r="D2" s="342"/>
      <c r="E2" s="342"/>
      <c r="F2" s="342"/>
      <c r="X2"/>
      <c r="Y2"/>
      <c r="Z2"/>
      <c r="AA2"/>
      <c r="AB2"/>
    </row>
    <row r="3" spans="1:29" s="28" customFormat="1" ht="13.5" thickBot="1" x14ac:dyDescent="0.25">
      <c r="B3" s="50" t="s">
        <v>72</v>
      </c>
      <c r="C3" s="51" t="s">
        <v>73</v>
      </c>
      <c r="D3" s="51" t="s">
        <v>74</v>
      </c>
      <c r="E3" s="51" t="s">
        <v>75</v>
      </c>
      <c r="F3" s="52" t="s">
        <v>76</v>
      </c>
      <c r="H3" s="3"/>
      <c r="I3" s="3"/>
      <c r="J3" s="3"/>
      <c r="K3" s="3"/>
      <c r="L3" s="3"/>
      <c r="M3" s="3"/>
      <c r="N3" s="3"/>
      <c r="O3" s="3"/>
      <c r="P3" s="3"/>
      <c r="Q3" s="3"/>
      <c r="R3" s="3"/>
      <c r="S3" s="3"/>
      <c r="T3" s="3"/>
      <c r="U3" s="3"/>
      <c r="V3" s="3"/>
      <c r="W3" s="3"/>
      <c r="X3"/>
      <c r="Y3"/>
      <c r="Z3"/>
      <c r="AA3"/>
      <c r="AB3"/>
      <c r="AC3" s="3"/>
    </row>
    <row r="4" spans="1:29" ht="13.5" thickBot="1" x14ac:dyDescent="0.25">
      <c r="B4" s="53" t="s">
        <v>20</v>
      </c>
      <c r="C4" s="341" t="s">
        <v>18</v>
      </c>
      <c r="D4" s="341"/>
      <c r="E4" s="341"/>
      <c r="F4" s="54" t="s">
        <v>47</v>
      </c>
      <c r="H4" s="335" t="s">
        <v>140</v>
      </c>
      <c r="I4" s="336"/>
      <c r="J4" s="336"/>
      <c r="K4" s="336"/>
      <c r="L4" s="336"/>
      <c r="M4" s="336"/>
      <c r="N4" s="336"/>
      <c r="O4" s="337"/>
      <c r="P4" s="335" t="s">
        <v>141</v>
      </c>
      <c r="Q4" s="336"/>
      <c r="R4" s="336"/>
      <c r="S4" s="336"/>
      <c r="T4" s="336"/>
      <c r="U4" s="336"/>
      <c r="V4" s="336"/>
      <c r="W4" s="337"/>
      <c r="X4"/>
      <c r="Y4"/>
      <c r="Z4"/>
      <c r="AA4"/>
      <c r="AB4"/>
    </row>
    <row r="5" spans="1:29" ht="15" x14ac:dyDescent="0.25">
      <c r="B5" s="55" t="s">
        <v>135</v>
      </c>
      <c r="C5" s="56">
        <v>1.95</v>
      </c>
      <c r="D5" s="56">
        <v>1.17</v>
      </c>
      <c r="E5" s="56">
        <v>1.17</v>
      </c>
      <c r="F5" s="57" t="str">
        <f>IF(C5&lt;'Device Config'!D13,"ERROR, VDD1 too Low",IF(C5&gt;'Device Config'!D12,"ERROR, VDD1 too High",""))&amp;(IF(D5&lt;'Device Config'!E13,"ERROR, VDD2 too Low",IF(D5&gt;'Device Config'!D12,"ERROR, VDD2 too High","")))&amp;(IF(E5&lt;'Device Config'!F13,"ERROR, VDDQ too Low",IF(E5&gt;'Device Config'!F12,"ERROR, VDDQ too High","")))</f>
        <v/>
      </c>
      <c r="H5" s="58"/>
      <c r="I5" s="59"/>
      <c r="J5" s="59"/>
      <c r="K5" s="59"/>
      <c r="L5" s="59"/>
      <c r="M5" s="59"/>
      <c r="N5" s="59"/>
      <c r="O5" s="60"/>
      <c r="P5" s="58"/>
      <c r="Q5" s="59"/>
      <c r="R5" s="59"/>
      <c r="S5" s="59"/>
      <c r="T5" s="59"/>
      <c r="U5" s="59"/>
      <c r="V5" s="59"/>
      <c r="W5" s="60"/>
      <c r="X5"/>
      <c r="Y5"/>
      <c r="Z5"/>
      <c r="AA5"/>
      <c r="AB5"/>
    </row>
    <row r="6" spans="1:29" ht="15" x14ac:dyDescent="0.25">
      <c r="B6" s="55" t="s">
        <v>38</v>
      </c>
      <c r="C6" s="314">
        <v>1600</v>
      </c>
      <c r="D6" s="314"/>
      <c r="E6" s="314"/>
      <c r="F6" s="57" t="str">
        <f>IF(C6+1&lt;1333/'Device Config'!D34,"ERROR: value entered is lower than specified operational frequency range",IF(C6-1&gt;1333/'Device Config'!D33,"ERROR: valued entered is higher than specified operational frequency range",""))</f>
        <v/>
      </c>
      <c r="H6" s="58"/>
      <c r="I6" s="59"/>
      <c r="J6" s="59"/>
      <c r="K6" s="59"/>
      <c r="L6" s="59"/>
      <c r="M6" s="59"/>
      <c r="N6" s="59"/>
      <c r="O6" s="60"/>
      <c r="P6" s="58"/>
      <c r="Q6" s="59"/>
      <c r="R6" s="59"/>
      <c r="S6" s="59"/>
      <c r="T6" s="59"/>
      <c r="U6" s="59"/>
      <c r="V6" s="59"/>
      <c r="W6" s="60"/>
      <c r="X6"/>
      <c r="Y6"/>
      <c r="Z6"/>
      <c r="AA6"/>
      <c r="AB6"/>
    </row>
    <row r="7" spans="1:29" ht="15" x14ac:dyDescent="0.25">
      <c r="B7" s="55" t="s">
        <v>42</v>
      </c>
      <c r="C7" s="314">
        <v>16</v>
      </c>
      <c r="D7" s="314"/>
      <c r="E7" s="314"/>
      <c r="F7" s="63"/>
      <c r="H7" s="58"/>
      <c r="I7" s="59"/>
      <c r="J7" s="59"/>
      <c r="K7" s="59"/>
      <c r="L7" s="59"/>
      <c r="M7" s="59"/>
      <c r="N7" s="59"/>
      <c r="O7" s="60"/>
      <c r="P7" s="58"/>
      <c r="Q7" s="59"/>
      <c r="R7" s="59"/>
      <c r="S7" s="59"/>
      <c r="T7" s="59"/>
      <c r="U7" s="59"/>
      <c r="V7" s="59"/>
      <c r="W7" s="60"/>
      <c r="X7"/>
      <c r="Y7"/>
      <c r="Z7"/>
      <c r="AA7"/>
      <c r="AB7"/>
    </row>
    <row r="8" spans="1:29" ht="15" x14ac:dyDescent="0.25">
      <c r="B8" s="316"/>
      <c r="C8" s="317"/>
      <c r="D8" s="317"/>
      <c r="E8" s="317"/>
      <c r="F8" s="318"/>
      <c r="H8" s="58"/>
      <c r="I8" s="59"/>
      <c r="J8" s="59"/>
      <c r="K8" s="59"/>
      <c r="L8" s="59"/>
      <c r="M8" s="59"/>
      <c r="N8" s="59"/>
      <c r="O8" s="60"/>
      <c r="P8" s="58"/>
      <c r="Q8" s="59"/>
      <c r="R8" s="59"/>
      <c r="S8" s="59"/>
      <c r="T8" s="59"/>
      <c r="U8" s="59"/>
      <c r="V8" s="59"/>
      <c r="W8" s="60"/>
      <c r="X8"/>
      <c r="Y8"/>
      <c r="Z8"/>
      <c r="AA8"/>
      <c r="AB8"/>
    </row>
    <row r="9" spans="1:29" ht="25.5" x14ac:dyDescent="0.25">
      <c r="B9" s="113" t="s">
        <v>152</v>
      </c>
      <c r="C9" s="212">
        <f>0.5*N22</f>
        <v>2.5349999999999997</v>
      </c>
      <c r="D9" s="340" t="s">
        <v>0</v>
      </c>
      <c r="E9" s="332"/>
      <c r="F9" s="338" t="s">
        <v>251</v>
      </c>
      <c r="H9" s="58"/>
      <c r="I9" s="59"/>
      <c r="J9" s="59"/>
      <c r="K9" s="59"/>
      <c r="L9" s="59"/>
      <c r="M9" s="59"/>
      <c r="N9" s="59"/>
      <c r="O9" s="60"/>
      <c r="P9" s="58"/>
      <c r="Q9" s="59"/>
      <c r="R9" s="59"/>
      <c r="S9" s="59"/>
      <c r="T9" s="59"/>
      <c r="U9" s="59"/>
      <c r="V9" s="59"/>
      <c r="W9" s="60"/>
      <c r="X9"/>
      <c r="Y9"/>
      <c r="Z9"/>
      <c r="AA9"/>
      <c r="AB9"/>
    </row>
    <row r="10" spans="1:29" ht="25.5" x14ac:dyDescent="0.25">
      <c r="B10" s="113" t="s">
        <v>177</v>
      </c>
      <c r="C10" s="212">
        <f>0.5*T22</f>
        <v>0.95062499999999983</v>
      </c>
      <c r="D10" s="340" t="s">
        <v>0</v>
      </c>
      <c r="E10" s="332"/>
      <c r="F10" s="339"/>
      <c r="H10" s="58"/>
      <c r="I10" s="59"/>
      <c r="J10" s="59"/>
      <c r="K10" s="59"/>
      <c r="L10" s="59"/>
      <c r="M10" s="59"/>
      <c r="N10" s="59"/>
      <c r="O10" s="60"/>
      <c r="P10" s="58"/>
      <c r="Q10" s="59"/>
      <c r="R10" s="59"/>
      <c r="S10" s="59"/>
      <c r="T10" s="59"/>
      <c r="U10" s="59"/>
      <c r="V10" s="59"/>
      <c r="W10" s="60"/>
      <c r="X10"/>
      <c r="Y10"/>
      <c r="Z10"/>
      <c r="AA10"/>
      <c r="AB10"/>
    </row>
    <row r="11" spans="1:29" ht="25.5" x14ac:dyDescent="0.25">
      <c r="A11" s="261"/>
      <c r="B11" s="113" t="s">
        <v>243</v>
      </c>
      <c r="C11" s="265">
        <f>IF('Device Config'!$D$9=0,E69,IF('Device Config'!$D$9=1,E70,IF('Device Config'!$D$9=2,E71,IF('Device Config'!$D$9=3,E72,NA))))</f>
        <v>7.730482499999999</v>
      </c>
      <c r="D11" s="340" t="s">
        <v>0</v>
      </c>
      <c r="E11" s="332"/>
      <c r="F11" s="254" t="s">
        <v>222</v>
      </c>
      <c r="H11" s="58"/>
      <c r="I11" s="59"/>
      <c r="J11" s="59"/>
      <c r="K11" s="59"/>
      <c r="L11" s="59"/>
      <c r="M11" s="59"/>
      <c r="N11" s="59"/>
      <c r="O11" s="60"/>
      <c r="P11" s="58"/>
      <c r="Q11" s="59"/>
      <c r="R11" s="59"/>
      <c r="S11" s="59"/>
      <c r="T11" s="59"/>
      <c r="U11" s="59"/>
      <c r="V11" s="59"/>
      <c r="W11" s="60"/>
      <c r="X11"/>
      <c r="Y11"/>
      <c r="Z11"/>
      <c r="AA11"/>
      <c r="AB11"/>
    </row>
    <row r="12" spans="1:29" ht="97.15" customHeight="1" thickBot="1" x14ac:dyDescent="0.3">
      <c r="A12" s="169"/>
      <c r="B12" s="61" t="s">
        <v>144</v>
      </c>
      <c r="C12" s="266">
        <f>0.5* 0.000000005*J22^2*C6*1000000</f>
        <v>0.60839999999999983</v>
      </c>
      <c r="D12" s="345" t="s">
        <v>0</v>
      </c>
      <c r="E12" s="345"/>
      <c r="F12" s="62" t="s">
        <v>176</v>
      </c>
      <c r="H12" s="65"/>
      <c r="I12" s="66"/>
      <c r="J12" s="66"/>
      <c r="K12" s="66"/>
      <c r="L12" s="66"/>
      <c r="M12" s="66"/>
      <c r="N12" s="66"/>
      <c r="O12" s="67"/>
      <c r="P12" s="65"/>
      <c r="Q12" s="66"/>
      <c r="R12" s="66"/>
      <c r="S12" s="66"/>
      <c r="T12" s="66"/>
      <c r="U12" s="66"/>
      <c r="V12" s="66"/>
      <c r="W12" s="67"/>
      <c r="X12"/>
      <c r="Y12"/>
      <c r="Z12"/>
      <c r="AA12"/>
      <c r="AB12"/>
    </row>
    <row r="13" spans="1:29" ht="15" x14ac:dyDescent="0.25">
      <c r="A13" s="169"/>
      <c r="B13" s="61" t="s">
        <v>179</v>
      </c>
      <c r="C13" s="181">
        <v>60</v>
      </c>
      <c r="D13" s="343" t="s">
        <v>180</v>
      </c>
      <c r="E13" s="344"/>
      <c r="F13" s="62"/>
      <c r="H13" s="58"/>
      <c r="I13" s="59"/>
      <c r="J13" s="59"/>
      <c r="K13" s="59"/>
      <c r="L13" s="59"/>
      <c r="M13" s="59"/>
      <c r="N13" s="59"/>
      <c r="O13" s="60"/>
      <c r="P13" s="59"/>
      <c r="Q13" s="59"/>
      <c r="R13" s="59"/>
      <c r="S13" s="59"/>
      <c r="T13" s="59"/>
      <c r="U13" s="59"/>
      <c r="V13" s="59"/>
      <c r="W13" s="60"/>
      <c r="X13"/>
      <c r="Y13"/>
      <c r="Z13"/>
      <c r="AA13"/>
      <c r="AB13"/>
    </row>
    <row r="14" spans="1:29" ht="15" x14ac:dyDescent="0.25">
      <c r="A14" s="169"/>
      <c r="B14" s="61" t="s">
        <v>178</v>
      </c>
      <c r="C14" s="182">
        <f>1/3</f>
        <v>0.33333333333333331</v>
      </c>
      <c r="D14" s="343" t="s">
        <v>181</v>
      </c>
      <c r="E14" s="344"/>
      <c r="F14" s="62" t="s">
        <v>153</v>
      </c>
      <c r="H14" s="58"/>
      <c r="I14" s="59"/>
      <c r="J14" s="59"/>
      <c r="K14" s="59"/>
      <c r="L14" s="59"/>
      <c r="M14" s="59"/>
      <c r="N14" s="59"/>
      <c r="O14" s="60"/>
      <c r="P14" s="59"/>
      <c r="Q14" s="59"/>
      <c r="R14" s="59"/>
      <c r="S14" s="59"/>
      <c r="T14" s="59"/>
      <c r="U14" s="59"/>
      <c r="V14" s="59"/>
      <c r="W14" s="60"/>
      <c r="X14"/>
      <c r="Y14"/>
      <c r="Z14"/>
      <c r="AA14"/>
      <c r="AB14"/>
    </row>
    <row r="15" spans="1:29" ht="15" x14ac:dyDescent="0.25">
      <c r="A15" s="169"/>
      <c r="B15" s="61" t="s">
        <v>154</v>
      </c>
      <c r="C15" s="181">
        <v>80</v>
      </c>
      <c r="D15" s="343" t="s">
        <v>180</v>
      </c>
      <c r="E15" s="344"/>
      <c r="F15" s="62"/>
      <c r="H15" s="58"/>
      <c r="I15" s="59"/>
      <c r="J15" s="59"/>
      <c r="K15" s="59"/>
      <c r="L15" s="59"/>
      <c r="M15" s="59"/>
      <c r="N15" s="59"/>
      <c r="O15" s="60"/>
      <c r="P15" s="59"/>
      <c r="Q15" s="59"/>
      <c r="R15" s="59"/>
      <c r="S15" s="59"/>
      <c r="T15" s="59"/>
      <c r="U15" s="59"/>
      <c r="V15" s="59"/>
      <c r="W15" s="60"/>
      <c r="X15"/>
      <c r="Y15"/>
      <c r="Z15"/>
      <c r="AA15"/>
      <c r="AB15"/>
    </row>
    <row r="16" spans="1:29" x14ac:dyDescent="0.2">
      <c r="B16" s="316"/>
      <c r="C16" s="317"/>
      <c r="D16" s="317"/>
      <c r="E16" s="317"/>
      <c r="F16" s="318"/>
      <c r="H16" s="87"/>
      <c r="J16" s="69"/>
      <c r="K16" s="69"/>
      <c r="L16" s="70"/>
      <c r="M16" s="70"/>
      <c r="N16" s="70"/>
      <c r="O16" s="71"/>
      <c r="Q16" s="72"/>
      <c r="R16" s="69"/>
      <c r="S16" s="69"/>
      <c r="T16" s="69"/>
      <c r="U16" s="69"/>
      <c r="V16" s="69"/>
      <c r="W16" s="71"/>
      <c r="X16"/>
      <c r="Y16"/>
      <c r="Z16"/>
      <c r="AA16"/>
      <c r="AB16"/>
    </row>
    <row r="17" spans="1:28" ht="28.15" customHeight="1" x14ac:dyDescent="0.2">
      <c r="B17" s="55" t="s">
        <v>39</v>
      </c>
      <c r="C17" s="313">
        <v>0.45</v>
      </c>
      <c r="D17" s="314"/>
      <c r="E17" s="314"/>
      <c r="F17" s="57"/>
      <c r="H17" s="74"/>
      <c r="I17" s="75"/>
      <c r="J17" s="69"/>
      <c r="K17" s="69"/>
      <c r="L17" s="70"/>
      <c r="M17" s="70"/>
      <c r="N17" s="70"/>
      <c r="O17" s="76"/>
      <c r="P17" s="77"/>
      <c r="Q17" s="72"/>
      <c r="R17" s="69"/>
      <c r="S17" s="69"/>
      <c r="T17" s="69"/>
      <c r="U17" s="69"/>
      <c r="V17" s="69"/>
      <c r="W17" s="71"/>
      <c r="X17"/>
      <c r="Y17"/>
      <c r="Z17"/>
      <c r="AA17"/>
      <c r="AB17"/>
    </row>
    <row r="18" spans="1:28" ht="25.5" x14ac:dyDescent="0.2">
      <c r="B18" s="55" t="s">
        <v>107</v>
      </c>
      <c r="C18" s="319">
        <v>0.36</v>
      </c>
      <c r="D18" s="325"/>
      <c r="E18" s="326"/>
      <c r="F18" s="64" t="str">
        <f>IF(SUM(C18:C19)&gt;1,"ERROR: Data Bus utilization is too high","")</f>
        <v/>
      </c>
      <c r="H18" s="78"/>
      <c r="I18" s="117" t="s">
        <v>109</v>
      </c>
      <c r="J18" s="186">
        <f>E5</f>
        <v>1.17</v>
      </c>
      <c r="K18" s="164" t="s">
        <v>156</v>
      </c>
      <c r="L18" s="187">
        <f>C13</f>
        <v>60</v>
      </c>
      <c r="M18" s="188" t="s">
        <v>159</v>
      </c>
      <c r="N18" s="195">
        <f>(J18-J22)/J22*L18</f>
        <v>120.00000000000003</v>
      </c>
      <c r="O18" s="76"/>
      <c r="P18" s="79"/>
      <c r="Q18" s="117" t="s">
        <v>109</v>
      </c>
      <c r="R18" s="186">
        <f>E5</f>
        <v>1.17</v>
      </c>
      <c r="S18" s="117" t="s">
        <v>157</v>
      </c>
      <c r="T18" s="187">
        <f>C15</f>
        <v>80</v>
      </c>
      <c r="U18" s="117" t="s">
        <v>158</v>
      </c>
      <c r="V18" s="201">
        <f>(R18-R22)/R22*T18</f>
        <v>160.00000000000003</v>
      </c>
      <c r="W18" s="71"/>
      <c r="X18"/>
      <c r="Y18"/>
      <c r="Z18"/>
      <c r="AA18"/>
      <c r="AB18"/>
    </row>
    <row r="19" spans="1:28" ht="25.5" x14ac:dyDescent="0.2">
      <c r="B19" s="68" t="s">
        <v>108</v>
      </c>
      <c r="C19" s="319">
        <v>0.12</v>
      </c>
      <c r="D19" s="320"/>
      <c r="E19" s="321"/>
      <c r="F19" s="167"/>
      <c r="H19" s="81"/>
      <c r="I19" s="31"/>
      <c r="J19" s="184"/>
      <c r="K19" s="185"/>
      <c r="L19" s="185"/>
      <c r="M19" s="185"/>
      <c r="N19" s="184"/>
      <c r="O19" s="76"/>
      <c r="P19" s="79"/>
      <c r="Q19" s="70"/>
      <c r="R19" s="196"/>
      <c r="S19" s="83"/>
      <c r="T19" s="82"/>
      <c r="U19" s="84"/>
      <c r="V19" s="85"/>
      <c r="W19" s="71"/>
      <c r="X19"/>
      <c r="Y19"/>
      <c r="Z19"/>
      <c r="AA19"/>
      <c r="AB19"/>
    </row>
    <row r="20" spans="1:28" ht="38.25" x14ac:dyDescent="0.2">
      <c r="A20" s="169"/>
      <c r="B20" s="55" t="s">
        <v>80</v>
      </c>
      <c r="C20" s="324">
        <f>INT((((C7/2)/(C18+C19))/(1-C17))*10000/C6)/10</f>
        <v>18.899999999999999</v>
      </c>
      <c r="D20" s="324"/>
      <c r="E20" s="324"/>
      <c r="F20" s="73" t="s">
        <v>46</v>
      </c>
      <c r="H20" s="81"/>
      <c r="I20" s="31"/>
      <c r="J20" s="31"/>
      <c r="K20" s="31"/>
      <c r="L20" s="31"/>
      <c r="M20" s="31"/>
      <c r="N20" s="31"/>
      <c r="O20" s="71"/>
      <c r="P20" s="79"/>
      <c r="Q20" s="72"/>
      <c r="R20" s="69"/>
      <c r="S20" s="69"/>
      <c r="T20" s="86"/>
      <c r="U20" s="69"/>
      <c r="V20" s="86"/>
      <c r="W20" s="71"/>
      <c r="X20"/>
      <c r="Y20"/>
      <c r="Z20"/>
      <c r="AA20"/>
      <c r="AB20"/>
    </row>
    <row r="21" spans="1:28" x14ac:dyDescent="0.2">
      <c r="B21" s="316"/>
      <c r="C21" s="317"/>
      <c r="D21" s="317"/>
      <c r="E21" s="317"/>
      <c r="F21" s="318"/>
      <c r="H21" s="87"/>
      <c r="I21" s="88"/>
      <c r="J21" s="89"/>
      <c r="K21" s="89"/>
      <c r="L21" s="89"/>
      <c r="M21" s="89"/>
      <c r="O21" s="76"/>
      <c r="P21" s="79"/>
      <c r="Q21" s="88"/>
      <c r="R21" s="90" t="s">
        <v>217</v>
      </c>
      <c r="S21" s="91"/>
      <c r="T21" s="90"/>
      <c r="U21" s="92"/>
      <c r="V21" s="85"/>
      <c r="W21" s="71"/>
      <c r="X21"/>
      <c r="Y21"/>
      <c r="Z21"/>
      <c r="AA21"/>
      <c r="AB21"/>
    </row>
    <row r="22" spans="1:28" ht="27.75" customHeight="1" x14ac:dyDescent="0.2">
      <c r="A22" s="169"/>
      <c r="B22" s="170" t="s">
        <v>37</v>
      </c>
      <c r="C22" s="322">
        <v>0.4</v>
      </c>
      <c r="D22" s="322"/>
      <c r="E22" s="322"/>
      <c r="F22" s="80" t="str">
        <f>IF(C18+C29+C22&gt;1,"ERROR: READ + WRITE + Idle time exceeds 100%","")</f>
        <v/>
      </c>
      <c r="H22" s="74"/>
      <c r="I22" s="93" t="s">
        <v>155</v>
      </c>
      <c r="J22" s="183">
        <f>C14*E5</f>
        <v>0.38999999999999996</v>
      </c>
      <c r="K22" s="93" t="s">
        <v>142</v>
      </c>
      <c r="L22" s="94">
        <f>1000*J22^2/L18</f>
        <v>2.5349999999999993</v>
      </c>
      <c r="M22" s="93" t="s">
        <v>111</v>
      </c>
      <c r="N22" s="94">
        <f>1000*(J18-J22)^2/N18</f>
        <v>5.0699999999999994</v>
      </c>
      <c r="O22" s="76"/>
      <c r="P22" s="79"/>
      <c r="Q22" s="93" t="s">
        <v>110</v>
      </c>
      <c r="R22" s="197">
        <f>J22</f>
        <v>0.38999999999999996</v>
      </c>
      <c r="S22" s="93" t="s">
        <v>147</v>
      </c>
      <c r="T22" s="94">
        <f>1000*R22^2/T18</f>
        <v>1.9012499999999997</v>
      </c>
      <c r="U22" s="93" t="s">
        <v>112</v>
      </c>
      <c r="V22" s="94">
        <f>1000*(R18-R22)^2/V18</f>
        <v>3.8024999999999998</v>
      </c>
      <c r="W22" s="71"/>
      <c r="X22"/>
      <c r="Y22"/>
      <c r="Z22"/>
      <c r="AA22"/>
      <c r="AB22"/>
    </row>
    <row r="23" spans="1:28" ht="25.5" x14ac:dyDescent="0.2">
      <c r="B23" s="170" t="s">
        <v>43</v>
      </c>
      <c r="C23" s="322">
        <v>0.1</v>
      </c>
      <c r="D23" s="322"/>
      <c r="E23" s="322"/>
      <c r="F23" s="63"/>
      <c r="H23" s="74"/>
      <c r="I23" s="70"/>
      <c r="J23" s="189"/>
      <c r="K23" s="190"/>
      <c r="L23" s="191"/>
      <c r="M23" s="192"/>
      <c r="N23" s="193"/>
      <c r="O23" s="194"/>
      <c r="P23" s="79"/>
      <c r="Q23" s="95"/>
      <c r="R23" s="198"/>
      <c r="S23" s="95"/>
      <c r="T23" s="199"/>
      <c r="U23" s="84"/>
      <c r="V23" s="200"/>
      <c r="W23" s="71"/>
      <c r="X23"/>
      <c r="Y23"/>
      <c r="Z23"/>
      <c r="AA23"/>
      <c r="AB23"/>
    </row>
    <row r="24" spans="1:28" ht="25.5" x14ac:dyDescent="0.2">
      <c r="B24" s="170" t="s">
        <v>44</v>
      </c>
      <c r="C24" s="322">
        <v>0.8</v>
      </c>
      <c r="D24" s="322"/>
      <c r="E24" s="322"/>
      <c r="F24" s="80" t="str">
        <f>IF(C23+C24&gt;1,"ERROR:  power-down and SREF time cannot be more than 100%","")</f>
        <v/>
      </c>
      <c r="H24" s="74"/>
      <c r="I24" s="165"/>
      <c r="J24" s="69"/>
      <c r="K24" s="69"/>
      <c r="L24" s="69"/>
      <c r="M24" s="69"/>
      <c r="N24" s="69"/>
      <c r="O24" s="71"/>
      <c r="P24" s="74"/>
      <c r="Q24" s="165" t="s">
        <v>138</v>
      </c>
      <c r="R24" s="69"/>
      <c r="S24" s="69"/>
      <c r="T24" s="69"/>
      <c r="U24" s="69"/>
      <c r="V24" s="69"/>
      <c r="W24" s="71"/>
      <c r="X24"/>
      <c r="Y24"/>
      <c r="Z24"/>
      <c r="AA24"/>
      <c r="AB24"/>
    </row>
    <row r="25" spans="1:28" ht="26.25" thickBot="1" x14ac:dyDescent="0.25">
      <c r="B25" s="170" t="s">
        <v>40</v>
      </c>
      <c r="C25" s="315">
        <f>1-(C18+C19+C22)</f>
        <v>0.12</v>
      </c>
      <c r="D25" s="315"/>
      <c r="E25" s="315"/>
      <c r="F25" s="73" t="s">
        <v>46</v>
      </c>
      <c r="H25" s="97"/>
      <c r="I25" s="166" t="s">
        <v>139</v>
      </c>
      <c r="J25" s="98"/>
      <c r="K25" s="98"/>
      <c r="L25" s="98"/>
      <c r="M25" s="98"/>
      <c r="N25" s="98"/>
      <c r="O25" s="99"/>
      <c r="P25" s="97"/>
      <c r="Q25" s="166" t="s">
        <v>139</v>
      </c>
      <c r="R25" s="98"/>
      <c r="S25" s="98"/>
      <c r="T25" s="98"/>
      <c r="U25" s="98"/>
      <c r="V25" s="98"/>
      <c r="W25" s="99"/>
      <c r="X25"/>
      <c r="Y25"/>
      <c r="Z25"/>
      <c r="AA25"/>
      <c r="AB25"/>
    </row>
    <row r="26" spans="1:28" ht="25.5" customHeight="1" thickBot="1" x14ac:dyDescent="0.25">
      <c r="B26" s="171" t="s">
        <v>41</v>
      </c>
      <c r="C26" s="323">
        <v>0.1</v>
      </c>
      <c r="D26" s="323"/>
      <c r="E26" s="323"/>
      <c r="F26" s="96" t="str">
        <f>IF(1-C26&lt;(C25*(C18+C19)),"ERROR: CKE LOW % cannot be greater than READ + WRITE output cycles","")</f>
        <v/>
      </c>
      <c r="H26" s="100" t="s">
        <v>218</v>
      </c>
      <c r="I26" s="101"/>
      <c r="J26" s="102"/>
      <c r="K26" s="31"/>
      <c r="L26" s="31"/>
      <c r="M26" s="31"/>
      <c r="N26" s="31"/>
      <c r="O26" s="31"/>
      <c r="P26" s="101"/>
      <c r="Q26" s="101"/>
      <c r="R26" s="103"/>
    </row>
    <row r="27" spans="1:28" x14ac:dyDescent="0.2">
      <c r="B27" s="310"/>
      <c r="C27" s="311"/>
      <c r="D27" s="311"/>
      <c r="E27" s="311"/>
      <c r="F27" s="312"/>
    </row>
    <row r="28" spans="1:28" ht="13.5" thickBot="1" x14ac:dyDescent="0.25"/>
    <row r="29" spans="1:28" ht="16.5" customHeight="1" thickBot="1" x14ac:dyDescent="0.25">
      <c r="B29" s="306" t="s">
        <v>45</v>
      </c>
      <c r="C29" s="307"/>
      <c r="D29" s="308"/>
      <c r="E29" s="308"/>
      <c r="F29" s="309"/>
    </row>
    <row r="31" spans="1:28" ht="15" x14ac:dyDescent="0.25">
      <c r="B31" s="252" t="s">
        <v>186</v>
      </c>
      <c r="C31" s="251"/>
      <c r="D31" s="251"/>
      <c r="E31" s="251"/>
      <c r="F31" s="251"/>
    </row>
    <row r="32" spans="1:28" ht="15" x14ac:dyDescent="0.25">
      <c r="B32" s="251" t="s">
        <v>211</v>
      </c>
      <c r="C32" s="251"/>
      <c r="D32" s="251"/>
      <c r="E32" s="251"/>
      <c r="F32" s="251"/>
    </row>
    <row r="33" spans="2:22" ht="15" hidden="1" x14ac:dyDescent="0.25">
      <c r="B33" s="251"/>
      <c r="C33" s="251"/>
      <c r="D33" s="251"/>
      <c r="E33" s="251"/>
      <c r="F33" s="251"/>
      <c r="H33" s="104"/>
      <c r="I33" s="105"/>
      <c r="J33" s="106"/>
      <c r="K33" s="107"/>
      <c r="L33" s="30"/>
      <c r="M33" s="30"/>
      <c r="N33" s="30">
        <v>3</v>
      </c>
      <c r="O33" s="31"/>
      <c r="P33" s="104"/>
      <c r="Q33" s="105"/>
      <c r="R33" s="27"/>
      <c r="S33" s="30">
        <v>2</v>
      </c>
      <c r="T33" s="30"/>
      <c r="U33" s="30"/>
      <c r="V33" s="30">
        <v>1</v>
      </c>
    </row>
    <row r="34" spans="2:22" ht="15" hidden="1" x14ac:dyDescent="0.25">
      <c r="B34" s="251"/>
      <c r="C34" s="251"/>
      <c r="D34" s="251"/>
      <c r="E34" s="251"/>
      <c r="F34" s="251"/>
      <c r="H34" s="104"/>
      <c r="I34" s="108"/>
      <c r="J34" s="106"/>
      <c r="K34" s="106"/>
      <c r="L34" s="31"/>
      <c r="M34" s="31"/>
      <c r="N34" s="31"/>
      <c r="O34" s="31"/>
      <c r="P34" s="104"/>
      <c r="Q34" s="108"/>
      <c r="R34" s="27"/>
    </row>
    <row r="35" spans="2:22" ht="15" hidden="1" x14ac:dyDescent="0.25">
      <c r="B35" s="251"/>
      <c r="C35" s="251"/>
      <c r="D35" s="251"/>
      <c r="E35" s="251"/>
      <c r="F35" s="251"/>
      <c r="H35" s="333"/>
      <c r="I35" s="334"/>
      <c r="J35" s="334"/>
      <c r="K35" s="92"/>
      <c r="M35" s="327" t="s">
        <v>113</v>
      </c>
      <c r="N35" s="109">
        <v>34</v>
      </c>
      <c r="P35" s="330" t="s">
        <v>114</v>
      </c>
      <c r="Q35" s="331"/>
      <c r="R35" s="332"/>
      <c r="S35" s="110">
        <v>240</v>
      </c>
      <c r="U35" s="327" t="s">
        <v>113</v>
      </c>
      <c r="V35" s="109">
        <v>34</v>
      </c>
    </row>
    <row r="36" spans="2:22" ht="15" hidden="1" x14ac:dyDescent="0.25">
      <c r="B36" s="251"/>
      <c r="C36" s="251"/>
      <c r="D36" s="251"/>
      <c r="E36" s="251"/>
      <c r="F36" s="251"/>
      <c r="H36" s="333"/>
      <c r="I36" s="334"/>
      <c r="J36" s="334"/>
      <c r="K36" s="105"/>
      <c r="M36" s="328"/>
      <c r="N36" s="111">
        <v>40</v>
      </c>
      <c r="P36" s="330" t="s">
        <v>115</v>
      </c>
      <c r="Q36" s="331"/>
      <c r="R36" s="332"/>
      <c r="S36" s="111">
        <v>120</v>
      </c>
      <c r="U36" s="328"/>
      <c r="V36" s="111">
        <v>40</v>
      </c>
    </row>
    <row r="37" spans="2:22" ht="15" hidden="1" x14ac:dyDescent="0.25">
      <c r="B37" s="251"/>
      <c r="C37" s="251"/>
      <c r="D37" s="251"/>
      <c r="E37" s="251"/>
      <c r="F37" s="251"/>
      <c r="M37" s="329"/>
      <c r="N37" s="112">
        <v>48</v>
      </c>
      <c r="U37" s="329"/>
      <c r="V37" s="112">
        <v>48</v>
      </c>
    </row>
    <row r="38" spans="2:22" ht="15" x14ac:dyDescent="0.25">
      <c r="B38" s="251" t="s">
        <v>191</v>
      </c>
      <c r="C38" s="251"/>
      <c r="D38" s="251"/>
      <c r="E38" s="251"/>
      <c r="F38" s="251"/>
    </row>
    <row r="39" spans="2:22" ht="15" x14ac:dyDescent="0.25">
      <c r="B39" s="251" t="s">
        <v>192</v>
      </c>
      <c r="C39" s="251"/>
      <c r="D39" s="251"/>
      <c r="E39" s="251"/>
      <c r="F39" s="251"/>
    </row>
    <row r="40" spans="2:22" ht="15" x14ac:dyDescent="0.25">
      <c r="B40" s="251" t="s">
        <v>193</v>
      </c>
      <c r="C40" s="251"/>
      <c r="D40" s="251"/>
      <c r="E40" s="251"/>
      <c r="F40" s="251"/>
    </row>
    <row r="41" spans="2:22" ht="15" x14ac:dyDescent="0.25">
      <c r="B41" s="251" t="s">
        <v>188</v>
      </c>
      <c r="C41" s="251"/>
      <c r="D41" s="251"/>
      <c r="E41" s="251"/>
      <c r="F41" s="251"/>
    </row>
    <row r="42" spans="2:22" ht="15" x14ac:dyDescent="0.25">
      <c r="B42" s="251" t="s">
        <v>189</v>
      </c>
      <c r="C42" s="251"/>
      <c r="D42" s="251"/>
      <c r="E42" s="251"/>
      <c r="F42" s="251"/>
    </row>
    <row r="43" spans="2:22" ht="15" x14ac:dyDescent="0.25">
      <c r="B43" s="251" t="s">
        <v>190</v>
      </c>
      <c r="C43" s="251" t="s">
        <v>187</v>
      </c>
      <c r="D43" s="251"/>
      <c r="E43" s="251"/>
      <c r="F43" s="251"/>
    </row>
    <row r="44" spans="2:22" ht="15" x14ac:dyDescent="0.25">
      <c r="B44" s="251"/>
      <c r="C44" s="251"/>
      <c r="D44" s="251"/>
      <c r="E44" s="251"/>
      <c r="F44" s="251"/>
    </row>
    <row r="45" spans="2:22" ht="15" x14ac:dyDescent="0.25">
      <c r="B45" s="251" t="s">
        <v>254</v>
      </c>
      <c r="C45" s="251"/>
      <c r="D45" s="251"/>
      <c r="E45" s="251"/>
      <c r="F45" s="251"/>
    </row>
    <row r="46" spans="2:22" ht="15" x14ac:dyDescent="0.25">
      <c r="B46" s="251"/>
      <c r="C46" s="251"/>
      <c r="D46" s="251"/>
      <c r="E46" s="251"/>
      <c r="F46" s="251"/>
    </row>
    <row r="47" spans="2:22" s="269" customFormat="1" ht="15" hidden="1" x14ac:dyDescent="0.25">
      <c r="B47" s="268" t="s">
        <v>252</v>
      </c>
      <c r="C47" s="268"/>
      <c r="D47" s="268"/>
      <c r="E47" s="268"/>
      <c r="F47" s="268"/>
    </row>
    <row r="48" spans="2:22" s="269" customFormat="1" ht="15" hidden="1" x14ac:dyDescent="0.25">
      <c r="B48" s="270" t="s">
        <v>197</v>
      </c>
      <c r="C48" s="268"/>
      <c r="D48" s="268"/>
      <c r="E48" s="268"/>
      <c r="F48" s="268"/>
    </row>
    <row r="49" spans="2:6" s="269" customFormat="1" ht="15" hidden="1" x14ac:dyDescent="0.25">
      <c r="B49" s="271" t="s">
        <v>194</v>
      </c>
      <c r="C49" s="268"/>
      <c r="D49" s="268"/>
      <c r="E49" s="268"/>
      <c r="F49" s="268"/>
    </row>
    <row r="50" spans="2:6" s="269" customFormat="1" ht="15" hidden="1" x14ac:dyDescent="0.25">
      <c r="B50" s="271" t="s">
        <v>195</v>
      </c>
      <c r="C50" s="268"/>
      <c r="D50" s="268"/>
      <c r="E50" s="268"/>
      <c r="F50" s="268"/>
    </row>
    <row r="51" spans="2:6" s="269" customFormat="1" ht="15" hidden="1" x14ac:dyDescent="0.2">
      <c r="B51" s="271" t="s">
        <v>196</v>
      </c>
    </row>
    <row r="52" spans="2:6" s="269" customFormat="1" ht="15" hidden="1" x14ac:dyDescent="0.2">
      <c r="B52" s="271"/>
    </row>
    <row r="53" spans="2:6" s="269" customFormat="1" ht="15" hidden="1" x14ac:dyDescent="0.2">
      <c r="B53" s="270" t="s">
        <v>198</v>
      </c>
    </row>
    <row r="54" spans="2:6" s="269" customFormat="1" ht="15" hidden="1" x14ac:dyDescent="0.2">
      <c r="B54" s="270" t="s">
        <v>212</v>
      </c>
    </row>
    <row r="55" spans="2:6" s="269" customFormat="1" ht="15" hidden="1" x14ac:dyDescent="0.2">
      <c r="B55" s="270" t="s">
        <v>213</v>
      </c>
    </row>
    <row r="56" spans="2:6" s="269" customFormat="1" ht="15" hidden="1" x14ac:dyDescent="0.2">
      <c r="B56" s="270" t="s">
        <v>199</v>
      </c>
    </row>
    <row r="57" spans="2:6" s="269" customFormat="1" hidden="1" x14ac:dyDescent="0.2"/>
    <row r="58" spans="2:6" s="269" customFormat="1" hidden="1" x14ac:dyDescent="0.2"/>
    <row r="59" spans="2:6" s="269" customFormat="1" hidden="1" x14ac:dyDescent="0.2">
      <c r="B59" s="269" t="s">
        <v>253</v>
      </c>
    </row>
    <row r="60" spans="2:6" s="269" customFormat="1" hidden="1" x14ac:dyDescent="0.2">
      <c r="B60" s="272" t="s">
        <v>201</v>
      </c>
      <c r="C60" s="272" t="s">
        <v>219</v>
      </c>
      <c r="D60" s="272"/>
      <c r="E60" s="272"/>
    </row>
    <row r="61" spans="2:6" s="269" customFormat="1" hidden="1" x14ac:dyDescent="0.2">
      <c r="B61" s="272" t="s">
        <v>249</v>
      </c>
      <c r="C61" s="272"/>
      <c r="D61" s="272"/>
      <c r="E61" s="272"/>
    </row>
    <row r="62" spans="2:6" s="269" customFormat="1" hidden="1" x14ac:dyDescent="0.2">
      <c r="B62" s="272"/>
      <c r="C62" s="272" t="s">
        <v>202</v>
      </c>
      <c r="D62" s="272" t="s">
        <v>214</v>
      </c>
      <c r="E62" s="272"/>
    </row>
    <row r="63" spans="2:6" s="269" customFormat="1" hidden="1" x14ac:dyDescent="0.2">
      <c r="B63" s="272"/>
      <c r="C63" s="272" t="s">
        <v>203</v>
      </c>
      <c r="D63" s="272" t="s">
        <v>215</v>
      </c>
      <c r="E63" s="272"/>
    </row>
    <row r="64" spans="2:6" s="269" customFormat="1" hidden="1" x14ac:dyDescent="0.2">
      <c r="B64" s="272"/>
      <c r="C64" s="272" t="s">
        <v>204</v>
      </c>
      <c r="D64" s="272" t="s">
        <v>216</v>
      </c>
      <c r="E64" s="272"/>
    </row>
    <row r="65" spans="2:6" s="269" customFormat="1" hidden="1" x14ac:dyDescent="0.2">
      <c r="B65" s="269" t="s">
        <v>220</v>
      </c>
    </row>
    <row r="66" spans="2:6" s="269" customFormat="1" hidden="1" x14ac:dyDescent="0.2">
      <c r="B66" s="269" t="s">
        <v>230</v>
      </c>
    </row>
    <row r="67" spans="2:6" s="269" customFormat="1" hidden="1" x14ac:dyDescent="0.2"/>
    <row r="68" spans="2:6" s="269" customFormat="1" hidden="1" x14ac:dyDescent="0.2"/>
    <row r="69" spans="2:6" s="269" customFormat="1" hidden="1" x14ac:dyDescent="0.2">
      <c r="B69" s="273" t="s">
        <v>223</v>
      </c>
      <c r="C69" s="273" t="s">
        <v>229</v>
      </c>
      <c r="D69" s="273"/>
      <c r="E69" s="273">
        <v>0</v>
      </c>
      <c r="F69" s="273"/>
    </row>
    <row r="70" spans="2:6" s="269" customFormat="1" hidden="1" x14ac:dyDescent="0.2">
      <c r="B70" s="273"/>
      <c r="C70" s="273" t="s">
        <v>224</v>
      </c>
      <c r="D70" s="273"/>
      <c r="E70" s="273">
        <f>(C22*(1-C23)+(1-C22)*(1-C26))*2*0.5*T22+4/(0.5*C7)*(C18+C19)*(1-C17)*(0.5*6+0.5)*T22+2/(0.5*C7)*(C18+C19)*(1-C17)*(0.5*6+0.5)*T22+4/(0.5*C7)*(C18+C19)*(0.5*6+0.5)*T22</f>
        <v>4.6257412499999999</v>
      </c>
      <c r="F70" s="273"/>
    </row>
    <row r="71" spans="2:6" s="269" customFormat="1" hidden="1" x14ac:dyDescent="0.2">
      <c r="B71" s="273"/>
      <c r="C71" s="273" t="s">
        <v>228</v>
      </c>
      <c r="D71" s="273"/>
      <c r="E71" s="273">
        <f>2*0.5*T22+(4/(0.5*C7)*(C18+C19)*(1-C17)*(0.5*6+0.5)+2/(0.5*C7)*(C18+C19)*(1-C17)*(0.5*6+0.5)+4/(0.5*C7)*(C18+C19)*(0.5*6+0.5))*2*T22</f>
        <v>7.730482499999999</v>
      </c>
      <c r="F71" s="273" t="s">
        <v>227</v>
      </c>
    </row>
    <row r="72" spans="2:6" s="269" customFormat="1" hidden="1" x14ac:dyDescent="0.2">
      <c r="B72" s="273"/>
      <c r="C72" s="273" t="s">
        <v>225</v>
      </c>
      <c r="D72" s="273"/>
      <c r="E72" s="273">
        <f>4/(0.5*C7)*(C18+C19)*(1-C17)*0.5*T22+2/(0.5*C7)*(C18+C19)*(1-C17)*0.5*T22+4/(0.5*C7)*(C18+C19)*0.5*T22</f>
        <v>0.41637374999999999</v>
      </c>
      <c r="F72" s="273" t="s">
        <v>226</v>
      </c>
    </row>
    <row r="73" spans="2:6" ht="4.5" hidden="1" customHeight="1" x14ac:dyDescent="0.2"/>
    <row r="74" spans="2:6" hidden="1" x14ac:dyDescent="0.2"/>
  </sheetData>
  <sheetProtection algorithmName="SHA-512" hashValue="u4WH3cWk+KeQfCf+vXQE6+Nu/MFSIOc1Kqpo8dMccp+f8wFLLviFxEYTLGNXPCeH5BH/gZrrLFxW7zfhD77pKw==" saltValue="5oGshwhwcEWE2mKmZqgaAQ==" spinCount="100000" sheet="1" objects="1" scenarios="1"/>
  <mergeCells count="34">
    <mergeCell ref="B2:F2"/>
    <mergeCell ref="B8:F8"/>
    <mergeCell ref="D15:E15"/>
    <mergeCell ref="B16:F16"/>
    <mergeCell ref="D13:E13"/>
    <mergeCell ref="D12:E12"/>
    <mergeCell ref="D14:E14"/>
    <mergeCell ref="D11:E11"/>
    <mergeCell ref="P4:W4"/>
    <mergeCell ref="H4:O4"/>
    <mergeCell ref="F9:F10"/>
    <mergeCell ref="D9:E9"/>
    <mergeCell ref="D10:E10"/>
    <mergeCell ref="C7:E7"/>
    <mergeCell ref="C4:E4"/>
    <mergeCell ref="C6:E6"/>
    <mergeCell ref="U35:U37"/>
    <mergeCell ref="P36:R36"/>
    <mergeCell ref="H35:J35"/>
    <mergeCell ref="H36:J36"/>
    <mergeCell ref="P35:R35"/>
    <mergeCell ref="M35:M37"/>
    <mergeCell ref="B29:F29"/>
    <mergeCell ref="B27:F27"/>
    <mergeCell ref="C17:E17"/>
    <mergeCell ref="C25:E25"/>
    <mergeCell ref="B21:F21"/>
    <mergeCell ref="C19:E19"/>
    <mergeCell ref="C24:E24"/>
    <mergeCell ref="C22:E22"/>
    <mergeCell ref="C23:E23"/>
    <mergeCell ref="C26:E26"/>
    <mergeCell ref="C20:E20"/>
    <mergeCell ref="C18:E18"/>
  </mergeCells>
  <phoneticPr fontId="0" type="noConversion"/>
  <pageMargins left="0.75" right="0.75" top="1" bottom="1" header="0.5" footer="0.5"/>
  <pageSetup scale="30" orientation="landscape"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4115" r:id="rId4" name="Drop Down 19">
              <controlPr locked="0" defaultSize="0" autoFill="0" autoLine="0" autoPict="0">
                <anchor moveWithCells="1" sizeWithCells="1">
                  <from>
                    <xdr:col>26</xdr:col>
                    <xdr:colOff>0</xdr:colOff>
                    <xdr:row>16</xdr:row>
                    <xdr:rowOff>200025</xdr:rowOff>
                  </from>
                  <to>
                    <xdr:col>26</xdr:col>
                    <xdr:colOff>0</xdr:colOff>
                    <xdr:row>17</xdr:row>
                    <xdr:rowOff>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24"/>
  <sheetViews>
    <sheetView topLeftCell="A3" workbookViewId="0">
      <selection activeCell="C31" sqref="C31"/>
    </sheetView>
  </sheetViews>
  <sheetFormatPr defaultColWidth="9.28515625" defaultRowHeight="12.75" x14ac:dyDescent="0.2"/>
  <cols>
    <col min="1" max="1" width="5" style="31" customWidth="1"/>
    <col min="2" max="2" width="19.5703125" style="31" customWidth="1"/>
    <col min="3" max="5" width="13.7109375" style="31" customWidth="1"/>
    <col min="6" max="6" width="8.7109375" style="31" customWidth="1"/>
    <col min="7" max="7" width="11.7109375" style="31" customWidth="1"/>
    <col min="8" max="8" width="17.7109375" style="31" customWidth="1"/>
    <col min="9" max="9" width="10.7109375" style="31" customWidth="1"/>
    <col min="10" max="16384" width="9.28515625" style="31"/>
  </cols>
  <sheetData>
    <row r="1" spans="1:11" ht="41.25" customHeight="1" x14ac:dyDescent="0.2"/>
    <row r="2" spans="1:11" ht="25.15" customHeight="1" x14ac:dyDescent="0.2">
      <c r="A2" s="246"/>
      <c r="B2" s="348" t="s">
        <v>68</v>
      </c>
      <c r="C2" s="349"/>
      <c r="D2" s="349"/>
      <c r="E2" s="349"/>
      <c r="F2" s="349"/>
      <c r="G2" s="349"/>
      <c r="H2" s="349"/>
      <c r="I2" s="349"/>
      <c r="J2" s="349"/>
      <c r="K2" s="349"/>
    </row>
    <row r="3" spans="1:11" ht="42.6" customHeight="1" x14ac:dyDescent="0.2">
      <c r="A3" s="247"/>
      <c r="B3" s="350" t="s">
        <v>116</v>
      </c>
      <c r="C3" s="351"/>
      <c r="D3" s="351"/>
      <c r="E3" s="351"/>
      <c r="F3" s="351"/>
      <c r="G3" s="351"/>
      <c r="H3" s="351"/>
      <c r="I3" s="351"/>
      <c r="J3" s="351"/>
      <c r="K3" s="351"/>
    </row>
    <row r="4" spans="1:11" ht="13.5" thickBot="1" x14ac:dyDescent="0.25"/>
    <row r="5" spans="1:11" s="114" customFormat="1" ht="45.75" customHeight="1" x14ac:dyDescent="0.2">
      <c r="B5" s="115" t="s">
        <v>35</v>
      </c>
      <c r="C5" s="180"/>
      <c r="D5" s="180"/>
      <c r="E5" s="180"/>
      <c r="F5" s="206"/>
      <c r="G5" s="206"/>
      <c r="H5" s="346" t="s">
        <v>77</v>
      </c>
      <c r="I5" s="347"/>
    </row>
    <row r="6" spans="1:11" s="114" customFormat="1" ht="37.9" customHeight="1" x14ac:dyDescent="0.2">
      <c r="A6" s="203"/>
      <c r="B6" s="249"/>
      <c r="C6" s="204" t="s">
        <v>171</v>
      </c>
      <c r="D6" s="204" t="s">
        <v>172</v>
      </c>
      <c r="E6" s="204" t="s">
        <v>173</v>
      </c>
      <c r="F6" s="204" t="s">
        <v>160</v>
      </c>
      <c r="G6" s="204" t="s">
        <v>174</v>
      </c>
      <c r="H6" s="352" t="s">
        <v>175</v>
      </c>
      <c r="I6" s="353"/>
      <c r="J6" s="203"/>
    </row>
    <row r="7" spans="1:11" ht="24" customHeight="1" x14ac:dyDescent="0.2">
      <c r="A7" s="29"/>
      <c r="B7" s="116" t="s">
        <v>117</v>
      </c>
      <c r="C7" s="207">
        <f>('Device Config'!D16*'Device Config'!D$12)*('Usage Conditions'!C$5/'Device Config'!D$12)^2</f>
        <v>2.34</v>
      </c>
      <c r="D7" s="207">
        <f>('Device Config'!E16*'Device Config'!E$12)*('Usage Conditions'!D$5/'Device Config'!E$12)^2</f>
        <v>1.8719999999999999</v>
      </c>
      <c r="E7" s="207">
        <f>('Device Config'!F16*'Device Config'!F$12)*('Usage Conditions'!E$5/'Device Config'!F$12)^2</f>
        <v>0.11699999999999999</v>
      </c>
      <c r="F7" s="207">
        <f>SUM(C7:E7)</f>
        <v>4.3289999999999997</v>
      </c>
      <c r="G7" s="207">
        <f>F7*1</f>
        <v>4.3289999999999997</v>
      </c>
      <c r="H7" s="207">
        <f>G7*'Usage Conditions'!C22*'Usage Conditions'!C23</f>
        <v>0.17316000000000001</v>
      </c>
      <c r="I7" s="210" t="s">
        <v>0</v>
      </c>
      <c r="J7" s="29"/>
    </row>
    <row r="8" spans="1:11" ht="30" customHeight="1" x14ac:dyDescent="0.2">
      <c r="A8" s="29"/>
      <c r="B8" s="116" t="s">
        <v>118</v>
      </c>
      <c r="C8" s="207">
        <f>('Device Config'!D18*'Device Config'!D$12)*('Usage Conditions'!C$5/'Device Config'!D$12)^2</f>
        <v>2.34</v>
      </c>
      <c r="D8" s="207">
        <f>('Device Config'!E18*'Device Config'!E$12)*('Usage Conditions'!D$5/'Device Config'!E$12)^2</f>
        <v>52.65</v>
      </c>
      <c r="E8" s="207">
        <f>('Device Config'!F18*'Device Config'!F$12)*('Usage Conditions'!E$5/'Device Config'!F$12)^2</f>
        <v>3.51</v>
      </c>
      <c r="F8" s="207">
        <f t="shared" ref="F8:F14" si="0">SUM(C8:E8)</f>
        <v>58.499999999999993</v>
      </c>
      <c r="G8" s="207">
        <f>F8*'Usage Conditions'!C$6/1000*'Device Config'!D$27</f>
        <v>58.499999999999986</v>
      </c>
      <c r="H8" s="207">
        <f>G8*'Usage Conditions'!C22*(1-('Usage Conditions'!C23+'Usage Conditions'!C24))</f>
        <v>2.339999999999999</v>
      </c>
      <c r="I8" s="210" t="s">
        <v>0</v>
      </c>
      <c r="J8" s="29"/>
    </row>
    <row r="9" spans="1:11" ht="30" customHeight="1" x14ac:dyDescent="0.2">
      <c r="A9" s="29"/>
      <c r="B9" s="116" t="s">
        <v>119</v>
      </c>
      <c r="C9" s="207">
        <f>('Device Config'!D19*'Device Config'!D$12)*('Usage Conditions'!C$5/'Device Config'!D$12)^2</f>
        <v>2.34</v>
      </c>
      <c r="D9" s="207">
        <f>('Device Config'!E19*'Device Config'!E$12)*('Usage Conditions'!D$5/'Device Config'!E$12)^2</f>
        <v>14.04</v>
      </c>
      <c r="E9" s="207">
        <f>('Device Config'!F19*'Device Config'!F$12)*('Usage Conditions'!E$5/'Device Config'!F$12)^2</f>
        <v>0.11699999999999999</v>
      </c>
      <c r="F9" s="207">
        <f t="shared" si="0"/>
        <v>16.497</v>
      </c>
      <c r="G9" s="207">
        <f>F9*1</f>
        <v>16.497</v>
      </c>
      <c r="H9" s="207">
        <f>G9*(1-'Usage Conditions'!C22)*'Usage Conditions'!C26</f>
        <v>0.98981999999999992</v>
      </c>
      <c r="I9" s="210" t="s">
        <v>0</v>
      </c>
      <c r="J9" s="29"/>
    </row>
    <row r="10" spans="1:11" ht="30" customHeight="1" x14ac:dyDescent="0.2">
      <c r="A10" s="29"/>
      <c r="B10" s="116" t="s">
        <v>120</v>
      </c>
      <c r="C10" s="207">
        <f>('Device Config'!D21*'Device Config'!D$12)*('Usage Conditions'!C$5/'Device Config'!D$12)^2</f>
        <v>9.75</v>
      </c>
      <c r="D10" s="207">
        <f>('Device Config'!E21*'Device Config'!E$12)*('Usage Conditions'!D$5/'Device Config'!E$12)^2</f>
        <v>63.179999999999993</v>
      </c>
      <c r="E10" s="207">
        <f>('Device Config'!F21*'Device Config'!F$12)*('Usage Conditions'!E$5/'Device Config'!F$12)^2</f>
        <v>3.51</v>
      </c>
      <c r="F10" s="207">
        <f t="shared" si="0"/>
        <v>76.44</v>
      </c>
      <c r="G10" s="207">
        <f>F10*'Usage Conditions'!C$6/1000*'Device Config'!D$27</f>
        <v>76.44</v>
      </c>
      <c r="H10" s="207">
        <f>G10*(1-'Usage Conditions'!C22)*(1-'Usage Conditions'!C26)</f>
        <v>41.2776</v>
      </c>
      <c r="I10" s="210" t="s">
        <v>0</v>
      </c>
      <c r="J10" s="29"/>
    </row>
    <row r="11" spans="1:11" ht="30" customHeight="1" x14ac:dyDescent="0.2">
      <c r="A11" s="29"/>
      <c r="B11" s="116" t="s">
        <v>121</v>
      </c>
      <c r="C11" s="207">
        <f>('Device Config'!D24-'Device Config'!D21)*'Device Config'!D$12*('Usage Conditions'!C$5/'Device Config'!D$12)^2</f>
        <v>68.25</v>
      </c>
      <c r="D11" s="207">
        <f>('Device Config'!E24-'Device Config'!E21)*'Device Config'!E$12*('Usage Conditions'!D$5/'Device Config'!E$12)^2</f>
        <v>182.51999999999998</v>
      </c>
      <c r="E11" s="207">
        <f>('Device Config'!F24-'Device Config'!F21)*'Device Config'!F$12*('Usage Conditions'!E$5/'Device Config'!F$12)^2</f>
        <v>0</v>
      </c>
      <c r="F11" s="207">
        <f t="shared" si="0"/>
        <v>250.76999999999998</v>
      </c>
      <c r="G11" s="207">
        <f>F11*1</f>
        <v>250.76999999999998</v>
      </c>
      <c r="H11" s="209">
        <f>G11*('Device Config'!D31/'Device Config'!D32/1000)*(1-'Usage Conditions'!C22*'Usage Conditions'!C24)</f>
        <v>7.7510727272727262</v>
      </c>
      <c r="I11" s="210" t="s">
        <v>0</v>
      </c>
      <c r="J11" s="29"/>
    </row>
    <row r="12" spans="1:11" ht="20.25" customHeight="1" x14ac:dyDescent="0.2">
      <c r="A12" s="29"/>
      <c r="B12" s="116" t="s">
        <v>122</v>
      </c>
      <c r="C12" s="207">
        <f>'Device Config'!D25*'Device Config'!D$12*('Usage Conditions'!C$5/'Device Config'!D$12)^2</f>
        <v>4.29</v>
      </c>
      <c r="D12" s="207">
        <f>'Device Config'!E25*'Device Config'!E$12*('Usage Conditions'!D$5/'Device Config'!E$12)^2</f>
        <v>8.6579999999999995</v>
      </c>
      <c r="E12" s="207">
        <f>'Device Config'!F25*'Device Config'!F$12*('Usage Conditions'!E$5/'Device Config'!F$12)^2</f>
        <v>4.6800000000000001E-2</v>
      </c>
      <c r="F12" s="207">
        <f t="shared" si="0"/>
        <v>12.9948</v>
      </c>
      <c r="G12" s="207">
        <f>F12*1</f>
        <v>12.9948</v>
      </c>
      <c r="H12" s="207">
        <f>G12*'Usage Conditions'!$C22*'Usage Conditions'!$C24</f>
        <v>4.1583360000000003</v>
      </c>
      <c r="I12" s="210" t="s">
        <v>0</v>
      </c>
      <c r="J12" s="29"/>
    </row>
    <row r="13" spans="1:11" ht="30" customHeight="1" x14ac:dyDescent="0.2">
      <c r="A13" s="29"/>
      <c r="B13" s="116" t="s">
        <v>123</v>
      </c>
      <c r="C13" s="207">
        <f>('Device Config'!D15-(('Device Config'!D$21*'Device Config'!D30)+'Device Config'!D18*('Device Config'!D29-'Device Config'!D30))/'Device Config'!D29)*'Device Config'!D$12*('Usage Conditions'!C$5/'Device Config'!D$12)^2</f>
        <v>11.973000000000001</v>
      </c>
      <c r="D13" s="207">
        <f>('Device Config'!E15-(('Device Config'!E$21*'Device Config'!D30)+'Device Config'!E18*('Device Config'!D29-'Device Config'!D30))/'Device Config'!D29)*'Device Config'!E$12*('Usage Conditions'!D$5/'Device Config'!E$12)^2</f>
        <v>10.179000000000002</v>
      </c>
      <c r="E13" s="207">
        <f>('Device Config'!F15-(('Device Config'!F$21*'Device Config'!D30)+'Device Config'!F18*('Device Config'!D29-'Device Config'!D30))/'Device Config'!D29)*'Device Config'!F$12*('Usage Conditions'!E$5/'Device Config'!F$12)^2</f>
        <v>0</v>
      </c>
      <c r="F13" s="207">
        <f t="shared" si="0"/>
        <v>22.152000000000001</v>
      </c>
      <c r="G13" s="207">
        <f>F13*1</f>
        <v>22.152000000000001</v>
      </c>
      <c r="H13" s="207">
        <f>G13*('Device Config'!D29/'Usage Conditions'!C20)</f>
        <v>70.32380952380953</v>
      </c>
      <c r="I13" s="210" t="s">
        <v>0</v>
      </c>
      <c r="J13" s="29"/>
    </row>
    <row r="14" spans="1:11" ht="22.5" customHeight="1" x14ac:dyDescent="0.2">
      <c r="A14" s="29"/>
      <c r="B14" s="116" t="s">
        <v>124</v>
      </c>
      <c r="C14" s="207">
        <f>('Device Config'!D23-'Device Config'!D$21)*'Device Config'!D$12*('Usage Conditions'!C$5/'Device Config'!D$12)^2</f>
        <v>0</v>
      </c>
      <c r="D14" s="207">
        <f>('Device Config'!E23-'Device Config'!E$21)*'Device Config'!E$12*('Usage Conditions'!D$5/'Device Config'!E$12)^2</f>
        <v>404.82</v>
      </c>
      <c r="E14" s="207">
        <f>('Device Config'!F23-'Device Config'!F$21)*'Device Config'!F$12*('Usage Conditions'!E$5/'Device Config'!F$12)^2</f>
        <v>0</v>
      </c>
      <c r="F14" s="207">
        <f t="shared" si="0"/>
        <v>404.82</v>
      </c>
      <c r="G14" s="207">
        <f>F14*'Usage Conditions'!C$6/1000*'Device Config'!D$27</f>
        <v>404.82</v>
      </c>
      <c r="H14" s="207">
        <f>G14*'Usage Conditions'!C19</f>
        <v>48.578399999999995</v>
      </c>
      <c r="I14" s="210" t="s">
        <v>0</v>
      </c>
      <c r="J14" s="29"/>
    </row>
    <row r="15" spans="1:11" ht="21.75" customHeight="1" x14ac:dyDescent="0.2">
      <c r="A15" s="29"/>
      <c r="B15" s="116" t="s">
        <v>125</v>
      </c>
      <c r="C15" s="207">
        <f>('Device Config'!D22-'Device Config'!D$21)*'Device Config'!D$12*('Usage Conditions'!C$5/'Device Config'!D$12)^2</f>
        <v>0</v>
      </c>
      <c r="D15" s="207">
        <f>('Device Config'!E22-'Device Config'!E$21)*'Device Config'!E$12*('Usage Conditions'!D$5/'Device Config'!E$12)^2</f>
        <v>521.81999999999994</v>
      </c>
      <c r="E15" s="260" t="s">
        <v>161</v>
      </c>
      <c r="F15" s="207">
        <f>C15+D15</f>
        <v>521.81999999999994</v>
      </c>
      <c r="G15" s="207">
        <f>F15*'Usage Conditions'!C$6/1000*'Device Config'!D$27</f>
        <v>521.81999999999994</v>
      </c>
      <c r="H15" s="207">
        <f>G15*'Usage Conditions'!C18</f>
        <v>187.85519999999997</v>
      </c>
      <c r="I15" s="210" t="s">
        <v>0</v>
      </c>
      <c r="J15" s="29"/>
    </row>
    <row r="16" spans="1:11" ht="23.25" customHeight="1" x14ac:dyDescent="0.2">
      <c r="A16" s="29"/>
      <c r="B16" s="118" t="s">
        <v>126</v>
      </c>
      <c r="C16" s="208">
        <v>0</v>
      </c>
      <c r="D16" s="208">
        <v>0</v>
      </c>
      <c r="E16" s="208">
        <f>'Usage Conditions'!C12*('Device Config'!D6+'Device Config'!D7+'Device Config'!D8)</f>
        <v>26.769599999999993</v>
      </c>
      <c r="F16" s="208">
        <f>E16</f>
        <v>26.769599999999993</v>
      </c>
      <c r="G16" s="207"/>
      <c r="H16" s="208">
        <f>F16*'Usage Conditions'!C18</f>
        <v>9.6370559999999976</v>
      </c>
      <c r="I16" s="211" t="s">
        <v>0</v>
      </c>
      <c r="J16" s="29"/>
    </row>
    <row r="17" spans="1:12" ht="23.25" customHeight="1" x14ac:dyDescent="0.2">
      <c r="A17" s="29"/>
      <c r="B17" s="119" t="s">
        <v>207</v>
      </c>
      <c r="C17" s="259" t="s">
        <v>221</v>
      </c>
      <c r="D17" s="208">
        <f>'Usage Conditions'!$C$11</f>
        <v>7.730482499999999</v>
      </c>
      <c r="E17" s="259" t="s">
        <v>161</v>
      </c>
      <c r="F17" s="208">
        <f>D17</f>
        <v>7.730482499999999</v>
      </c>
      <c r="G17" s="207"/>
      <c r="H17" s="208">
        <f>D17</f>
        <v>7.730482499999999</v>
      </c>
      <c r="I17" s="258" t="s">
        <v>208</v>
      </c>
      <c r="J17" s="29"/>
    </row>
    <row r="18" spans="1:12" ht="24.75" customHeight="1" x14ac:dyDescent="0.2">
      <c r="A18" s="120"/>
      <c r="B18" s="119" t="s">
        <v>205</v>
      </c>
      <c r="C18" s="209">
        <v>0</v>
      </c>
      <c r="D18" s="209">
        <v>0</v>
      </c>
      <c r="E18" s="209">
        <f>'Usage Conditions'!C9*('Device Config'!D6+'Device Config'!D7+'Device Config'!D8)</f>
        <v>111.53999999999999</v>
      </c>
      <c r="F18" s="208">
        <f>E18</f>
        <v>111.53999999999999</v>
      </c>
      <c r="G18" s="209"/>
      <c r="H18" s="209">
        <f>F18*'Usage Conditions'!C18</f>
        <v>40.154399999999995</v>
      </c>
      <c r="I18" s="121" t="s">
        <v>0</v>
      </c>
      <c r="J18" s="205"/>
      <c r="K18" s="185"/>
      <c r="L18" s="185"/>
    </row>
    <row r="19" spans="1:12" ht="21.75" customHeight="1" x14ac:dyDescent="0.2">
      <c r="A19" s="120"/>
      <c r="B19" s="119" t="s">
        <v>206</v>
      </c>
      <c r="C19" s="209">
        <v>0</v>
      </c>
      <c r="D19" s="209">
        <v>0</v>
      </c>
      <c r="E19" s="209">
        <f>'Usage Conditions'!C10*('Device Config'!D6+'Device Config'!D7+'Device Config'!D8)</f>
        <v>41.827499999999993</v>
      </c>
      <c r="F19" s="209">
        <f>E19</f>
        <v>41.827499999999993</v>
      </c>
      <c r="G19" s="209"/>
      <c r="H19" s="209">
        <f>F19*'Usage Conditions'!C19</f>
        <v>5.0192999999999994</v>
      </c>
      <c r="I19" s="121" t="s">
        <v>0</v>
      </c>
      <c r="J19" s="29"/>
      <c r="L19" s="31" t="s">
        <v>71</v>
      </c>
    </row>
    <row r="20" spans="1:12" ht="13.5" thickBot="1" x14ac:dyDescent="0.25">
      <c r="H20" s="185"/>
      <c r="I20" s="185"/>
    </row>
    <row r="21" spans="1:12" s="122" customFormat="1" ht="13.5" thickBot="1" x14ac:dyDescent="0.25">
      <c r="H21" s="244">
        <f>SUM(H7:H19)</f>
        <v>425.98863675108214</v>
      </c>
      <c r="I21" s="245" t="s">
        <v>0</v>
      </c>
    </row>
    <row r="23" spans="1:12" x14ac:dyDescent="0.2">
      <c r="I23" s="106"/>
    </row>
    <row r="24" spans="1:12" ht="18" customHeight="1" x14ac:dyDescent="0.2">
      <c r="C24" s="123"/>
      <c r="D24" s="123"/>
      <c r="E24" s="123"/>
      <c r="F24" s="123"/>
      <c r="G24" s="123"/>
      <c r="H24" s="123" t="s">
        <v>170</v>
      </c>
      <c r="I24" s="248"/>
    </row>
  </sheetData>
  <mergeCells count="4">
    <mergeCell ref="H5:I5"/>
    <mergeCell ref="B2:K2"/>
    <mergeCell ref="B3:K3"/>
    <mergeCell ref="H6:I6"/>
  </mergeCells>
  <phoneticPr fontId="42"/>
  <pageMargins left="0.75" right="0.75" top="1" bottom="1" header="0.5" footer="0.5"/>
  <pageSetup scale="56" orientation="landscape"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A1:M48"/>
  <sheetViews>
    <sheetView topLeftCell="A25" workbookViewId="0">
      <selection activeCell="D17" sqref="D17"/>
    </sheetView>
  </sheetViews>
  <sheetFormatPr defaultColWidth="9.28515625" defaultRowHeight="12.75" x14ac:dyDescent="0.2"/>
  <cols>
    <col min="1" max="1" width="11.140625" style="3" customWidth="1"/>
    <col min="2" max="2" width="2.7109375" style="3" customWidth="1"/>
    <col min="3" max="3" width="38.7109375" style="3" customWidth="1"/>
    <col min="4" max="4" width="8.7109375" style="3" customWidth="1"/>
    <col min="5" max="16384" width="9.28515625" style="3"/>
  </cols>
  <sheetData>
    <row r="1" spans="1:13" ht="41.25" customHeight="1" x14ac:dyDescent="0.2"/>
    <row r="2" spans="1:13" ht="20.25" x14ac:dyDescent="0.3">
      <c r="A2" s="357"/>
      <c r="B2" s="357"/>
      <c r="C2" s="357"/>
      <c r="D2" s="357"/>
      <c r="E2" s="357"/>
      <c r="F2" s="357"/>
      <c r="G2" s="357"/>
      <c r="H2" s="357"/>
      <c r="I2" s="357"/>
      <c r="J2" s="357"/>
      <c r="K2" s="357"/>
      <c r="L2" s="357"/>
      <c r="M2" s="357"/>
    </row>
    <row r="3" spans="1:13" ht="13.5" customHeight="1" x14ac:dyDescent="0.2"/>
    <row r="4" spans="1:13" s="124" customFormat="1" ht="28.5" customHeight="1" x14ac:dyDescent="0.2">
      <c r="B4" s="125"/>
      <c r="C4" s="358" t="str">
        <f>CONCATENATE("System is operating at ",'Usage Conditions'!C6," MHz at VDD2 = ",'Usage Conditions'!D5,"V."," ","Read bandwidth is ",D7," MB/s with write bandwidth of ",D8," MB/s. The data bus is idle ",D9*100,"% of the time."," ","ACT commands are separated by ",'Usage Conditions'!C20,"ns on average."," All parameters are calculated and require no user input.")</f>
        <v>System is operating at 1600 MHz at VDD2 = 1.17V. Read bandwidth is 4608 MB/s with write bandwidth of 1536 MB/s. The data bus is idle 52% of the time. ACT commands are separated by 18.9ns on average. All parameters are calculated and require no user input.</v>
      </c>
      <c r="D4" s="358"/>
      <c r="E4" s="358"/>
      <c r="F4" s="358"/>
      <c r="G4" s="358"/>
      <c r="H4" s="358"/>
      <c r="I4" s="358"/>
      <c r="J4" s="358"/>
      <c r="K4" s="358"/>
      <c r="L4" s="358"/>
      <c r="M4" s="358"/>
    </row>
    <row r="5" spans="1:13" s="124" customFormat="1" ht="12" customHeight="1" x14ac:dyDescent="0.2">
      <c r="B5" s="125"/>
      <c r="C5" s="126"/>
      <c r="D5" s="126"/>
      <c r="E5" s="126"/>
      <c r="F5" s="126"/>
      <c r="G5" s="126"/>
      <c r="H5" s="126"/>
      <c r="I5" s="126"/>
      <c r="J5" s="126"/>
      <c r="K5" s="126"/>
      <c r="L5" s="126"/>
      <c r="M5" s="126"/>
    </row>
    <row r="6" spans="1:13" s="124" customFormat="1" ht="12" customHeight="1" thickBot="1" x14ac:dyDescent="0.25">
      <c r="B6" s="356" t="s">
        <v>36</v>
      </c>
      <c r="C6" s="356"/>
      <c r="D6" s="356"/>
      <c r="E6" s="356"/>
      <c r="F6" s="126"/>
      <c r="G6" s="126"/>
      <c r="H6" s="126"/>
      <c r="I6" s="126"/>
      <c r="J6" s="126"/>
      <c r="K6" s="126"/>
      <c r="L6" s="126"/>
      <c r="M6" s="126"/>
    </row>
    <row r="7" spans="1:13" x14ac:dyDescent="0.2">
      <c r="B7" s="149" t="s">
        <v>3</v>
      </c>
      <c r="C7" s="127"/>
      <c r="D7" s="234">
        <f>'Usage Conditions'!C6*'Usage Conditions'!C18*'Device Config'!D6/8*2</f>
        <v>4608</v>
      </c>
      <c r="E7" s="52" t="s">
        <v>6</v>
      </c>
    </row>
    <row r="8" spans="1:13" x14ac:dyDescent="0.2">
      <c r="A8" s="130"/>
      <c r="B8" s="150" t="s">
        <v>4</v>
      </c>
      <c r="C8" s="131"/>
      <c r="D8" s="235">
        <f>'Usage Conditions'!C6*'Usage Conditions'!C19*'Device Config'!D6/8*2</f>
        <v>1536</v>
      </c>
      <c r="E8" s="129" t="s">
        <v>6</v>
      </c>
    </row>
    <row r="9" spans="1:13" ht="13.5" thickBot="1" x14ac:dyDescent="0.25">
      <c r="A9" s="130"/>
      <c r="B9" s="150" t="s">
        <v>5</v>
      </c>
      <c r="C9" s="151"/>
      <c r="D9" s="152">
        <f>1-'Usage Conditions'!C18-'Usage Conditions'!C19</f>
        <v>0.52</v>
      </c>
      <c r="E9" s="153" t="s">
        <v>26</v>
      </c>
    </row>
    <row r="10" spans="1:13" ht="13.5" thickBot="1" x14ac:dyDescent="0.25">
      <c r="A10" s="27"/>
      <c r="B10" s="356" t="s">
        <v>22</v>
      </c>
      <c r="C10" s="356"/>
      <c r="D10" s="356"/>
      <c r="E10" s="356"/>
    </row>
    <row r="11" spans="1:13" ht="14.25" x14ac:dyDescent="0.2">
      <c r="A11" s="27"/>
      <c r="B11" s="146" t="s">
        <v>117</v>
      </c>
      <c r="C11" s="128"/>
      <c r="D11" s="236">
        <f>'Power Calcs'!H7</f>
        <v>0.17316000000000001</v>
      </c>
      <c r="E11" s="52" t="s">
        <v>0</v>
      </c>
    </row>
    <row r="12" spans="1:13" ht="14.25" x14ac:dyDescent="0.2">
      <c r="A12" s="27"/>
      <c r="B12" s="147" t="s">
        <v>118</v>
      </c>
      <c r="C12" s="132"/>
      <c r="D12" s="133">
        <f>'Power Calcs'!H8</f>
        <v>2.339999999999999</v>
      </c>
      <c r="E12" s="129" t="s">
        <v>0</v>
      </c>
    </row>
    <row r="13" spans="1:13" ht="14.25" x14ac:dyDescent="0.2">
      <c r="A13" s="27"/>
      <c r="B13" s="147" t="s">
        <v>119</v>
      </c>
      <c r="C13" s="132"/>
      <c r="D13" s="133">
        <f>'Power Calcs'!H9</f>
        <v>0.98981999999999992</v>
      </c>
      <c r="E13" s="129" t="s">
        <v>0</v>
      </c>
    </row>
    <row r="14" spans="1:13" ht="14.25" x14ac:dyDescent="0.2">
      <c r="A14" s="27"/>
      <c r="B14" s="147" t="s">
        <v>120</v>
      </c>
      <c r="C14" s="132"/>
      <c r="D14" s="133">
        <f>'Power Calcs'!H10</f>
        <v>41.2776</v>
      </c>
      <c r="E14" s="129" t="s">
        <v>0</v>
      </c>
    </row>
    <row r="15" spans="1:13" ht="14.25" x14ac:dyDescent="0.2">
      <c r="A15" s="27"/>
      <c r="B15" s="147" t="s">
        <v>121</v>
      </c>
      <c r="C15" s="134"/>
      <c r="D15" s="133">
        <f>'Power Calcs'!H11</f>
        <v>7.7510727272727262</v>
      </c>
      <c r="E15" s="129" t="s">
        <v>0</v>
      </c>
    </row>
    <row r="16" spans="1:13" ht="14.25" x14ac:dyDescent="0.2">
      <c r="A16" s="27"/>
      <c r="B16" s="147" t="s">
        <v>122</v>
      </c>
      <c r="C16" s="132"/>
      <c r="D16" s="237">
        <f>'Power Calcs'!H12</f>
        <v>4.1583360000000003</v>
      </c>
      <c r="E16" s="129" t="s">
        <v>0</v>
      </c>
    </row>
    <row r="17" spans="1:5" x14ac:dyDescent="0.2">
      <c r="A17" s="27"/>
      <c r="B17" s="238" t="s">
        <v>209</v>
      </c>
      <c r="C17" s="239"/>
      <c r="D17" s="267">
        <f>'Power Calcs'!$H$17</f>
        <v>7.730482499999999</v>
      </c>
      <c r="E17" s="129" t="s">
        <v>210</v>
      </c>
    </row>
    <row r="18" spans="1:5" x14ac:dyDescent="0.2">
      <c r="A18" s="27"/>
      <c r="B18" s="21" t="s">
        <v>24</v>
      </c>
      <c r="C18" s="135"/>
      <c r="D18" s="22">
        <f>SUM(D11:D17)</f>
        <v>64.420471227272728</v>
      </c>
      <c r="E18" s="23" t="s">
        <v>0</v>
      </c>
    </row>
    <row r="19" spans="1:5" x14ac:dyDescent="0.2">
      <c r="A19" s="27"/>
      <c r="B19" s="87"/>
      <c r="C19" s="27"/>
      <c r="D19" s="136"/>
      <c r="E19" s="137"/>
    </row>
    <row r="20" spans="1:5" ht="14.25" x14ac:dyDescent="0.2">
      <c r="A20" s="27"/>
      <c r="B20" s="147" t="s">
        <v>123</v>
      </c>
      <c r="C20" s="132"/>
      <c r="D20" s="133">
        <f>'Power Calcs'!H13</f>
        <v>70.32380952380953</v>
      </c>
      <c r="E20" s="129" t="s">
        <v>0</v>
      </c>
    </row>
    <row r="21" spans="1:5" x14ac:dyDescent="0.2">
      <c r="A21" s="27"/>
      <c r="B21" s="21" t="s">
        <v>29</v>
      </c>
      <c r="C21" s="135"/>
      <c r="D21" s="22">
        <f>D20</f>
        <v>70.32380952380953</v>
      </c>
      <c r="E21" s="23" t="s">
        <v>0</v>
      </c>
    </row>
    <row r="22" spans="1:5" x14ac:dyDescent="0.2">
      <c r="A22" s="27"/>
      <c r="B22" s="87"/>
      <c r="C22" s="138"/>
      <c r="D22" s="136"/>
      <c r="E22" s="137"/>
    </row>
    <row r="23" spans="1:5" ht="14.25" x14ac:dyDescent="0.2">
      <c r="A23" s="27"/>
      <c r="B23" s="147" t="s">
        <v>124</v>
      </c>
      <c r="C23" s="132"/>
      <c r="D23" s="133">
        <f>'Power Calcs'!H14</f>
        <v>48.578399999999995</v>
      </c>
      <c r="E23" s="129" t="s">
        <v>0</v>
      </c>
    </row>
    <row r="24" spans="1:5" ht="14.25" x14ac:dyDescent="0.2">
      <c r="B24" s="147" t="s">
        <v>125</v>
      </c>
      <c r="C24" s="132"/>
      <c r="D24" s="133">
        <f>'Power Calcs'!H15</f>
        <v>187.85519999999997</v>
      </c>
      <c r="E24" s="158" t="s">
        <v>0</v>
      </c>
    </row>
    <row r="25" spans="1:5" ht="14.25" x14ac:dyDescent="0.2">
      <c r="A25" s="169"/>
      <c r="B25" s="148" t="s">
        <v>131</v>
      </c>
      <c r="C25" s="145"/>
      <c r="D25" s="133">
        <f>'Power Calcs'!H16</f>
        <v>9.6370559999999976</v>
      </c>
      <c r="E25" s="129" t="s">
        <v>0</v>
      </c>
    </row>
    <row r="26" spans="1:5" ht="17.25" customHeight="1" x14ac:dyDescent="0.2">
      <c r="A26" s="169"/>
      <c r="B26" s="161" t="s">
        <v>127</v>
      </c>
      <c r="C26" s="119"/>
      <c r="D26" s="133">
        <f>'Power Calcs'!H18</f>
        <v>40.154399999999995</v>
      </c>
      <c r="E26" s="144" t="s">
        <v>0</v>
      </c>
    </row>
    <row r="27" spans="1:5" ht="21" customHeight="1" x14ac:dyDescent="0.2">
      <c r="B27" s="161" t="s">
        <v>128</v>
      </c>
      <c r="C27" s="119"/>
      <c r="D27" s="133">
        <f>'Power Calcs'!H19</f>
        <v>5.0192999999999994</v>
      </c>
      <c r="E27" s="159" t="s">
        <v>0</v>
      </c>
    </row>
    <row r="28" spans="1:5" ht="13.5" thickBot="1" x14ac:dyDescent="0.25">
      <c r="B28" s="154" t="s">
        <v>132</v>
      </c>
      <c r="C28" s="155"/>
      <c r="D28" s="24">
        <f>+D23+D24+D25+D26+D27</f>
        <v>291.24435599999993</v>
      </c>
      <c r="E28" s="25" t="s">
        <v>0</v>
      </c>
    </row>
    <row r="29" spans="1:5" ht="13.5" thickBot="1" x14ac:dyDescent="0.25">
      <c r="B29" s="354" t="s">
        <v>143</v>
      </c>
      <c r="C29" s="355"/>
      <c r="D29" s="156">
        <f>+D28+D21+D18</f>
        <v>425.9886367510822</v>
      </c>
      <c r="E29" s="157" t="s">
        <v>0</v>
      </c>
    </row>
    <row r="30" spans="1:5" x14ac:dyDescent="0.2">
      <c r="A30" s="139"/>
      <c r="C30" s="140"/>
      <c r="D30" s="140"/>
    </row>
    <row r="31" spans="1:5" x14ac:dyDescent="0.2">
      <c r="C31" s="140"/>
      <c r="D31" s="140"/>
    </row>
    <row r="32" spans="1:5" x14ac:dyDescent="0.2">
      <c r="C32" s="140"/>
      <c r="D32" s="140"/>
    </row>
    <row r="33" spans="2:4" x14ac:dyDescent="0.2">
      <c r="C33" s="140"/>
      <c r="D33" s="140"/>
    </row>
    <row r="34" spans="2:4" x14ac:dyDescent="0.2">
      <c r="C34" s="140"/>
      <c r="D34" s="140"/>
    </row>
    <row r="35" spans="2:4" x14ac:dyDescent="0.2">
      <c r="C35" s="140"/>
      <c r="D35" s="140"/>
    </row>
    <row r="36" spans="2:4" x14ac:dyDescent="0.2">
      <c r="C36" s="140"/>
      <c r="D36" s="140"/>
    </row>
    <row r="37" spans="2:4" x14ac:dyDescent="0.2">
      <c r="C37" s="140"/>
      <c r="D37" s="140"/>
    </row>
    <row r="38" spans="2:4" x14ac:dyDescent="0.2">
      <c r="C38" s="140"/>
      <c r="D38" s="140"/>
    </row>
    <row r="39" spans="2:4" x14ac:dyDescent="0.2">
      <c r="C39" s="140"/>
      <c r="D39" s="140"/>
    </row>
    <row r="40" spans="2:4" x14ac:dyDescent="0.2">
      <c r="C40" s="140"/>
      <c r="D40" s="140"/>
    </row>
    <row r="41" spans="2:4" ht="16.5" customHeight="1" x14ac:dyDescent="0.2">
      <c r="C41" s="140"/>
      <c r="D41" s="140"/>
    </row>
    <row r="42" spans="2:4" ht="15" customHeight="1" x14ac:dyDescent="0.2">
      <c r="C42" s="140"/>
      <c r="D42" s="140"/>
    </row>
    <row r="43" spans="2:4" x14ac:dyDescent="0.2">
      <c r="C43" s="140"/>
      <c r="D43" s="140"/>
    </row>
    <row r="44" spans="2:4" x14ac:dyDescent="0.2">
      <c r="C44" s="140"/>
      <c r="D44" s="140"/>
    </row>
    <row r="45" spans="2:4" x14ac:dyDescent="0.2">
      <c r="C45" s="140"/>
      <c r="D45" s="140"/>
    </row>
    <row r="46" spans="2:4" x14ac:dyDescent="0.2">
      <c r="B46" s="141"/>
    </row>
    <row r="47" spans="2:4" x14ac:dyDescent="0.2">
      <c r="B47" s="141"/>
    </row>
    <row r="48" spans="2:4" x14ac:dyDescent="0.2">
      <c r="B48" s="142"/>
    </row>
  </sheetData>
  <mergeCells count="5">
    <mergeCell ref="B29:C29"/>
    <mergeCell ref="B10:E10"/>
    <mergeCell ref="A2:M2"/>
    <mergeCell ref="C4:M4"/>
    <mergeCell ref="B6:E6"/>
  </mergeCells>
  <phoneticPr fontId="0" type="noConversion"/>
  <pageMargins left="0.75" right="0.75" top="1" bottom="1" header="0.5" footer="0.5"/>
  <pageSetup scale="59" orientation="landscape"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C31"/>
  <sheetViews>
    <sheetView workbookViewId="0">
      <selection activeCell="K29" sqref="K29"/>
    </sheetView>
  </sheetViews>
  <sheetFormatPr defaultRowHeight="12.75" x14ac:dyDescent="0.2"/>
  <cols>
    <col min="1" max="1" width="3.85546875" customWidth="1"/>
    <col min="2" max="2" width="12.85546875" customWidth="1"/>
    <col min="3" max="3" width="40.28515625" customWidth="1"/>
    <col min="4" max="4" width="2.5703125" customWidth="1"/>
    <col min="5" max="5" width="10.140625" customWidth="1"/>
    <col min="6" max="6" width="9.42578125" customWidth="1"/>
    <col min="7" max="7" width="10.28515625" customWidth="1"/>
    <col min="8" max="8" width="10.140625" customWidth="1"/>
    <col min="9" max="9" width="9.42578125" customWidth="1"/>
    <col min="10" max="10" width="10.28515625" customWidth="1"/>
    <col min="11" max="11" width="10.140625" customWidth="1"/>
    <col min="12" max="12" width="9.42578125" customWidth="1"/>
    <col min="13" max="13" width="10.28515625" customWidth="1"/>
    <col min="14" max="14" width="10.140625" customWidth="1"/>
    <col min="15" max="15" width="9.42578125" customWidth="1"/>
    <col min="16" max="16" width="10.28515625" customWidth="1"/>
    <col min="17" max="17" width="10.140625" customWidth="1"/>
    <col min="18" max="18" width="9.42578125" customWidth="1"/>
    <col min="19" max="19" width="10.28515625" customWidth="1"/>
    <col min="20" max="20" width="10.140625" customWidth="1"/>
    <col min="21" max="21" width="9.42578125" customWidth="1"/>
    <col min="22" max="22" width="10.28515625" customWidth="1"/>
    <col min="23" max="23" width="10.140625" customWidth="1"/>
    <col min="24" max="24" width="9.42578125" customWidth="1"/>
    <col min="25" max="25" width="10.28515625" customWidth="1"/>
    <col min="29" max="29" width="51" customWidth="1"/>
  </cols>
  <sheetData>
    <row r="2" spans="1:29" s="3" customFormat="1" ht="70.900000000000006" customHeight="1" thickBot="1" x14ac:dyDescent="0.25">
      <c r="B2" s="26"/>
      <c r="E2" s="363" t="s">
        <v>61</v>
      </c>
      <c r="F2" s="364"/>
      <c r="G2" s="364"/>
      <c r="H2" s="364"/>
      <c r="I2" s="364"/>
      <c r="J2" s="364"/>
      <c r="K2" s="363"/>
      <c r="L2" s="364"/>
      <c r="M2" s="364"/>
      <c r="N2" s="364"/>
      <c r="O2" s="364"/>
      <c r="P2" s="364"/>
      <c r="Q2" s="364"/>
      <c r="R2" s="364"/>
      <c r="S2" s="364"/>
      <c r="T2" s="274"/>
      <c r="U2" s="274"/>
      <c r="V2" s="274"/>
      <c r="W2" s="275"/>
      <c r="X2" s="275"/>
      <c r="Y2" s="275"/>
      <c r="Z2" s="172"/>
      <c r="AA2" s="172"/>
      <c r="AB2" s="172"/>
      <c r="AC2" s="172"/>
    </row>
    <row r="3" spans="1:29" s="3" customFormat="1" ht="15" customHeight="1" thickTop="1" x14ac:dyDescent="0.2">
      <c r="B3" s="377" t="s">
        <v>20</v>
      </c>
      <c r="C3" s="381" t="s">
        <v>21</v>
      </c>
      <c r="D3" s="27"/>
      <c r="E3" s="365" t="s">
        <v>164</v>
      </c>
      <c r="F3" s="366"/>
      <c r="G3" s="367"/>
      <c r="H3" s="365" t="s">
        <v>165</v>
      </c>
      <c r="I3" s="366"/>
      <c r="J3" s="367"/>
      <c r="K3" s="365" t="s">
        <v>248</v>
      </c>
      <c r="L3" s="366"/>
      <c r="M3" s="367"/>
      <c r="N3" s="365" t="s">
        <v>247</v>
      </c>
      <c r="O3" s="366"/>
      <c r="P3" s="367"/>
      <c r="Q3" s="365" t="s">
        <v>260</v>
      </c>
      <c r="R3" s="366"/>
      <c r="S3" s="367"/>
      <c r="T3" s="365" t="s">
        <v>261</v>
      </c>
      <c r="U3" s="366"/>
      <c r="V3" s="367"/>
      <c r="W3" s="365" t="s">
        <v>265</v>
      </c>
      <c r="X3" s="366"/>
      <c r="Y3" s="367"/>
      <c r="Z3" s="373" t="s">
        <v>19</v>
      </c>
    </row>
    <row r="4" spans="1:29" s="3" customFormat="1" ht="15" customHeight="1" thickBot="1" x14ac:dyDescent="0.25">
      <c r="B4" s="378"/>
      <c r="C4" s="382"/>
      <c r="D4" s="27"/>
      <c r="E4" s="368" t="s">
        <v>148</v>
      </c>
      <c r="F4" s="369"/>
      <c r="G4" s="370"/>
      <c r="H4" s="368" t="s">
        <v>148</v>
      </c>
      <c r="I4" s="369"/>
      <c r="J4" s="370"/>
      <c r="K4" s="368" t="s">
        <v>246</v>
      </c>
      <c r="L4" s="369"/>
      <c r="M4" s="370"/>
      <c r="N4" s="368" t="s">
        <v>246</v>
      </c>
      <c r="O4" s="369"/>
      <c r="P4" s="370"/>
      <c r="Q4" s="368" t="s">
        <v>246</v>
      </c>
      <c r="R4" s="369"/>
      <c r="S4" s="370"/>
      <c r="T4" s="368" t="s">
        <v>256</v>
      </c>
      <c r="U4" s="369"/>
      <c r="V4" s="370"/>
      <c r="W4" s="368" t="s">
        <v>266</v>
      </c>
      <c r="X4" s="369"/>
      <c r="Y4" s="370"/>
      <c r="Z4" s="374"/>
    </row>
    <row r="5" spans="1:29" s="3" customFormat="1" ht="15" customHeight="1" x14ac:dyDescent="0.2">
      <c r="B5" s="379"/>
      <c r="C5" s="383"/>
      <c r="D5" s="27"/>
      <c r="E5" s="359" t="s">
        <v>167</v>
      </c>
      <c r="F5" s="283" t="s">
        <v>166</v>
      </c>
      <c r="G5" s="361" t="s">
        <v>168</v>
      </c>
      <c r="H5" s="359" t="s">
        <v>167</v>
      </c>
      <c r="I5" s="283" t="s">
        <v>166</v>
      </c>
      <c r="J5" s="361" t="s">
        <v>169</v>
      </c>
      <c r="K5" s="359" t="s">
        <v>167</v>
      </c>
      <c r="L5" s="283" t="s">
        <v>166</v>
      </c>
      <c r="M5" s="361" t="s">
        <v>168</v>
      </c>
      <c r="N5" s="359" t="s">
        <v>167</v>
      </c>
      <c r="O5" s="283" t="s">
        <v>166</v>
      </c>
      <c r="P5" s="361" t="s">
        <v>169</v>
      </c>
      <c r="Q5" s="359" t="s">
        <v>167</v>
      </c>
      <c r="R5" s="283" t="s">
        <v>166</v>
      </c>
      <c r="S5" s="361" t="s">
        <v>169</v>
      </c>
      <c r="T5" s="359" t="s">
        <v>257</v>
      </c>
      <c r="U5" s="283" t="s">
        <v>258</v>
      </c>
      <c r="V5" s="361" t="s">
        <v>259</v>
      </c>
      <c r="W5" s="359" t="s">
        <v>257</v>
      </c>
      <c r="X5" s="283" t="s">
        <v>258</v>
      </c>
      <c r="Y5" s="361" t="s">
        <v>259</v>
      </c>
      <c r="Z5" s="375"/>
    </row>
    <row r="6" spans="1:29" s="3" customFormat="1" ht="15" customHeight="1" x14ac:dyDescent="0.2">
      <c r="B6" s="380"/>
      <c r="C6" s="384"/>
      <c r="D6" s="27"/>
      <c r="E6" s="360"/>
      <c r="F6" s="282"/>
      <c r="G6" s="362"/>
      <c r="H6" s="360"/>
      <c r="I6" s="282"/>
      <c r="J6" s="362"/>
      <c r="K6" s="360"/>
      <c r="L6" s="282"/>
      <c r="M6" s="362"/>
      <c r="N6" s="360"/>
      <c r="O6" s="282"/>
      <c r="P6" s="362"/>
      <c r="Q6" s="360"/>
      <c r="R6" s="282"/>
      <c r="S6" s="362"/>
      <c r="T6" s="360"/>
      <c r="U6" s="282"/>
      <c r="V6" s="362"/>
      <c r="W6" s="360"/>
      <c r="X6" s="282"/>
      <c r="Y6" s="362"/>
      <c r="Z6" s="376"/>
    </row>
    <row r="7" spans="1:29" ht="16.5" x14ac:dyDescent="0.2">
      <c r="A7" s="3"/>
      <c r="B7" s="226" t="s">
        <v>94</v>
      </c>
      <c r="C7" s="227" t="s">
        <v>255</v>
      </c>
      <c r="D7" s="174"/>
      <c r="E7" s="216">
        <v>10</v>
      </c>
      <c r="F7" s="175">
        <v>60</v>
      </c>
      <c r="G7" s="217">
        <v>3</v>
      </c>
      <c r="H7" s="216">
        <v>10</v>
      </c>
      <c r="I7" s="175">
        <v>60</v>
      </c>
      <c r="J7" s="217">
        <v>3</v>
      </c>
      <c r="K7" s="216">
        <v>7</v>
      </c>
      <c r="L7" s="175">
        <v>60</v>
      </c>
      <c r="M7" s="217">
        <v>1.5</v>
      </c>
      <c r="N7" s="216">
        <v>4</v>
      </c>
      <c r="O7" s="175">
        <v>60</v>
      </c>
      <c r="P7" s="217">
        <v>0.6</v>
      </c>
      <c r="Q7" s="216">
        <v>3.5</v>
      </c>
      <c r="R7" s="175">
        <v>45</v>
      </c>
      <c r="S7" s="217">
        <v>0.75</v>
      </c>
      <c r="T7" s="216">
        <v>3.5</v>
      </c>
      <c r="U7" s="175">
        <v>45</v>
      </c>
      <c r="V7" s="217">
        <v>0.75</v>
      </c>
      <c r="W7" s="216">
        <v>2.5</v>
      </c>
      <c r="X7" s="175">
        <v>32</v>
      </c>
      <c r="Y7" s="217">
        <v>0.75</v>
      </c>
      <c r="Z7" s="222" t="s">
        <v>2</v>
      </c>
      <c r="AA7" s="162"/>
      <c r="AB7" s="162"/>
    </row>
    <row r="8" spans="1:29" ht="30" x14ac:dyDescent="0.2">
      <c r="A8" s="3"/>
      <c r="B8" s="226" t="s">
        <v>95</v>
      </c>
      <c r="C8" s="227" t="s">
        <v>50</v>
      </c>
      <c r="D8" s="174"/>
      <c r="E8" s="216">
        <v>1.2</v>
      </c>
      <c r="F8" s="175">
        <v>1.4</v>
      </c>
      <c r="G8" s="217">
        <v>0.1</v>
      </c>
      <c r="H8" s="216">
        <v>1.2</v>
      </c>
      <c r="I8" s="175">
        <v>1.6</v>
      </c>
      <c r="J8" s="217">
        <v>0.1</v>
      </c>
      <c r="K8" s="216">
        <v>1.2</v>
      </c>
      <c r="L8" s="175">
        <v>3</v>
      </c>
      <c r="M8" s="217">
        <v>1.5</v>
      </c>
      <c r="N8" s="216">
        <v>0.7</v>
      </c>
      <c r="O8" s="175">
        <v>2</v>
      </c>
      <c r="P8" s="217">
        <v>0.1</v>
      </c>
      <c r="Q8" s="216">
        <v>1</v>
      </c>
      <c r="R8" s="175">
        <v>2</v>
      </c>
      <c r="S8" s="217">
        <v>0.75</v>
      </c>
      <c r="T8" s="216">
        <v>1</v>
      </c>
      <c r="U8" s="175">
        <v>2</v>
      </c>
      <c r="V8" s="217">
        <v>0.75</v>
      </c>
      <c r="W8" s="216">
        <v>1</v>
      </c>
      <c r="X8" s="175">
        <v>2</v>
      </c>
      <c r="Y8" s="217">
        <v>0.75</v>
      </c>
      <c r="Z8" s="222" t="s">
        <v>2</v>
      </c>
      <c r="AA8" s="162"/>
      <c r="AB8" s="162"/>
    </row>
    <row r="9" spans="1:29" ht="30" x14ac:dyDescent="0.2">
      <c r="A9" s="3"/>
      <c r="B9" s="226" t="s">
        <v>96</v>
      </c>
      <c r="C9" s="227" t="s">
        <v>62</v>
      </c>
      <c r="D9" s="174"/>
      <c r="E9" s="216">
        <v>1.2</v>
      </c>
      <c r="F9" s="175">
        <v>1.4</v>
      </c>
      <c r="G9" s="217">
        <v>0.1</v>
      </c>
      <c r="H9" s="216">
        <v>1.2</v>
      </c>
      <c r="I9" s="175">
        <v>1.6</v>
      </c>
      <c r="J9" s="217">
        <v>0.1</v>
      </c>
      <c r="K9" s="216">
        <v>1.2</v>
      </c>
      <c r="L9" s="175">
        <v>3</v>
      </c>
      <c r="M9" s="217">
        <v>1.5</v>
      </c>
      <c r="N9" s="216">
        <v>0.7</v>
      </c>
      <c r="O9" s="175">
        <v>2</v>
      </c>
      <c r="P9" s="217">
        <v>0.1</v>
      </c>
      <c r="Q9" s="216">
        <v>1</v>
      </c>
      <c r="R9" s="175">
        <v>2</v>
      </c>
      <c r="S9" s="217">
        <v>0.75</v>
      </c>
      <c r="T9" s="216">
        <v>1</v>
      </c>
      <c r="U9" s="175">
        <v>2</v>
      </c>
      <c r="V9" s="217">
        <v>0.75</v>
      </c>
      <c r="W9" s="216">
        <v>1</v>
      </c>
      <c r="X9" s="175">
        <v>2</v>
      </c>
      <c r="Y9" s="217">
        <v>0.75</v>
      </c>
      <c r="Z9" s="222" t="s">
        <v>2</v>
      </c>
      <c r="AA9" s="162"/>
      <c r="AB9" s="162"/>
    </row>
    <row r="10" spans="1:29" ht="16.5" x14ac:dyDescent="0.2">
      <c r="A10" s="3"/>
      <c r="B10" s="226" t="s">
        <v>97</v>
      </c>
      <c r="C10" s="227" t="s">
        <v>51</v>
      </c>
      <c r="D10" s="174"/>
      <c r="E10" s="216">
        <v>1.2</v>
      </c>
      <c r="F10" s="175">
        <v>36</v>
      </c>
      <c r="G10" s="217">
        <v>3</v>
      </c>
      <c r="H10" s="216">
        <v>1.2</v>
      </c>
      <c r="I10" s="175">
        <v>45</v>
      </c>
      <c r="J10" s="217">
        <v>3</v>
      </c>
      <c r="K10" s="216">
        <v>2</v>
      </c>
      <c r="L10" s="175">
        <v>30</v>
      </c>
      <c r="M10" s="217">
        <v>1.5</v>
      </c>
      <c r="N10" s="216">
        <v>0.9</v>
      </c>
      <c r="O10" s="175">
        <v>30</v>
      </c>
      <c r="P10" s="217">
        <v>0.6</v>
      </c>
      <c r="Q10" s="216">
        <v>1</v>
      </c>
      <c r="R10" s="175">
        <v>27</v>
      </c>
      <c r="S10" s="217">
        <v>0.75</v>
      </c>
      <c r="T10" s="216">
        <v>1.2</v>
      </c>
      <c r="U10" s="175">
        <v>27</v>
      </c>
      <c r="V10" s="217">
        <v>0.75</v>
      </c>
      <c r="W10" s="216">
        <v>1.2</v>
      </c>
      <c r="X10" s="175">
        <v>16</v>
      </c>
      <c r="Y10" s="217">
        <v>0.75</v>
      </c>
      <c r="Z10" s="222" t="s">
        <v>2</v>
      </c>
      <c r="AA10" s="162"/>
      <c r="AB10" s="162"/>
    </row>
    <row r="11" spans="1:29" ht="30" x14ac:dyDescent="0.2">
      <c r="A11" s="3"/>
      <c r="B11" s="226" t="s">
        <v>98</v>
      </c>
      <c r="C11" s="227" t="s">
        <v>52</v>
      </c>
      <c r="D11" s="174"/>
      <c r="E11" s="216">
        <v>1.2</v>
      </c>
      <c r="F11" s="175">
        <v>10</v>
      </c>
      <c r="G11" s="217">
        <v>0.1</v>
      </c>
      <c r="H11" s="216">
        <v>1.2</v>
      </c>
      <c r="I11" s="175">
        <v>12</v>
      </c>
      <c r="J11" s="217">
        <v>0.1</v>
      </c>
      <c r="K11" s="216">
        <v>1.2</v>
      </c>
      <c r="L11" s="175">
        <v>9</v>
      </c>
      <c r="M11" s="217">
        <v>1.5</v>
      </c>
      <c r="N11" s="216">
        <v>1</v>
      </c>
      <c r="O11" s="175">
        <v>10</v>
      </c>
      <c r="P11" s="217">
        <v>0.1</v>
      </c>
      <c r="Q11" s="216">
        <v>1</v>
      </c>
      <c r="R11" s="175">
        <v>11.5</v>
      </c>
      <c r="S11" s="217">
        <v>0.75</v>
      </c>
      <c r="T11" s="216">
        <v>1</v>
      </c>
      <c r="U11" s="175">
        <v>10</v>
      </c>
      <c r="V11" s="217">
        <v>0.75</v>
      </c>
      <c r="W11" s="216">
        <v>1</v>
      </c>
      <c r="X11" s="175">
        <v>5</v>
      </c>
      <c r="Y11" s="217">
        <v>0.75</v>
      </c>
      <c r="Z11" s="222" t="s">
        <v>2</v>
      </c>
      <c r="AA11" s="162"/>
      <c r="AB11" s="162"/>
    </row>
    <row r="12" spans="1:29" ht="30" x14ac:dyDescent="0.2">
      <c r="A12" s="3"/>
      <c r="B12" s="226" t="s">
        <v>99</v>
      </c>
      <c r="C12" s="227" t="s">
        <v>63</v>
      </c>
      <c r="D12" s="174"/>
      <c r="E12" s="216">
        <v>1.2</v>
      </c>
      <c r="F12" s="175">
        <v>10</v>
      </c>
      <c r="G12" s="217">
        <v>0.1</v>
      </c>
      <c r="H12" s="216">
        <v>1.2</v>
      </c>
      <c r="I12" s="175">
        <v>12</v>
      </c>
      <c r="J12" s="217">
        <v>0.1</v>
      </c>
      <c r="K12" s="216">
        <v>1.2</v>
      </c>
      <c r="L12" s="175">
        <v>9</v>
      </c>
      <c r="M12" s="217">
        <v>1.5</v>
      </c>
      <c r="N12" s="216">
        <v>1</v>
      </c>
      <c r="O12" s="175">
        <v>10</v>
      </c>
      <c r="P12" s="217">
        <v>0.1</v>
      </c>
      <c r="Q12" s="216">
        <v>1</v>
      </c>
      <c r="R12" s="175">
        <v>11.5</v>
      </c>
      <c r="S12" s="217">
        <v>0.75</v>
      </c>
      <c r="T12" s="216">
        <v>1</v>
      </c>
      <c r="U12" s="175">
        <v>10</v>
      </c>
      <c r="V12" s="217">
        <v>0.75</v>
      </c>
      <c r="W12" s="216">
        <v>1</v>
      </c>
      <c r="X12" s="175">
        <v>5</v>
      </c>
      <c r="Y12" s="217">
        <v>0.75</v>
      </c>
      <c r="Z12" s="222" t="s">
        <v>2</v>
      </c>
      <c r="AA12" s="162"/>
      <c r="AB12" s="162"/>
    </row>
    <row r="13" spans="1:29" ht="16.5" x14ac:dyDescent="0.2">
      <c r="A13" s="3"/>
      <c r="B13" s="226" t="s">
        <v>100</v>
      </c>
      <c r="C13" s="227" t="s">
        <v>53</v>
      </c>
      <c r="D13" s="174"/>
      <c r="E13" s="216">
        <v>3.6</v>
      </c>
      <c r="F13" s="175">
        <v>38</v>
      </c>
      <c r="G13" s="217">
        <v>3</v>
      </c>
      <c r="H13" s="216">
        <v>5</v>
      </c>
      <c r="I13" s="175">
        <v>54</v>
      </c>
      <c r="J13" s="217">
        <v>3</v>
      </c>
      <c r="K13" s="216">
        <v>3</v>
      </c>
      <c r="L13" s="175">
        <v>37</v>
      </c>
      <c r="M13" s="217">
        <v>1.5</v>
      </c>
      <c r="N13" s="216">
        <v>1.7</v>
      </c>
      <c r="O13" s="175">
        <v>35</v>
      </c>
      <c r="P13" s="217">
        <v>0.6</v>
      </c>
      <c r="Q13" s="216">
        <v>1.5</v>
      </c>
      <c r="R13" s="175">
        <v>30</v>
      </c>
      <c r="S13" s="217">
        <v>0.75</v>
      </c>
      <c r="T13" s="216">
        <v>1.5</v>
      </c>
      <c r="U13" s="175">
        <v>30</v>
      </c>
      <c r="V13" s="217">
        <v>0.75</v>
      </c>
      <c r="W13" s="216">
        <v>1.5</v>
      </c>
      <c r="X13" s="175">
        <v>21</v>
      </c>
      <c r="Y13" s="217">
        <v>0.75</v>
      </c>
      <c r="Z13" s="222" t="s">
        <v>2</v>
      </c>
      <c r="AA13" s="162"/>
      <c r="AB13" s="162"/>
    </row>
    <row r="14" spans="1:29" ht="16.5" x14ac:dyDescent="0.2">
      <c r="A14" s="3"/>
      <c r="B14" s="226" t="s">
        <v>101</v>
      </c>
      <c r="C14" s="227" t="s">
        <v>54</v>
      </c>
      <c r="D14" s="174"/>
      <c r="E14" s="216">
        <v>3.6</v>
      </c>
      <c r="F14" s="175">
        <v>500</v>
      </c>
      <c r="G14" s="217"/>
      <c r="H14" s="216">
        <v>5</v>
      </c>
      <c r="I14" s="175">
        <v>500</v>
      </c>
      <c r="J14" s="217"/>
      <c r="K14" s="216">
        <v>3.6</v>
      </c>
      <c r="L14" s="175">
        <v>315</v>
      </c>
      <c r="M14" s="217"/>
      <c r="N14" s="216">
        <v>2.5</v>
      </c>
      <c r="O14" s="175">
        <v>455</v>
      </c>
      <c r="P14" s="217"/>
      <c r="Q14" s="216">
        <v>2.2000000000000002</v>
      </c>
      <c r="R14" s="175">
        <v>350</v>
      </c>
      <c r="S14" s="217"/>
      <c r="T14" s="216">
        <v>3</v>
      </c>
      <c r="U14" s="175">
        <v>240</v>
      </c>
      <c r="V14" s="217"/>
      <c r="W14" s="216">
        <v>2.6</v>
      </c>
      <c r="X14" s="175">
        <v>280</v>
      </c>
      <c r="Y14" s="217"/>
      <c r="Z14" s="222" t="s">
        <v>2</v>
      </c>
      <c r="AA14" s="162"/>
      <c r="AB14" s="162"/>
    </row>
    <row r="15" spans="1:29" ht="16.5" x14ac:dyDescent="0.2">
      <c r="A15" s="3"/>
      <c r="B15" s="226" t="s">
        <v>102</v>
      </c>
      <c r="C15" s="227" t="s">
        <v>55</v>
      </c>
      <c r="D15" s="174"/>
      <c r="E15" s="216">
        <v>3.6</v>
      </c>
      <c r="F15" s="175">
        <v>400</v>
      </c>
      <c r="G15" s="217">
        <v>3</v>
      </c>
      <c r="H15" s="216">
        <v>5</v>
      </c>
      <c r="I15" s="175">
        <v>400</v>
      </c>
      <c r="J15" s="217">
        <v>3</v>
      </c>
      <c r="K15" s="216">
        <v>3.6</v>
      </c>
      <c r="L15" s="175">
        <v>240</v>
      </c>
      <c r="M15" s="217">
        <v>70</v>
      </c>
      <c r="N15" s="216">
        <v>5</v>
      </c>
      <c r="O15" s="175">
        <v>400</v>
      </c>
      <c r="P15" s="217">
        <v>150</v>
      </c>
      <c r="Q15" s="216">
        <v>2.2000000000000002</v>
      </c>
      <c r="R15" s="175">
        <v>290</v>
      </c>
      <c r="S15" s="217">
        <v>0.75</v>
      </c>
      <c r="T15" s="216">
        <v>1.95</v>
      </c>
      <c r="U15" s="175">
        <v>210</v>
      </c>
      <c r="V15" s="217">
        <v>0.75</v>
      </c>
      <c r="W15" s="216">
        <v>1.7</v>
      </c>
      <c r="X15" s="175">
        <v>220</v>
      </c>
      <c r="Y15" s="217">
        <v>0.75</v>
      </c>
      <c r="Z15" s="222" t="s">
        <v>2</v>
      </c>
      <c r="AA15" s="162"/>
      <c r="AB15" s="162"/>
    </row>
    <row r="16" spans="1:29" ht="16.5" x14ac:dyDescent="0.2">
      <c r="A16" s="3"/>
      <c r="B16" s="226" t="s">
        <v>103</v>
      </c>
      <c r="C16" s="227" t="s">
        <v>56</v>
      </c>
      <c r="D16" s="174"/>
      <c r="E16" s="216">
        <v>40</v>
      </c>
      <c r="F16" s="175">
        <v>175</v>
      </c>
      <c r="G16" s="217">
        <v>3</v>
      </c>
      <c r="H16" s="216">
        <v>40</v>
      </c>
      <c r="I16" s="175">
        <v>210</v>
      </c>
      <c r="J16" s="217">
        <v>3</v>
      </c>
      <c r="K16" s="216">
        <v>30</v>
      </c>
      <c r="L16" s="175">
        <v>125</v>
      </c>
      <c r="M16" s="217">
        <v>1.5</v>
      </c>
      <c r="N16" s="216">
        <v>17</v>
      </c>
      <c r="O16" s="175">
        <v>130</v>
      </c>
      <c r="P16" s="217">
        <v>0.6</v>
      </c>
      <c r="Q16" s="216">
        <v>10</v>
      </c>
      <c r="R16" s="175">
        <v>90</v>
      </c>
      <c r="S16" s="217">
        <v>0.75</v>
      </c>
      <c r="T16" s="216">
        <v>12</v>
      </c>
      <c r="U16" s="175">
        <v>110</v>
      </c>
      <c r="V16" s="217">
        <v>0.75</v>
      </c>
      <c r="W16" s="216">
        <v>9</v>
      </c>
      <c r="X16" s="175">
        <v>90</v>
      </c>
      <c r="Y16" s="217">
        <v>0.75</v>
      </c>
      <c r="Z16" s="222" t="s">
        <v>2</v>
      </c>
      <c r="AA16" s="162"/>
      <c r="AB16" s="162"/>
    </row>
    <row r="17" spans="1:28" ht="16.5" x14ac:dyDescent="0.2">
      <c r="A17" s="3"/>
      <c r="B17" s="226" t="s">
        <v>262</v>
      </c>
      <c r="C17" s="227" t="s">
        <v>56</v>
      </c>
      <c r="D17" s="174"/>
      <c r="E17" s="216">
        <v>1.8</v>
      </c>
      <c r="F17" s="175">
        <v>6.2</v>
      </c>
      <c r="G17" s="217">
        <v>0.04</v>
      </c>
      <c r="H17" s="216">
        <v>2.2000000000000002</v>
      </c>
      <c r="I17" s="175">
        <v>7.4</v>
      </c>
      <c r="J17" s="217">
        <v>0.04</v>
      </c>
      <c r="K17" s="216">
        <v>2.5</v>
      </c>
      <c r="L17" s="175">
        <v>6.2</v>
      </c>
      <c r="M17" s="217">
        <v>1.5</v>
      </c>
      <c r="N17" s="216">
        <v>1.4</v>
      </c>
      <c r="O17" s="175">
        <v>5</v>
      </c>
      <c r="P17" s="217">
        <v>0.1</v>
      </c>
      <c r="Q17" s="216">
        <v>1.5</v>
      </c>
      <c r="R17" s="175">
        <v>5</v>
      </c>
      <c r="S17" s="217">
        <v>0.75</v>
      </c>
      <c r="T17" s="216">
        <v>1.5</v>
      </c>
      <c r="U17" s="175">
        <v>6</v>
      </c>
      <c r="V17" s="217">
        <v>0.75</v>
      </c>
      <c r="W17" s="216">
        <v>1.5</v>
      </c>
      <c r="X17" s="175">
        <v>6</v>
      </c>
      <c r="Y17" s="217">
        <v>0.75</v>
      </c>
      <c r="Z17" s="222" t="s">
        <v>2</v>
      </c>
      <c r="AA17" s="162"/>
      <c r="AB17" s="162"/>
    </row>
    <row r="18" spans="1:28" ht="15" x14ac:dyDescent="0.2">
      <c r="A18" s="3"/>
      <c r="B18" s="371"/>
      <c r="C18" s="372"/>
      <c r="D18" s="176"/>
      <c r="E18" s="218"/>
      <c r="F18" s="176"/>
      <c r="G18" s="219"/>
      <c r="H18" s="218"/>
      <c r="I18" s="176"/>
      <c r="J18" s="219"/>
      <c r="K18" s="218"/>
      <c r="L18" s="176"/>
      <c r="M18" s="219"/>
      <c r="N18" s="218"/>
      <c r="O18" s="176"/>
      <c r="P18" s="219"/>
      <c r="Q18" s="218"/>
      <c r="R18" s="176"/>
      <c r="S18" s="219"/>
      <c r="T18" s="218"/>
      <c r="U18" s="176"/>
      <c r="V18" s="219"/>
      <c r="W18" s="218"/>
      <c r="X18" s="176"/>
      <c r="Y18" s="219"/>
      <c r="Z18" s="223"/>
      <c r="AA18" s="162"/>
      <c r="AB18" s="162"/>
    </row>
    <row r="19" spans="1:28" ht="15" customHeight="1" x14ac:dyDescent="0.2">
      <c r="A19" s="3"/>
      <c r="B19" s="228" t="s">
        <v>163</v>
      </c>
      <c r="C19" s="229" t="s">
        <v>149</v>
      </c>
      <c r="D19" s="176"/>
      <c r="E19" s="220">
        <v>0.625</v>
      </c>
      <c r="F19" s="240"/>
      <c r="G19" s="241"/>
      <c r="H19" s="220">
        <v>0.625</v>
      </c>
      <c r="I19" s="240"/>
      <c r="J19" s="241"/>
      <c r="K19" s="220">
        <v>0.53500000000000003</v>
      </c>
      <c r="L19" s="240"/>
      <c r="M19" s="241"/>
      <c r="N19" s="220">
        <v>0.53500000000000003</v>
      </c>
      <c r="O19" s="240"/>
      <c r="P19" s="241"/>
      <c r="Q19" s="220">
        <v>0.53500000000000003</v>
      </c>
      <c r="R19" s="240"/>
      <c r="S19" s="241"/>
      <c r="T19" s="220">
        <v>0.625</v>
      </c>
      <c r="U19" s="240"/>
      <c r="V19" s="241"/>
      <c r="W19" s="220">
        <v>0.46800000000000003</v>
      </c>
      <c r="X19" s="240"/>
      <c r="Y19" s="241"/>
      <c r="Z19" s="224" t="s">
        <v>7</v>
      </c>
      <c r="AA19" s="162"/>
      <c r="AB19" s="162"/>
    </row>
    <row r="20" spans="1:28" ht="15.6" customHeight="1" x14ac:dyDescent="0.2">
      <c r="A20" s="3"/>
      <c r="B20" s="230" t="s">
        <v>83</v>
      </c>
      <c r="C20" s="231" t="s">
        <v>30</v>
      </c>
      <c r="D20" s="176"/>
      <c r="E20" s="220">
        <v>10</v>
      </c>
      <c r="F20" s="240"/>
      <c r="G20" s="241"/>
      <c r="H20" s="220">
        <v>10</v>
      </c>
      <c r="I20" s="240"/>
      <c r="J20" s="241"/>
      <c r="K20" s="220">
        <v>10</v>
      </c>
      <c r="L20" s="240"/>
      <c r="M20" s="241"/>
      <c r="N20" s="220">
        <v>10</v>
      </c>
      <c r="O20" s="240"/>
      <c r="P20" s="241"/>
      <c r="Q20" s="220">
        <v>10</v>
      </c>
      <c r="R20" s="240"/>
      <c r="S20" s="241"/>
      <c r="T20" s="220">
        <v>10</v>
      </c>
      <c r="U20" s="240"/>
      <c r="V20" s="241"/>
      <c r="W20" s="220">
        <v>7.5</v>
      </c>
      <c r="X20" s="240"/>
      <c r="Y20" s="241"/>
      <c r="Z20" s="224" t="s">
        <v>7</v>
      </c>
      <c r="AA20" s="162"/>
      <c r="AB20" s="162"/>
    </row>
    <row r="21" spans="1:28" ht="30" x14ac:dyDescent="0.2">
      <c r="A21" s="3"/>
      <c r="B21" s="230" t="s">
        <v>84</v>
      </c>
      <c r="C21" s="231" t="s">
        <v>57</v>
      </c>
      <c r="D21" s="176"/>
      <c r="E21" s="220">
        <v>60</v>
      </c>
      <c r="F21" s="240"/>
      <c r="G21" s="241"/>
      <c r="H21" s="220">
        <v>60</v>
      </c>
      <c r="I21" s="240"/>
      <c r="J21" s="241"/>
      <c r="K21" s="220">
        <v>60</v>
      </c>
      <c r="L21" s="240"/>
      <c r="M21" s="241"/>
      <c r="N21" s="220">
        <v>60</v>
      </c>
      <c r="O21" s="240"/>
      <c r="P21" s="241"/>
      <c r="Q21" s="220">
        <v>60</v>
      </c>
      <c r="R21" s="240"/>
      <c r="S21" s="241"/>
      <c r="T21" s="220">
        <v>60</v>
      </c>
      <c r="U21" s="240"/>
      <c r="V21" s="241"/>
      <c r="W21" s="220">
        <v>60</v>
      </c>
      <c r="X21" s="240"/>
      <c r="Y21" s="241"/>
      <c r="Z21" s="224" t="s">
        <v>7</v>
      </c>
      <c r="AA21" s="162"/>
      <c r="AB21" s="162"/>
    </row>
    <row r="22" spans="1:28" ht="18" x14ac:dyDescent="0.2">
      <c r="A22" s="3"/>
      <c r="B22" s="230" t="s">
        <v>85</v>
      </c>
      <c r="C22" s="229" t="s">
        <v>150</v>
      </c>
      <c r="D22" s="176"/>
      <c r="E22" s="220">
        <v>42</v>
      </c>
      <c r="F22" s="240"/>
      <c r="G22" s="241"/>
      <c r="H22" s="220">
        <v>42</v>
      </c>
      <c r="I22" s="240"/>
      <c r="J22" s="241"/>
      <c r="K22" s="220">
        <v>42</v>
      </c>
      <c r="L22" s="240"/>
      <c r="M22" s="241"/>
      <c r="N22" s="220">
        <v>42</v>
      </c>
      <c r="O22" s="240"/>
      <c r="P22" s="241"/>
      <c r="Q22" s="220">
        <v>42</v>
      </c>
      <c r="R22" s="240"/>
      <c r="S22" s="241"/>
      <c r="T22" s="220">
        <v>42</v>
      </c>
      <c r="U22" s="240"/>
      <c r="V22" s="241"/>
      <c r="W22" s="220">
        <v>42</v>
      </c>
      <c r="X22" s="240"/>
      <c r="Y22" s="241"/>
      <c r="Z22" s="224" t="s">
        <v>7</v>
      </c>
      <c r="AA22" s="162"/>
      <c r="AB22" s="162"/>
    </row>
    <row r="23" spans="1:28" ht="17.25" x14ac:dyDescent="0.2">
      <c r="A23" s="3"/>
      <c r="B23" s="230" t="s">
        <v>151</v>
      </c>
      <c r="C23" s="231" t="s">
        <v>58</v>
      </c>
      <c r="D23" s="176"/>
      <c r="E23" s="220">
        <v>180</v>
      </c>
      <c r="F23" s="240"/>
      <c r="G23" s="241"/>
      <c r="H23" s="220">
        <v>180</v>
      </c>
      <c r="I23" s="240"/>
      <c r="J23" s="241"/>
      <c r="K23" s="220">
        <v>280</v>
      </c>
      <c r="L23" s="240"/>
      <c r="M23" s="241"/>
      <c r="N23" s="220">
        <v>180</v>
      </c>
      <c r="O23" s="240"/>
      <c r="P23" s="241"/>
      <c r="Q23" s="220">
        <v>280</v>
      </c>
      <c r="R23" s="240"/>
      <c r="S23" s="241"/>
      <c r="T23" s="220">
        <v>280</v>
      </c>
      <c r="U23" s="240"/>
      <c r="V23" s="241"/>
      <c r="W23" s="220">
        <v>280</v>
      </c>
      <c r="X23" s="240"/>
      <c r="Y23" s="241"/>
      <c r="Z23" s="224" t="s">
        <v>7</v>
      </c>
      <c r="AA23" s="162"/>
      <c r="AB23" s="162"/>
    </row>
    <row r="24" spans="1:28" ht="17.25" x14ac:dyDescent="0.2">
      <c r="A24" s="3"/>
      <c r="B24" s="230" t="s">
        <v>86</v>
      </c>
      <c r="C24" s="231" t="s">
        <v>59</v>
      </c>
      <c r="D24" s="176"/>
      <c r="E24" s="220">
        <v>3.9060000000000001</v>
      </c>
      <c r="F24" s="240"/>
      <c r="G24" s="241"/>
      <c r="H24" s="220">
        <v>3.9060000000000001</v>
      </c>
      <c r="I24" s="240"/>
      <c r="J24" s="241"/>
      <c r="K24" s="220">
        <v>3.9060000000000001</v>
      </c>
      <c r="L24" s="240"/>
      <c r="M24" s="241"/>
      <c r="N24" s="220">
        <v>3.9060000000000001</v>
      </c>
      <c r="O24" s="240"/>
      <c r="P24" s="241"/>
      <c r="Q24" s="220">
        <v>3.9060000000000001</v>
      </c>
      <c r="R24" s="240"/>
      <c r="S24" s="241"/>
      <c r="T24" s="220">
        <v>3.9060000000000001</v>
      </c>
      <c r="U24" s="240"/>
      <c r="V24" s="241"/>
      <c r="W24" s="220">
        <v>3.9060000000000001</v>
      </c>
      <c r="X24" s="240"/>
      <c r="Y24" s="241"/>
      <c r="Z24" s="224" t="s">
        <v>60</v>
      </c>
      <c r="AA24" s="162"/>
      <c r="AB24" s="162"/>
    </row>
    <row r="25" spans="1:28" ht="18" x14ac:dyDescent="0.2">
      <c r="A25" s="3"/>
      <c r="B25" s="230" t="s">
        <v>87</v>
      </c>
      <c r="C25" s="231" t="s">
        <v>88</v>
      </c>
      <c r="D25" s="176"/>
      <c r="E25" s="220">
        <v>0.625</v>
      </c>
      <c r="F25" s="240"/>
      <c r="G25" s="241"/>
      <c r="H25" s="220">
        <v>0.625</v>
      </c>
      <c r="I25" s="240"/>
      <c r="J25" s="241"/>
      <c r="K25" s="220">
        <v>0.53500000000000003</v>
      </c>
      <c r="L25" s="240"/>
      <c r="M25" s="241"/>
      <c r="N25" s="220">
        <v>0.53500000000000003</v>
      </c>
      <c r="O25" s="240"/>
      <c r="P25" s="241"/>
      <c r="Q25" s="220">
        <v>0.53500000000000003</v>
      </c>
      <c r="R25" s="240"/>
      <c r="S25" s="241"/>
      <c r="T25" s="220">
        <v>0.625</v>
      </c>
      <c r="U25" s="240"/>
      <c r="V25" s="241"/>
      <c r="W25" s="220">
        <v>0.46800000000000003</v>
      </c>
      <c r="X25" s="240"/>
      <c r="Y25" s="241"/>
      <c r="Z25" s="224" t="s">
        <v>7</v>
      </c>
      <c r="AA25" s="162"/>
      <c r="AB25" s="162"/>
    </row>
    <row r="26" spans="1:28" ht="18.75" thickBot="1" x14ac:dyDescent="0.25">
      <c r="A26" s="3"/>
      <c r="B26" s="232" t="s">
        <v>89</v>
      </c>
      <c r="C26" s="233" t="s">
        <v>90</v>
      </c>
      <c r="D26" s="176"/>
      <c r="E26" s="221">
        <v>100</v>
      </c>
      <c r="F26" s="242"/>
      <c r="G26" s="243"/>
      <c r="H26" s="221">
        <v>100</v>
      </c>
      <c r="I26" s="242"/>
      <c r="J26" s="243"/>
      <c r="K26" s="221">
        <v>100</v>
      </c>
      <c r="L26" s="242"/>
      <c r="M26" s="243"/>
      <c r="N26" s="221">
        <v>100</v>
      </c>
      <c r="O26" s="242"/>
      <c r="P26" s="243"/>
      <c r="Q26" s="221">
        <v>100</v>
      </c>
      <c r="R26" s="242"/>
      <c r="S26" s="243"/>
      <c r="T26" s="221">
        <v>100</v>
      </c>
      <c r="U26" s="242"/>
      <c r="V26" s="243"/>
      <c r="W26" s="221">
        <v>100</v>
      </c>
      <c r="X26" s="242"/>
      <c r="Y26" s="243"/>
      <c r="Z26" s="225" t="s">
        <v>7</v>
      </c>
      <c r="AA26" s="162"/>
      <c r="AB26" s="162"/>
    </row>
    <row r="27" spans="1:28" ht="18" thickTop="1" x14ac:dyDescent="0.2">
      <c r="A27" s="3"/>
      <c r="B27" s="178"/>
      <c r="C27" s="179"/>
      <c r="D27" s="176"/>
      <c r="E27" s="177"/>
      <c r="F27" s="177"/>
      <c r="G27" s="177"/>
      <c r="H27" s="177"/>
      <c r="I27" s="177"/>
      <c r="J27" s="177"/>
      <c r="K27" s="177"/>
      <c r="L27" s="177"/>
      <c r="M27" s="177"/>
      <c r="N27" s="177"/>
      <c r="O27" s="177"/>
      <c r="P27" s="177"/>
      <c r="Q27" s="177"/>
      <c r="R27" s="177"/>
      <c r="S27" s="177"/>
      <c r="T27" s="177"/>
      <c r="U27" s="177"/>
      <c r="V27" s="177"/>
      <c r="W27" s="177"/>
      <c r="X27" s="177"/>
      <c r="Y27" s="177"/>
      <c r="Z27" s="177"/>
      <c r="AA27" s="162"/>
      <c r="AB27" s="162"/>
    </row>
    <row r="28" spans="1:28" x14ac:dyDescent="0.2">
      <c r="A28" s="162"/>
      <c r="B28" s="177"/>
      <c r="C28" s="177"/>
      <c r="D28" s="177"/>
      <c r="E28" s="177"/>
      <c r="F28" s="177"/>
      <c r="G28" s="177"/>
      <c r="H28" s="177"/>
      <c r="I28" s="177"/>
      <c r="J28" s="177"/>
      <c r="K28" s="177"/>
      <c r="L28" s="177"/>
      <c r="M28" s="177"/>
      <c r="N28" s="177"/>
      <c r="O28" s="177"/>
      <c r="P28" s="177"/>
      <c r="Q28" s="177"/>
      <c r="R28" s="177"/>
      <c r="S28" s="177"/>
      <c r="T28" s="177"/>
      <c r="U28" s="177"/>
      <c r="V28" s="177"/>
      <c r="W28" s="177"/>
      <c r="X28" s="177"/>
      <c r="Y28" s="177"/>
      <c r="Z28" s="177"/>
      <c r="AA28" s="162"/>
      <c r="AB28" s="162"/>
    </row>
    <row r="29" spans="1:28" x14ac:dyDescent="0.2">
      <c r="B29" s="173"/>
      <c r="C29" s="173"/>
      <c r="D29" s="173"/>
      <c r="E29" s="173"/>
      <c r="F29" s="173"/>
      <c r="G29" s="173"/>
      <c r="H29" s="173"/>
      <c r="I29" s="173"/>
      <c r="J29" s="173"/>
      <c r="K29" s="173"/>
      <c r="L29" s="173"/>
      <c r="M29" s="173"/>
      <c r="N29" s="173"/>
      <c r="O29" s="173"/>
      <c r="P29" s="173"/>
      <c r="Q29" s="173"/>
      <c r="R29" s="173"/>
      <c r="S29" s="173"/>
      <c r="T29" s="173"/>
      <c r="U29" s="173"/>
      <c r="V29" s="173"/>
      <c r="W29" s="173"/>
      <c r="X29" s="173"/>
      <c r="Y29" s="173"/>
      <c r="Z29" s="173"/>
    </row>
    <row r="30" spans="1:28" x14ac:dyDescent="0.2">
      <c r="B30" s="173"/>
      <c r="C30" s="173"/>
      <c r="D30" s="173"/>
      <c r="E30" s="173"/>
      <c r="F30" s="173"/>
      <c r="G30" s="173"/>
      <c r="H30" s="173"/>
      <c r="I30" s="173"/>
      <c r="J30" s="173"/>
      <c r="K30" s="173"/>
      <c r="L30" s="173"/>
      <c r="M30" s="173"/>
      <c r="N30" s="173"/>
      <c r="O30" s="173"/>
      <c r="P30" s="173"/>
      <c r="Q30" s="173"/>
      <c r="R30" s="173"/>
      <c r="S30" s="173"/>
      <c r="T30" s="173"/>
      <c r="U30" s="173"/>
      <c r="V30" s="173"/>
      <c r="W30" s="173"/>
      <c r="X30" s="173"/>
      <c r="Y30" s="173"/>
      <c r="Z30" s="173"/>
    </row>
    <row r="31" spans="1:28" x14ac:dyDescent="0.2">
      <c r="B31" s="173"/>
      <c r="C31" s="173"/>
      <c r="D31" s="173"/>
      <c r="E31" s="173"/>
      <c r="F31" s="173"/>
      <c r="G31" s="173"/>
      <c r="H31" s="173"/>
      <c r="I31" s="173"/>
      <c r="J31" s="173"/>
      <c r="K31" s="173"/>
      <c r="L31" s="173"/>
      <c r="M31" s="173"/>
      <c r="N31" s="173"/>
      <c r="O31" s="173"/>
      <c r="P31" s="173"/>
      <c r="Q31" s="173"/>
      <c r="R31" s="173"/>
      <c r="S31" s="173"/>
      <c r="T31" s="173"/>
      <c r="U31" s="173"/>
      <c r="V31" s="173"/>
      <c r="W31" s="173"/>
      <c r="X31" s="173"/>
      <c r="Y31" s="173"/>
      <c r="Z31" s="173"/>
    </row>
  </sheetData>
  <mergeCells count="41">
    <mergeCell ref="W3:Y3"/>
    <mergeCell ref="W4:Y4"/>
    <mergeCell ref="W5:W6"/>
    <mergeCell ref="X5:X6"/>
    <mergeCell ref="Y5:Y6"/>
    <mergeCell ref="B18:C18"/>
    <mergeCell ref="H4:J4"/>
    <mergeCell ref="Z3:Z6"/>
    <mergeCell ref="B3:B6"/>
    <mergeCell ref="C3:C6"/>
    <mergeCell ref="K5:K6"/>
    <mergeCell ref="L5:L6"/>
    <mergeCell ref="M5:M6"/>
    <mergeCell ref="Q5:Q6"/>
    <mergeCell ref="R5:R6"/>
    <mergeCell ref="S5:S6"/>
    <mergeCell ref="N5:N6"/>
    <mergeCell ref="O5:O6"/>
    <mergeCell ref="P5:P6"/>
    <mergeCell ref="T3:V3"/>
    <mergeCell ref="T4:V4"/>
    <mergeCell ref="E2:J2"/>
    <mergeCell ref="E5:E6"/>
    <mergeCell ref="F5:F6"/>
    <mergeCell ref="G5:G6"/>
    <mergeCell ref="H5:H6"/>
    <mergeCell ref="I5:I6"/>
    <mergeCell ref="J5:J6"/>
    <mergeCell ref="E3:G3"/>
    <mergeCell ref="E4:G4"/>
    <mergeCell ref="H3:J3"/>
    <mergeCell ref="T5:T6"/>
    <mergeCell ref="U5:U6"/>
    <mergeCell ref="V5:V6"/>
    <mergeCell ref="K2:S2"/>
    <mergeCell ref="K3:M3"/>
    <mergeCell ref="Q3:S3"/>
    <mergeCell ref="K4:M4"/>
    <mergeCell ref="Q4:S4"/>
    <mergeCell ref="N3:P3"/>
    <mergeCell ref="N4:P4"/>
  </mergeCells>
  <phoneticPr fontId="42"/>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7</vt:i4>
      </vt:variant>
      <vt:variant>
        <vt:lpstr>名前付き一覧</vt:lpstr>
      </vt:variant>
      <vt:variant>
        <vt:i4>1</vt:i4>
      </vt:variant>
    </vt:vector>
  </HeadingPairs>
  <TitlesOfParts>
    <vt:vector size="8" baseType="lpstr">
      <vt:lpstr>Title</vt:lpstr>
      <vt:lpstr>Instructions</vt:lpstr>
      <vt:lpstr>Device Config</vt:lpstr>
      <vt:lpstr>Usage Conditions</vt:lpstr>
      <vt:lpstr>Power Calcs</vt:lpstr>
      <vt:lpstr>Summary</vt:lpstr>
      <vt:lpstr>LPDDR4 Specs</vt:lpstr>
      <vt:lpstr>'Device Config'!Print_Area</vt:lpstr>
    </vt:vector>
  </TitlesOfParts>
  <Company>Micron Technology,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jjanzen</dc:creator>
  <cp:lastModifiedBy>Yasushi Takahashi 高橋 康司 (yatakahashi)</cp:lastModifiedBy>
  <cp:lastPrinted>2012-05-10T16:53:25Z</cp:lastPrinted>
  <dcterms:created xsi:type="dcterms:W3CDTF">2001-02-07T14:39:54Z</dcterms:created>
  <dcterms:modified xsi:type="dcterms:W3CDTF">2018-11-06T06:25:38Z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ies>
</file>