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7.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calcChain.xml" ContentType="application/vnd.openxmlformats-officedocument.spreadsheetml.calcChain+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328"/>
  <workbookPr codeName="ThisWorkbook"/>
  <mc:AlternateContent xmlns:mc="http://schemas.openxmlformats.org/markup-compatibility/2006">
    <mc:Choice Requires="x15">
      <x15ac:absPath xmlns:x15ac="http://schemas.microsoft.com/office/spreadsheetml/2010/11/ac" url="C:\Users\dsorton\OneDrive - Micron Technology, Inc\Documents\"/>
    </mc:Choice>
  </mc:AlternateContent>
  <xr:revisionPtr revIDLastSave="2" documentId="8_{2B5B1AB5-048C-4303-B564-5D98F6737054}" xr6:coauthVersionLast="41" xr6:coauthVersionMax="41" xr10:uidLastSave="{E4CDAF56-C6C7-45D2-A577-E6D1500D1720}"/>
  <bookViews>
    <workbookView xWindow="5580" yWindow="3270" windowWidth="15330" windowHeight="11490" firstSheet="2" activeTab="6" xr2:uid="{4D77E09D-4893-4B69-8C94-5C77E21AAC30}"/>
  </bookViews>
  <sheets>
    <sheet name="Title" sheetId="4" r:id="rId1"/>
    <sheet name="Instructions" sheetId="7" r:id="rId2"/>
    <sheet name="DevCfg" sheetId="8" r:id="rId3"/>
    <sheet name="Usage" sheetId="2" r:id="rId4"/>
    <sheet name="Power Calcs" sheetId="13" r:id="rId5"/>
    <sheet name="Summary" sheetId="6" r:id="rId6"/>
    <sheet name="LPDDR5 Specs" sheetId="12" r:id="rId7"/>
  </sheets>
  <definedNames>
    <definedName name="_xlnm.Print_Area" localSheetId="2">DevCfg!$B$1:$O$31</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27" i="2" l="1"/>
  <c r="D10" i="13"/>
  <c r="C10" i="13"/>
  <c r="D8" i="13"/>
  <c r="C8" i="13"/>
  <c r="G8" i="13" s="1"/>
  <c r="H8" i="13" s="1"/>
  <c r="I8" i="13" s="1"/>
  <c r="C9" i="6" s="1"/>
  <c r="G10" i="13"/>
  <c r="C13" i="13"/>
  <c r="C11" i="2"/>
  <c r="C10" i="2"/>
  <c r="D7" i="8"/>
  <c r="C12" i="2"/>
  <c r="C13" i="2"/>
  <c r="C9" i="2"/>
  <c r="F19" i="13" s="1"/>
  <c r="G19" i="13" s="1"/>
  <c r="I19" i="13" s="1"/>
  <c r="C23" i="6" s="1"/>
  <c r="D8" i="8"/>
  <c r="F18" i="13" s="1"/>
  <c r="G18" i="13" s="1"/>
  <c r="I18" i="13" s="1"/>
  <c r="C22" i="6" s="1"/>
  <c r="C5" i="6"/>
  <c r="C4" i="6"/>
  <c r="D9" i="8"/>
  <c r="F16" i="13" s="1"/>
  <c r="G16" i="13" s="1"/>
  <c r="I16" i="13" s="1"/>
  <c r="C20" i="6" s="1"/>
  <c r="D10" i="8"/>
  <c r="F17" i="13"/>
  <c r="G17" i="13"/>
  <c r="I17" i="13"/>
  <c r="C21" i="6" s="1"/>
  <c r="D13" i="13"/>
  <c r="F20" i="13"/>
  <c r="G20" i="13" s="1"/>
  <c r="I20" i="13" s="1"/>
  <c r="C24" i="6" s="1"/>
  <c r="C7" i="13"/>
  <c r="C6" i="6"/>
  <c r="G31" i="2"/>
  <c r="C12" i="13"/>
  <c r="D7" i="13"/>
  <c r="C14" i="13"/>
  <c r="C11" i="13"/>
  <c r="G11" i="13" s="1"/>
  <c r="H11" i="13" s="1"/>
  <c r="I11" i="13" s="1"/>
  <c r="C12" i="6" s="1"/>
  <c r="D9" i="13"/>
  <c r="G5" i="2"/>
  <c r="D15" i="13"/>
  <c r="C9" i="13"/>
  <c r="G9" i="13" s="1"/>
  <c r="D11" i="13"/>
  <c r="C15" i="13"/>
  <c r="D14" i="13"/>
  <c r="D12" i="13"/>
  <c r="G12" i="13" s="1"/>
  <c r="H12" i="13" s="1"/>
  <c r="I12" i="13" s="1"/>
  <c r="C13" i="6" s="1"/>
  <c r="C32" i="2"/>
  <c r="G33" i="2"/>
  <c r="G24" i="2"/>
  <c r="G13" i="13"/>
  <c r="H13" i="13" s="1"/>
  <c r="I13" i="13" s="1"/>
  <c r="C16" i="6" s="1"/>
  <c r="C17" i="6" s="1"/>
  <c r="G7" i="13"/>
  <c r="G15" i="13"/>
  <c r="H15" i="13" s="1"/>
  <c r="I15" i="13" s="1"/>
  <c r="C19" i="6" s="1"/>
  <c r="G14" i="13"/>
  <c r="H14" i="13" s="1"/>
  <c r="I14" i="13" s="1"/>
  <c r="C18" i="6" s="1"/>
  <c r="C25" i="6" s="1"/>
  <c r="H7" i="13"/>
  <c r="I7" i="13" s="1"/>
  <c r="H10" i="13" l="1"/>
  <c r="I10" i="13" s="1"/>
  <c r="C11" i="6" s="1"/>
  <c r="H9" i="13"/>
  <c r="I9" i="13" s="1"/>
  <c r="C10" i="6" s="1"/>
  <c r="I22" i="13"/>
  <c r="C8" i="6"/>
  <c r="C15" i="6" l="1"/>
  <c r="C26" i="6" s="1"/>
</calcChain>
</file>

<file path=xl/sharedStrings.xml><?xml version="1.0" encoding="utf-8"?>
<sst xmlns="http://schemas.openxmlformats.org/spreadsheetml/2006/main" count="357" uniqueCount="235">
  <si>
    <t>Confidential and Proprietary</t>
  </si>
  <si>
    <t>File Name</t>
  </si>
  <si>
    <t>:</t>
  </si>
  <si>
    <t>TN6205_LPDDR5_Power_Calculator.xls</t>
  </si>
  <si>
    <t>Revision</t>
  </si>
  <si>
    <t>Date</t>
  </si>
  <si>
    <t>E-Mail</t>
  </si>
  <si>
    <t>Company</t>
  </si>
  <si>
    <t>Micron Technology, Inc.</t>
  </si>
  <si>
    <t>Description</t>
  </si>
  <si>
    <t>Calculates the power consumed by an LPDDR5 SDRAM die based on system use parameters and the device data sheet.</t>
    <phoneticPr fontId="0" type="noConversion"/>
  </si>
  <si>
    <t>Limitations</t>
  </si>
  <si>
    <t>Notes</t>
  </si>
  <si>
    <t>Rev0.1 May 31, 2019</t>
  </si>
  <si>
    <t>Disclaimer</t>
  </si>
  <si>
    <t>THIS SPREADSHEET IS FOR ESTIMATING PURPOSES ONLY. ANY INFORMATION PROVIDED HEREIN IS PROVIDED "AS IS" AND WITHOUT WARRANTIES OF ANY KIND.  MICRON WARRANTS ONLY THAT ITS PRODUCTS COMPLY WITH MICRON'S SPECIFICATION SHEET FOR THE PRODUCT AT THE TIME OF DELIVERY; PROVIDED THAT DEVIATIONS FROM SPECIFICATIONS WHICH DO NOT MATERIALLY AFFECT FORM, FIT OR FUNCTION OF SUCH PRODUCT IN THE SYSTEM AND CONFIGURATION IN OR FOR WHICH IT IS INITIALLY INSTALLED OR QUALIFIED BY CUSTOMER SHALL NOT BE DEEMED TO CONSTITUTE FAILURE TO COMPLY WITH SUCH SPECIFICATIONS.</t>
  </si>
  <si>
    <t>SEE MICRON'S STANDARD TERMS AND CONDITIONS OF SALE FOR COMPLETE WARRANTY DETAILS.</t>
  </si>
  <si>
    <t>Copyright © 2019 Micron Semiconductor Products, Inc.</t>
    <phoneticPr fontId="0" type="noConversion"/>
  </si>
  <si>
    <t>All rights reserved</t>
  </si>
  <si>
    <t>Instructions for use</t>
  </si>
  <si>
    <t>DevCfg tab</t>
    <phoneticPr fontId="0" type="noConversion"/>
  </si>
  <si>
    <t xml:space="preserve">Copy and paste IDD values in "LPDDR5 Specs" tab. 
Currently data sheet IDD values not available due to early stage of product development.    Green boxes need user inputs.
</t>
  </si>
  <si>
    <t>Usage tab</t>
    <phoneticPr fontId="0" type="noConversion"/>
  </si>
  <si>
    <t>Row 5 is used to enter the actual system power supply voltages.</t>
  </si>
  <si>
    <t>Row 6 is the DRAM WCK frequency in MHz. This is one half of the data rate.</t>
    <phoneticPr fontId="0" type="noConversion"/>
  </si>
  <si>
    <t>Row 7 is the burst length used by the controller in normal operation.</t>
    <phoneticPr fontId="0" type="noConversion"/>
  </si>
  <si>
    <t>Row 9 is the amont of power for series resistor that is drawn per DQ during READs. This is system dependent and must be calcuated. The value may be approximated with a DC calculation or more accurately determined using SPICE models.</t>
    <phoneticPr fontId="0" type="noConversion"/>
  </si>
  <si>
    <t>Row 10 is the termination power per individual DQ during WRITEs</t>
    <phoneticPr fontId="0" type="noConversion"/>
  </si>
  <si>
    <t>Row 11 is the NT ODT termination power per individual DQ when other ranks is reading or writing.</t>
    <phoneticPr fontId="0" type="noConversion"/>
  </si>
  <si>
    <t>Row 12 is the WCK termination power per individual WCK during READs and WRITEs.</t>
    <phoneticPr fontId="0" type="noConversion"/>
  </si>
  <si>
    <t>Row 13 is the amont of output AC power for individual DQ  during READs.</t>
    <phoneticPr fontId="0" type="noConversion"/>
  </si>
  <si>
    <t>Row 23 is the page hit rate typical for the memory controller.</t>
    <phoneticPr fontId="0" type="noConversion"/>
  </si>
  <si>
    <t>Row 24 is the percentage of clocks that data is read from the DRAM. This would be equal to the average read bandwidth divided by peak read bandwidth.</t>
    <phoneticPr fontId="0" type="noConversion"/>
  </si>
  <si>
    <t>Row 25 is the percentage of clocks that data is written to the DRAM. This would be equal to the average write bandwidth divided by peak write bandwidth. Note that the read plus write utilization can not be higher than 100%.</t>
    <phoneticPr fontId="0" type="noConversion"/>
  </si>
  <si>
    <t>Row 26 is the percentage of clocks where the rank is not reading nor writing but NT ODT is enabled.</t>
    <phoneticPr fontId="0" type="noConversion"/>
  </si>
  <si>
    <t>Row 27 is the average time between ACT commands to the DRAM.  In IDD0 conditions this would be equal to tRC. If the DRAM is being used with interleaving bursts (multiple banks active), it may be less than tRC. If the DRAM is not very active or if the page hit rate is high, it will likely be longer than tRC.  This value is calculated from the page hit rate and burst length, entering a value in this field will override the calculated value.</t>
    <phoneticPr fontId="0" type="noConversion"/>
  </si>
  <si>
    <t>Row 29 is the percentage of time when all banks are in the idle state.</t>
    <phoneticPr fontId="0" type="noConversion"/>
  </si>
  <si>
    <t>Row 30 is the percentage of idle time for which the device is in power down.</t>
    <phoneticPr fontId="0" type="noConversion"/>
  </si>
  <si>
    <t>Row 31 is the percentage of idle time for which the device is in self-refresh mode.</t>
    <phoneticPr fontId="0" type="noConversion"/>
  </si>
  <si>
    <t>Row 32 is the percentage of time remaining, in which the device is in active mode, but not reading or writing.  This value is calculated.</t>
    <phoneticPr fontId="0" type="noConversion"/>
  </si>
  <si>
    <t>Power Calcs tab</t>
  </si>
  <si>
    <t>No inputs are required for this tab. It contains some of the detail calculations that provide information into the Summary tab. It can be used as a reference for a further understanding of the calculator. Optionally, you may jump straight to the Summary page for the final answer.</t>
    <phoneticPr fontId="0" type="noConversion"/>
  </si>
  <si>
    <t>Summary tab</t>
  </si>
  <si>
    <t>Note:</t>
    <phoneticPr fontId="0" type="noConversion"/>
  </si>
  <si>
    <t>This power calculator can only calculate the power per die.</t>
    <phoneticPr fontId="0" type="noConversion"/>
  </si>
  <si>
    <t>(power consumed on DRAM side)</t>
    <phoneticPr fontId="1" type="noConversion"/>
  </si>
  <si>
    <t>-Termination power</t>
    <phoneticPr fontId="0" type="noConversion"/>
  </si>
  <si>
    <t>LPDDR5 SDRAM Configuration</t>
    <phoneticPr fontId="33"/>
  </si>
  <si>
    <t>Parameter</t>
  </si>
  <si>
    <t>Condition</t>
  </si>
  <si>
    <t>VDD1
Value</t>
  </si>
  <si>
    <t>VDD2H 
Value</t>
    <phoneticPr fontId="33"/>
  </si>
  <si>
    <t>VDD2L 
Value</t>
    <phoneticPr fontId="33"/>
  </si>
  <si>
    <t>VDDQ 
Value</t>
  </si>
  <si>
    <t>Units</t>
  </si>
  <si>
    <t>Select the channel configuration below</t>
  </si>
  <si>
    <t>Number of DQs per DRAM</t>
    <phoneticPr fontId="33"/>
  </si>
  <si>
    <t>n/a</t>
  </si>
  <si>
    <t>Number of WCKs per DRAM</t>
    <phoneticPr fontId="33"/>
  </si>
  <si>
    <t>Number of RDQSs per DRAM</t>
    <phoneticPr fontId="33"/>
  </si>
  <si>
    <t>Number of DMI pins per DRAM</t>
    <phoneticPr fontId="33"/>
  </si>
  <si>
    <r>
      <rPr>
        <i/>
        <sz val="11"/>
        <rFont val="Frutiger 55 Roman"/>
        <family val="2"/>
      </rPr>
      <t>V</t>
    </r>
    <r>
      <rPr>
        <vertAlign val="subscript"/>
        <sz val="11"/>
        <rFont val="Frutiger 55 Roman"/>
        <family val="2"/>
      </rPr>
      <t>DD</t>
    </r>
  </si>
  <si>
    <r>
      <t>Maximum</t>
    </r>
    <r>
      <rPr>
        <i/>
        <sz val="11"/>
        <rFont val="Frutiger 55 Roman"/>
        <family val="2"/>
      </rPr>
      <t xml:space="preserve"> V</t>
    </r>
    <r>
      <rPr>
        <vertAlign val="subscript"/>
        <sz val="11"/>
        <rFont val="Frutiger 55 Roman"/>
        <family val="2"/>
      </rPr>
      <t>DD</t>
    </r>
  </si>
  <si>
    <t>V</t>
  </si>
  <si>
    <r>
      <t xml:space="preserve">Minimum </t>
    </r>
    <r>
      <rPr>
        <i/>
        <sz val="11"/>
        <rFont val="Frutiger 55 Roman"/>
        <family val="2"/>
      </rPr>
      <t>V</t>
    </r>
    <r>
      <rPr>
        <vertAlign val="subscript"/>
        <sz val="11"/>
        <rFont val="Frutiger 55 Roman"/>
        <family val="2"/>
      </rPr>
      <t>DD</t>
    </r>
  </si>
  <si>
    <r>
      <rPr>
        <i/>
        <sz val="11"/>
        <rFont val="Frutiger 55 Roman"/>
        <family val="2"/>
      </rPr>
      <t>I</t>
    </r>
    <r>
      <rPr>
        <vertAlign val="subscript"/>
        <sz val="11"/>
        <rFont val="Frutiger 55 Roman"/>
        <family val="2"/>
      </rPr>
      <t>DD0</t>
    </r>
  </si>
  <si>
    <t>Maximum active precharge current</t>
  </si>
  <si>
    <t>mA</t>
  </si>
  <si>
    <r>
      <rPr>
        <i/>
        <sz val="11"/>
        <rFont val="Frutiger 55 Roman"/>
        <family val="2"/>
      </rPr>
      <t>I</t>
    </r>
    <r>
      <rPr>
        <vertAlign val="subscript"/>
        <sz val="11"/>
        <rFont val="Frutiger 55 Roman"/>
        <family val="2"/>
      </rPr>
      <t>DD2P</t>
    </r>
  </si>
  <si>
    <t>Maximum precharge power-down standby current</t>
  </si>
  <si>
    <r>
      <rPr>
        <i/>
        <sz val="11"/>
        <rFont val="Frutiger 55 Roman"/>
        <family val="2"/>
      </rPr>
      <t>I</t>
    </r>
    <r>
      <rPr>
        <vertAlign val="subscript"/>
        <sz val="11"/>
        <rFont val="Frutiger 55 Roman"/>
        <family val="2"/>
      </rPr>
      <t>DD2N</t>
    </r>
  </si>
  <si>
    <t>Maximum precharge standby current</t>
  </si>
  <si>
    <r>
      <rPr>
        <i/>
        <sz val="11"/>
        <rFont val="Frutiger 55 Roman"/>
        <family val="2"/>
      </rPr>
      <t>I</t>
    </r>
    <r>
      <rPr>
        <vertAlign val="subscript"/>
        <sz val="11"/>
        <rFont val="Frutiger 55 Roman"/>
        <family val="2"/>
      </rPr>
      <t>DD3P</t>
    </r>
  </si>
  <si>
    <t>Maximum active power-down standby current</t>
  </si>
  <si>
    <r>
      <rPr>
        <i/>
        <sz val="11"/>
        <rFont val="Frutiger 55 Roman"/>
        <family val="2"/>
      </rPr>
      <t>I</t>
    </r>
    <r>
      <rPr>
        <vertAlign val="subscript"/>
        <sz val="11"/>
        <rFont val="Frutiger 55 Roman"/>
        <family val="2"/>
      </rPr>
      <t>DD3N</t>
    </r>
  </si>
  <si>
    <t>Maximum active standby current</t>
  </si>
  <si>
    <r>
      <rPr>
        <i/>
        <sz val="11"/>
        <rFont val="Frutiger 55 Roman"/>
        <family val="2"/>
      </rPr>
      <t>I</t>
    </r>
    <r>
      <rPr>
        <vertAlign val="subscript"/>
        <sz val="11"/>
        <rFont val="Frutiger 55 Roman"/>
        <family val="2"/>
      </rPr>
      <t>DD4R</t>
    </r>
  </si>
  <si>
    <t>Maximum read burst current</t>
  </si>
  <si>
    <r>
      <rPr>
        <i/>
        <sz val="11"/>
        <rFont val="Frutiger 55 Roman"/>
        <family val="2"/>
      </rPr>
      <t>I</t>
    </r>
    <r>
      <rPr>
        <vertAlign val="subscript"/>
        <sz val="11"/>
        <rFont val="Frutiger 55 Roman"/>
        <family val="2"/>
      </rPr>
      <t>DD4W</t>
    </r>
  </si>
  <si>
    <t>Maximum write burst current</t>
  </si>
  <si>
    <r>
      <rPr>
        <i/>
        <sz val="11"/>
        <rFont val="Frutiger 55 Roman"/>
        <family val="2"/>
      </rPr>
      <t>I</t>
    </r>
    <r>
      <rPr>
        <vertAlign val="subscript"/>
        <sz val="11"/>
        <rFont val="Frutiger 55 Roman"/>
        <family val="2"/>
      </rPr>
      <t>DD5</t>
    </r>
  </si>
  <si>
    <t>Maximum burst refresh current</t>
  </si>
  <si>
    <r>
      <rPr>
        <i/>
        <sz val="11"/>
        <rFont val="Frutiger 55 Roman"/>
        <family val="2"/>
      </rPr>
      <t>I</t>
    </r>
    <r>
      <rPr>
        <vertAlign val="subscript"/>
        <sz val="11"/>
        <rFont val="Frutiger 55 Roman"/>
        <family val="2"/>
      </rPr>
      <t>DD6</t>
    </r>
  </si>
  <si>
    <t>Maximum self refresh current</t>
    <phoneticPr fontId="33"/>
  </si>
  <si>
    <t>wck clock</t>
    <phoneticPr fontId="33"/>
  </si>
  <si>
    <r>
      <t>t</t>
    </r>
    <r>
      <rPr>
        <sz val="11"/>
        <rFont val="Frutiger 55 Roman"/>
      </rPr>
      <t>WCK</t>
    </r>
    <r>
      <rPr>
        <sz val="11"/>
        <rFont val="Frutiger 55 Roman"/>
        <family val="2"/>
      </rPr>
      <t xml:space="preserve"> used for current measurements (see current notes)</t>
    </r>
  </si>
  <si>
    <t>ns</t>
  </si>
  <si>
    <r>
      <t>t</t>
    </r>
    <r>
      <rPr>
        <vertAlign val="subscript"/>
        <sz val="11"/>
        <rFont val="Frutiger 55 Roman"/>
        <family val="2"/>
      </rPr>
      <t>RRD</t>
    </r>
  </si>
  <si>
    <t>Minimum activate-to-activate timing (different bank)</t>
  </si>
  <si>
    <r>
      <t>t</t>
    </r>
    <r>
      <rPr>
        <vertAlign val="subscript"/>
        <sz val="11"/>
        <rFont val="Frutiger 55 Roman"/>
        <family val="2"/>
      </rPr>
      <t>RC</t>
    </r>
  </si>
  <si>
    <t>Minimum activate-to-activate timing (same bank)</t>
  </si>
  <si>
    <r>
      <t>t</t>
    </r>
    <r>
      <rPr>
        <vertAlign val="subscript"/>
        <sz val="11"/>
        <rFont val="Frutiger 55 Roman"/>
        <family val="2"/>
      </rPr>
      <t>RAS</t>
    </r>
  </si>
  <si>
    <r>
      <t>t</t>
    </r>
    <r>
      <rPr>
        <sz val="11"/>
        <rFont val="Frutiger 55 Roman"/>
      </rPr>
      <t>RAS</t>
    </r>
    <r>
      <rPr>
        <sz val="11"/>
        <rFont val="Frutiger 55 Roman"/>
        <family val="2"/>
      </rPr>
      <t xml:space="preserve"> used for IDD0 calculation</t>
    </r>
  </si>
  <si>
    <r>
      <t>t</t>
    </r>
    <r>
      <rPr>
        <vertAlign val="subscript"/>
        <sz val="11"/>
        <rFont val="Frutiger 55 Roman"/>
        <family val="2"/>
      </rPr>
      <t>RFC,MIN</t>
    </r>
  </si>
  <si>
    <t>Minimum refresh-to-refresh cycle time</t>
  </si>
  <si>
    <r>
      <t>t</t>
    </r>
    <r>
      <rPr>
        <vertAlign val="subscript"/>
        <sz val="11"/>
        <rFont val="Frutiger 55 Roman"/>
        <family val="2"/>
      </rPr>
      <t>REFI</t>
    </r>
  </si>
  <si>
    <t>Average periodic refresh cycle time</t>
  </si>
  <si>
    <t>µs</t>
  </si>
  <si>
    <t>Channel Configuration</t>
  </si>
  <si>
    <t>LPDDR5 Usage Conditions in the System Environment</t>
  </si>
  <si>
    <t>B</t>
  </si>
  <si>
    <t>C</t>
  </si>
  <si>
    <t>D</t>
  </si>
  <si>
    <t>E</t>
  </si>
  <si>
    <t>F</t>
  </si>
  <si>
    <t>Value</t>
  </si>
  <si>
    <t>Detail</t>
  </si>
  <si>
    <t>VDD1/VDD2H/VDD2L/VDDQ</t>
    <phoneticPr fontId="0" type="noConversion"/>
  </si>
  <si>
    <t>Burst length</t>
  </si>
  <si>
    <t xml:space="preserve">LPDDR5 output DC power per individual DQ during READs (SoC ODT on) </t>
  </si>
  <si>
    <t>mW</t>
  </si>
  <si>
    <t>LPDDR5 termination power per individual DQ during WRITEs</t>
    <phoneticPr fontId="0" type="noConversion"/>
  </si>
  <si>
    <t>LPDDR5 NT ODT termination power per individual DQ during READs or WRITEs</t>
    <phoneticPr fontId="0" type="noConversion"/>
  </si>
  <si>
    <t>LPDDR5 WCK termination power per individual WCK</t>
    <phoneticPr fontId="0" type="noConversion"/>
  </si>
  <si>
    <t xml:space="preserve">LPDDR5 output AC power per individual DQ </t>
  </si>
  <si>
    <t>Is DQ terminated during READs?</t>
  </si>
  <si>
    <t>1:  Not terminated       2:  Terminated</t>
    <phoneticPr fontId="0" type="noConversion"/>
  </si>
  <si>
    <t>ohm</t>
    <phoneticPr fontId="0" type="noConversion"/>
  </si>
  <si>
    <t>Is WCK terminated?</t>
    <phoneticPr fontId="0" type="noConversion"/>
  </si>
  <si>
    <t xml:space="preserve">   If yes, WCK term</t>
    <phoneticPr fontId="0" type="noConversion"/>
  </si>
  <si>
    <t xml:space="preserve">   If yes, LPDDR5 DQ term (T-ODT)</t>
  </si>
  <si>
    <t>1:  NT ODT Disabled       2:  NT ODT Enabled (select 1 for 1-rank systems)</t>
  </si>
  <si>
    <t xml:space="preserve">   If yes, NT ODT value</t>
    <phoneticPr fontId="0" type="noConversion"/>
  </si>
  <si>
    <t>Page Hit Rate</t>
  </si>
  <si>
    <r>
      <t xml:space="preserve">The percentage of clock cycles which are outputting </t>
    </r>
    <r>
      <rPr>
        <b/>
        <sz val="10"/>
        <rFont val="Frutiger 55 Roman"/>
        <family val="2"/>
      </rPr>
      <t>read</t>
    </r>
    <r>
      <rPr>
        <sz val="10"/>
        <rFont val="Frutiger 55 Roman"/>
        <family val="2"/>
      </rPr>
      <t xml:space="preserve"> data from the DRAM</t>
    </r>
  </si>
  <si>
    <r>
      <t xml:space="preserve">The percentage of clock cycles which are inputting </t>
    </r>
    <r>
      <rPr>
        <b/>
        <sz val="10"/>
        <rFont val="Frutiger 55 Roman"/>
        <family val="2"/>
      </rPr>
      <t>write</t>
    </r>
    <r>
      <rPr>
        <sz val="10"/>
        <rFont val="Frutiger 55 Roman"/>
        <family val="2"/>
      </rPr>
      <t xml:space="preserve"> data to the DRAM</t>
    </r>
  </si>
  <si>
    <t>The average time between ACT commands to this DRAM (includes ACT to same or different banks in the same DRAM device) - Time is in nsec</t>
  </si>
  <si>
    <t>This value is calculated, no input required.</t>
  </si>
  <si>
    <t>Percentage of time that the DRAM is in all banks precharged state.</t>
  </si>
  <si>
    <t>The percentage of the time for which the device is in power-down.</t>
    <phoneticPr fontId="0" type="noConversion"/>
  </si>
  <si>
    <t>The percentage of the idle time for which the device is in self refresh.</t>
  </si>
  <si>
    <t>Percentage of time that the DRAM is in the active state, but not reading or writing.</t>
  </si>
  <si>
    <t>Percentage of the total active power-down time.</t>
  </si>
  <si>
    <t>Values that may be updated are shown in green. These values are to be updated by the user according to how the system accesses the DRAM.</t>
  </si>
  <si>
    <t>Note</t>
    <phoneticPr fontId="0" type="noConversion"/>
  </si>
  <si>
    <t xml:space="preserve">  AllBanksPrecharged 40%</t>
    <phoneticPr fontId="0" type="noConversion"/>
  </si>
  <si>
    <t xml:space="preserve">                         IDD2P state 10%</t>
    <phoneticPr fontId="0" type="noConversion"/>
  </si>
  <si>
    <t xml:space="preserve">                         IDD6 state(SELF w/ PDN) 80%</t>
    <phoneticPr fontId="0" type="noConversion"/>
  </si>
  <si>
    <t xml:space="preserve">                         IDD2N state 10%</t>
    <phoneticPr fontId="0" type="noConversion"/>
  </si>
  <si>
    <t xml:space="preserve">  Bank active 60%</t>
    <phoneticPr fontId="0" type="noConversion"/>
  </si>
  <si>
    <t xml:space="preserve">                          PDN  10%</t>
    <phoneticPr fontId="0" type="noConversion"/>
  </si>
  <si>
    <t xml:space="preserve">                          NonPDN  90%  ACTV STDBY 10%</t>
    <phoneticPr fontId="0" type="noConversion"/>
  </si>
  <si>
    <t xml:space="preserve">                                                      R/W  90%</t>
    <phoneticPr fontId="0" type="noConversion"/>
  </si>
  <si>
    <t>&lt;-- R/W%=0.6*0.9*0.9=48%(=36%+12%)</t>
    <phoneticPr fontId="0" type="noConversion"/>
  </si>
  <si>
    <t>2. ODT termination power is treated as Rx(receiver) power in this calculator.</t>
    <phoneticPr fontId="1" type="noConversion"/>
  </si>
  <si>
    <t xml:space="preserve">  Assumption</t>
    <phoneticPr fontId="0" type="noConversion"/>
  </si>
  <si>
    <t>*  For page miss read or write access, every Read/Write access requires ACT command to be issued.</t>
  </si>
  <si>
    <t>*  BL/2 is the # of clk cycles for 1 read access or 1 write access, which will result in 1 ACT command for page miss access</t>
  </si>
  <si>
    <t xml:space="preserve">  ACT command interval  in clock cycles = BL/2 / (Read%+Write%) / PageMiss%</t>
    <phoneticPr fontId="0" type="noConversion"/>
  </si>
  <si>
    <t>System Power Calculations</t>
  </si>
  <si>
    <r>
      <t>Power is calculated after scaling for system V</t>
    </r>
    <r>
      <rPr>
        <sz val="10"/>
        <rFont val="Frutiger 55 Roman"/>
      </rPr>
      <t>DD</t>
    </r>
    <r>
      <rPr>
        <sz val="10"/>
        <rFont val="Frutiger 55 Roman"/>
        <family val="2"/>
      </rPr>
      <t>.  Next, some powers are scaled for frequency effects to derate from test condition to use condition.  Finally, these numbers are scaled for actual system usage. All parameters are calculated and require no user input.</t>
    </r>
  </si>
  <si>
    <t>Power(operation)</t>
  </si>
  <si>
    <t>Power Scaled for Actual System CK Frequency and VDD</t>
  </si>
  <si>
    <t>VDD1 PWR w/VTG Scaling</t>
  </si>
  <si>
    <t>VDD2H PWR w/VTG Scaling</t>
  </si>
  <si>
    <t>VDD2L PWR w/VTG Scaling</t>
  </si>
  <si>
    <t>VDDQ PWR w/VTG Scaling</t>
  </si>
  <si>
    <t>Sum</t>
    <phoneticPr fontId="33"/>
  </si>
  <si>
    <t>W/ Freq Effects Scaling</t>
  </si>
  <si>
    <t>After System Usage Adjustments</t>
  </si>
  <si>
    <r>
      <rPr>
        <i/>
        <sz val="10"/>
        <rFont val="Frutiger 55 Roman"/>
        <family val="2"/>
      </rPr>
      <t>P</t>
    </r>
    <r>
      <rPr>
        <vertAlign val="subscript"/>
        <sz val="10"/>
        <rFont val="Frutiger 55 Roman"/>
        <family val="2"/>
      </rPr>
      <t>PRE_PDN</t>
    </r>
  </si>
  <si>
    <r>
      <rPr>
        <i/>
        <sz val="10"/>
        <rFont val="Frutiger 55 Roman"/>
        <family val="2"/>
      </rPr>
      <t>P</t>
    </r>
    <r>
      <rPr>
        <vertAlign val="subscript"/>
        <sz val="10"/>
        <rFont val="Frutiger 55 Roman"/>
        <family val="2"/>
      </rPr>
      <t>PRE_STBY</t>
    </r>
  </si>
  <si>
    <t>mW</t>
    <phoneticPr fontId="33"/>
  </si>
  <si>
    <r>
      <rPr>
        <i/>
        <sz val="10"/>
        <rFont val="Frutiger 55 Roman"/>
        <family val="2"/>
      </rPr>
      <t>P</t>
    </r>
    <r>
      <rPr>
        <vertAlign val="subscript"/>
        <sz val="10"/>
        <rFont val="Frutiger 55 Roman"/>
        <family val="2"/>
      </rPr>
      <t>ACT_PDN</t>
    </r>
  </si>
  <si>
    <r>
      <rPr>
        <i/>
        <sz val="10"/>
        <rFont val="Frutiger 55 Roman"/>
        <family val="2"/>
      </rPr>
      <t>P</t>
    </r>
    <r>
      <rPr>
        <vertAlign val="subscript"/>
        <sz val="10"/>
        <rFont val="Frutiger 55 Roman"/>
        <family val="2"/>
      </rPr>
      <t>ACT_STBY</t>
    </r>
  </si>
  <si>
    <r>
      <rPr>
        <i/>
        <sz val="10"/>
        <rFont val="Frutiger 55 Roman"/>
        <family val="2"/>
      </rPr>
      <t>P</t>
    </r>
    <r>
      <rPr>
        <vertAlign val="subscript"/>
        <sz val="10"/>
        <rFont val="Frutiger 55 Roman"/>
        <family val="2"/>
      </rPr>
      <t>REF</t>
    </r>
  </si>
  <si>
    <r>
      <rPr>
        <i/>
        <sz val="10"/>
        <rFont val="Frutiger 55 Roman"/>
        <family val="2"/>
      </rPr>
      <t>P</t>
    </r>
    <r>
      <rPr>
        <vertAlign val="subscript"/>
        <sz val="10"/>
        <rFont val="Frutiger 55 Roman"/>
        <family val="2"/>
      </rPr>
      <t>SREF</t>
    </r>
  </si>
  <si>
    <r>
      <rPr>
        <i/>
        <sz val="10"/>
        <rFont val="Frutiger 55 Roman"/>
        <family val="2"/>
      </rPr>
      <t>P</t>
    </r>
    <r>
      <rPr>
        <vertAlign val="subscript"/>
        <sz val="10"/>
        <rFont val="Frutiger 55 Roman"/>
        <family val="2"/>
      </rPr>
      <t>ACT</t>
    </r>
  </si>
  <si>
    <r>
      <rPr>
        <i/>
        <sz val="10"/>
        <rFont val="Frutiger 55 Roman"/>
        <family val="2"/>
      </rPr>
      <t>P</t>
    </r>
    <r>
      <rPr>
        <vertAlign val="subscript"/>
        <sz val="10"/>
        <rFont val="Frutiger 55 Roman"/>
        <family val="2"/>
      </rPr>
      <t>WR</t>
    </r>
  </si>
  <si>
    <r>
      <rPr>
        <i/>
        <sz val="10"/>
        <rFont val="Frutiger 55 Roman"/>
        <family val="2"/>
      </rPr>
      <t>P</t>
    </r>
    <r>
      <rPr>
        <vertAlign val="subscript"/>
        <sz val="10"/>
        <rFont val="Frutiger 55 Roman"/>
        <family val="2"/>
      </rPr>
      <t>RD</t>
    </r>
  </si>
  <si>
    <t>N/A</t>
    <phoneticPr fontId="33"/>
  </si>
  <si>
    <r>
      <rPr>
        <i/>
        <sz val="10"/>
        <rFont val="Frutiger 55 Roman"/>
        <family val="2"/>
      </rPr>
      <t>P</t>
    </r>
    <r>
      <rPr>
        <vertAlign val="subscript"/>
        <sz val="10"/>
        <rFont val="Frutiger 55 Roman"/>
        <family val="2"/>
      </rPr>
      <t>DQ_RD</t>
    </r>
    <r>
      <rPr>
        <sz val="10"/>
        <rFont val="Frutiger 55 Roman"/>
        <family val="2"/>
      </rPr>
      <t>_ac</t>
    </r>
    <phoneticPr fontId="33"/>
  </si>
  <si>
    <r>
      <rPr>
        <i/>
        <sz val="10"/>
        <rFont val="Frutiger 55 Roman"/>
        <family val="2"/>
      </rPr>
      <t>P_DQ_NT_ODT</t>
    </r>
    <r>
      <rPr>
        <vertAlign val="subscript"/>
        <sz val="10"/>
        <rFont val="Frutiger 55 Roman"/>
        <family val="2"/>
      </rPr>
      <t xml:space="preserve">  </t>
    </r>
    <phoneticPr fontId="33"/>
  </si>
  <si>
    <t>ddd</t>
    <phoneticPr fontId="33"/>
  </si>
  <si>
    <r>
      <rPr>
        <i/>
        <sz val="10"/>
        <rFont val="Frutiger 55 Roman"/>
        <family val="2"/>
      </rPr>
      <t>P_WCK</t>
    </r>
    <r>
      <rPr>
        <vertAlign val="subscript"/>
        <sz val="10"/>
        <rFont val="Frutiger 55 Roman"/>
        <family val="2"/>
      </rPr>
      <t>, TERM</t>
    </r>
    <r>
      <rPr>
        <sz val="10"/>
        <rFont val="Frutiger 55 Roman"/>
        <family val="2"/>
      </rPr>
      <t>(RD&amp;WR)</t>
    </r>
    <phoneticPr fontId="33"/>
  </si>
  <si>
    <r>
      <rPr>
        <i/>
        <sz val="10"/>
        <rFont val="Frutiger 55 Roman"/>
        <family val="2"/>
      </rPr>
      <t>P_DQ_</t>
    </r>
    <r>
      <rPr>
        <vertAlign val="subscript"/>
        <sz val="10"/>
        <rFont val="Frutiger 55 Roman"/>
        <family val="2"/>
      </rPr>
      <t>RD, TERM</t>
    </r>
    <phoneticPr fontId="33"/>
  </si>
  <si>
    <r>
      <rPr>
        <i/>
        <sz val="10"/>
        <rFont val="Frutiger 55 Roman"/>
        <family val="2"/>
      </rPr>
      <t>P_DQ</t>
    </r>
    <r>
      <rPr>
        <vertAlign val="subscript"/>
        <sz val="10"/>
        <rFont val="Frutiger 55 Roman"/>
        <family val="2"/>
      </rPr>
      <t xml:space="preserve">WR, TERM   </t>
    </r>
    <r>
      <rPr>
        <vertAlign val="subscript"/>
        <sz val="10"/>
        <color rgb="FFFF0000"/>
        <rFont val="Frutiger 55 Roman"/>
        <family val="2"/>
      </rPr>
      <t>*note</t>
    </r>
    <phoneticPr fontId="33"/>
  </si>
  <si>
    <t>`</t>
  </si>
  <si>
    <t>Note:</t>
    <phoneticPr fontId="33"/>
  </si>
  <si>
    <t xml:space="preserve">In LPDDR5, SoC normally uses VDDQ as Tx power supply. So when ODT is enabled at Rx side, </t>
    <phoneticPr fontId="33"/>
  </si>
  <si>
    <t xml:space="preserve">current flows from VDDQ_SoC to VSS_LPDDR5. </t>
    <phoneticPr fontId="33"/>
  </si>
  <si>
    <t>This value is at system operating VDD* and clock frequency</t>
    <phoneticPr fontId="33"/>
  </si>
  <si>
    <t>Performance Summary</t>
  </si>
  <si>
    <t>Read Bandwidth</t>
  </si>
  <si>
    <t>MB/sec</t>
  </si>
  <si>
    <t>Write Bandwidth</t>
  </si>
  <si>
    <t>Bus Idle Time</t>
  </si>
  <si>
    <t xml:space="preserve"> </t>
  </si>
  <si>
    <t>Power Consumption Summary</t>
  </si>
  <si>
    <t>mW</t>
    <phoneticPr fontId="0" type="noConversion"/>
  </si>
  <si>
    <t xml:space="preserve"> Total Background  Power</t>
  </si>
  <si>
    <t>Total Activate Power</t>
  </si>
  <si>
    <r>
      <rPr>
        <i/>
        <sz val="10"/>
        <rFont val="Frutiger 55 Roman"/>
        <family val="2"/>
      </rPr>
      <t>P</t>
    </r>
    <r>
      <rPr>
        <vertAlign val="subscript"/>
        <sz val="10"/>
        <rFont val="Frutiger 55 Roman"/>
        <family val="2"/>
      </rPr>
      <t>DQ_RD_ac</t>
    </r>
    <phoneticPr fontId="0" type="noConversion"/>
  </si>
  <si>
    <r>
      <rPr>
        <i/>
        <sz val="10"/>
        <rFont val="Frutiger 55 Roman"/>
        <family val="2"/>
      </rPr>
      <t>P</t>
    </r>
    <r>
      <rPr>
        <vertAlign val="subscript"/>
        <sz val="10"/>
        <rFont val="Frutiger 55 Roman"/>
        <family val="2"/>
      </rPr>
      <t>NTODT, TERM</t>
    </r>
    <phoneticPr fontId="0" type="noConversion"/>
  </si>
  <si>
    <r>
      <rPr>
        <i/>
        <sz val="10"/>
        <rFont val="Frutiger 55 Roman"/>
        <family val="2"/>
      </rPr>
      <t>P</t>
    </r>
    <r>
      <rPr>
        <vertAlign val="subscript"/>
        <sz val="10"/>
        <rFont val="Frutiger 55 Roman"/>
        <family val="2"/>
      </rPr>
      <t>WCK, TERM</t>
    </r>
    <phoneticPr fontId="0" type="noConversion"/>
  </si>
  <si>
    <r>
      <rPr>
        <i/>
        <sz val="10"/>
        <rFont val="Frutiger 55 Roman"/>
        <family val="2"/>
      </rPr>
      <t>P</t>
    </r>
    <r>
      <rPr>
        <vertAlign val="subscript"/>
        <sz val="10"/>
        <rFont val="Frutiger 55 Roman"/>
        <family val="2"/>
      </rPr>
      <t>RD, TERM</t>
    </r>
  </si>
  <si>
    <r>
      <rPr>
        <i/>
        <sz val="10"/>
        <rFont val="Frutiger 55 Roman"/>
        <family val="2"/>
      </rPr>
      <t>P</t>
    </r>
    <r>
      <rPr>
        <vertAlign val="subscript"/>
        <sz val="10"/>
        <rFont val="Frutiger 55 Roman"/>
        <family val="2"/>
      </rPr>
      <t>WR, TERM</t>
    </r>
  </si>
  <si>
    <t>Total Read/Write Power</t>
  </si>
  <si>
    <t>Total LPDDR5 SDRAM Power</t>
    <phoneticPr fontId="0" type="noConversion"/>
  </si>
  <si>
    <t>Initial numbers are for reference only and must be verified with existing DRAM data sheets for accuracy prior to using the spreadsheet.</t>
  </si>
  <si>
    <t>Y2BM_12Gb (x16 mode)</t>
  </si>
  <si>
    <t>-036 (5500 Mb/s)</t>
  </si>
  <si>
    <t>VDD1</t>
    <phoneticPr fontId="33"/>
  </si>
  <si>
    <t>VDD2H</t>
    <phoneticPr fontId="33"/>
  </si>
  <si>
    <t>VDD2L</t>
    <phoneticPr fontId="33"/>
  </si>
  <si>
    <t>VDDQ</t>
    <phoneticPr fontId="33"/>
  </si>
  <si>
    <r>
      <rPr>
        <i/>
        <sz val="11"/>
        <rFont val="Frutiger 55 Roman"/>
        <family val="2"/>
      </rPr>
      <t>I</t>
    </r>
    <r>
      <rPr>
        <vertAlign val="subscript"/>
        <sz val="11"/>
        <rFont val="Frutiger 55 Roman"/>
        <family val="2"/>
      </rPr>
      <t>DD6(85C)</t>
    </r>
    <phoneticPr fontId="33"/>
  </si>
  <si>
    <t>tWCK</t>
    <phoneticPr fontId="33"/>
  </si>
  <si>
    <r>
      <t>t</t>
    </r>
    <r>
      <rPr>
        <sz val="11"/>
        <rFont val="Frutiger 55 Roman"/>
      </rPr>
      <t>WCK</t>
    </r>
    <r>
      <rPr>
        <sz val="11"/>
        <rFont val="Frutiger 55 Roman"/>
        <family val="2"/>
      </rPr>
      <t xml:space="preserve"> used for current measurements</t>
    </r>
  </si>
  <si>
    <r>
      <t>t</t>
    </r>
    <r>
      <rPr>
        <vertAlign val="subscript"/>
        <sz val="11"/>
        <rFont val="Frutiger 55 Roman"/>
        <family val="2"/>
      </rPr>
      <t>RRD</t>
    </r>
    <r>
      <rPr>
        <vertAlign val="superscript"/>
        <sz val="11"/>
        <rFont val="Frutiger 55 Roman"/>
        <family val="2"/>
      </rPr>
      <t>*Note</t>
    </r>
    <phoneticPr fontId="33"/>
  </si>
  <si>
    <r>
      <t>t</t>
    </r>
    <r>
      <rPr>
        <sz val="11"/>
        <rFont val="Frutiger 55 Roman"/>
      </rPr>
      <t>RAS</t>
    </r>
    <r>
      <rPr>
        <sz val="11"/>
        <rFont val="Frutiger 55 Roman"/>
        <family val="2"/>
      </rPr>
      <t xml:space="preserve"> used for</t>
    </r>
    <r>
      <rPr>
        <i/>
        <sz val="11"/>
        <rFont val="Frutiger 55 Roman"/>
        <family val="2"/>
      </rPr>
      <t xml:space="preserve"> </t>
    </r>
    <r>
      <rPr>
        <sz val="11"/>
        <rFont val="Frutiger 55 Roman"/>
      </rPr>
      <t>IDD0</t>
    </r>
    <r>
      <rPr>
        <vertAlign val="subscript"/>
        <sz val="11"/>
        <rFont val="Frutiger 55 Roman"/>
        <family val="2"/>
      </rPr>
      <t xml:space="preserve"> </t>
    </r>
    <r>
      <rPr>
        <sz val="11"/>
        <rFont val="Frutiger 55 Roman"/>
        <family val="2"/>
      </rPr>
      <t>calculation</t>
    </r>
  </si>
  <si>
    <r>
      <t>t</t>
    </r>
    <r>
      <rPr>
        <vertAlign val="subscript"/>
        <sz val="11"/>
        <rFont val="Frutiger 55 Roman"/>
        <family val="2"/>
      </rPr>
      <t>RFC, MIN</t>
    </r>
  </si>
  <si>
    <r>
      <t>t</t>
    </r>
    <r>
      <rPr>
        <sz val="10"/>
        <rFont val="Frutiger 55 Roman"/>
      </rPr>
      <t>RRD is bank-mode dependent</t>
    </r>
  </si>
  <si>
    <t>1. Numbers in C23,C24,C25,C26,C29,C30,and C31 are  just example for the usage condition below.</t>
    <phoneticPr fontId="0" type="noConversion"/>
  </si>
  <si>
    <t>3. How average ACT command interval is estimated (C27)</t>
    <phoneticPr fontId="0" type="noConversion"/>
  </si>
  <si>
    <r>
      <t xml:space="preserve">*  </t>
    </r>
    <r>
      <rPr>
        <vertAlign val="superscript"/>
        <sz val="11"/>
        <color theme="3" tint="-0.499984740745262"/>
        <rFont val="Calibri"/>
        <family val="2"/>
      </rPr>
      <t>t</t>
    </r>
    <r>
      <rPr>
        <sz val="11"/>
        <color theme="3" tint="-0.499984740745262"/>
        <rFont val="Calibri"/>
        <family val="2"/>
      </rPr>
      <t>RCD,</t>
    </r>
    <r>
      <rPr>
        <vertAlign val="superscript"/>
        <sz val="11"/>
        <color theme="3" tint="-0.499984740745262"/>
        <rFont val="Calibri"/>
        <family val="2"/>
      </rPr>
      <t>t</t>
    </r>
    <r>
      <rPr>
        <sz val="11"/>
        <color theme="3" tint="-0.499984740745262"/>
        <rFont val="Calibri"/>
        <family val="2"/>
      </rPr>
      <t>RP,RL,WL can be hidden using multi bank access.</t>
    </r>
    <phoneticPr fontId="0" type="noConversion"/>
  </si>
  <si>
    <t xml:space="preserve">  Column command bus utilization%=Read%+Write%=C24+C25</t>
    <phoneticPr fontId="0" type="noConversion"/>
  </si>
  <si>
    <t xml:space="preserve">  PageMiss%=1-PageHit%=1-C23</t>
    <phoneticPr fontId="0" type="noConversion"/>
  </si>
  <si>
    <t>Row 33 is the percentage of DRAM Active power-down time.</t>
  </si>
  <si>
    <t xml:space="preserve">   No inputs are required for this tab. It contains a summary of the power used by the DRAM. The power is broken out between:
  - power to read/write data to and from the DRAM
  - power to activate the rows
  - background power for standby modes and refresh</t>
  </si>
  <si>
    <t xml:space="preserve"> CA bus: assuming no termination for CS,CK,CA due to slow speed (800 MHz max)</t>
  </si>
  <si>
    <t>-DVFSC/DVFSQ is not supported in Rev0.1 (VDDQ = 0.5V only, VDD2L power = 0mW)</t>
  </si>
  <si>
    <t>-This calculator does not support single-ended CK,WCK,RDQS</t>
  </si>
  <si>
    <t>A usage factor 1/2 is applied in the formula because power is consumed only when the data is HIGH. Also assuming the signal swing is 0.5*VDDQ for terminated conditions.</t>
  </si>
  <si>
    <t>WCK frequency (MHz)</t>
  </si>
  <si>
    <t xml:space="preserve">    If yes, equivalent SoC DQ term (MR17OP[2:0])</t>
  </si>
  <si>
    <t>Is DQ terminated during WRITEs?</t>
  </si>
  <si>
    <t>Is NT ODT enabled during READs or WRITEs?</t>
  </si>
  <si>
    <t>The percentage of clock cycles where the rank is not reading or writing but NT ODT is enabled.</t>
  </si>
  <si>
    <t xml:space="preserve">  # of clk cycles for 1 column access:   BL/2</t>
  </si>
  <si>
    <r>
      <t>This output driver power per DQ on the DRAM is specific to each system design and must be calculated.  DQ power is typically calculated using the equation P=CV^</t>
    </r>
    <r>
      <rPr>
        <vertAlign val="superscript"/>
        <sz val="10"/>
        <rFont val="Frutiger 55 Roman"/>
        <family val="2"/>
      </rPr>
      <t>2</t>
    </r>
    <r>
      <rPr>
        <i/>
        <sz val="10"/>
        <rFont val="Frutiger 55 Roman"/>
        <family val="2"/>
      </rPr>
      <t>f</t>
    </r>
    <r>
      <rPr>
        <sz val="10"/>
        <rFont val="Frutiger 55 Roman"/>
        <family val="2"/>
      </rPr>
      <t>. example: PDQ(RD) = 5pF × (1.3V)^</t>
    </r>
    <r>
      <rPr>
        <vertAlign val="superscript"/>
        <sz val="10"/>
        <rFont val="Frutiger 55 Roman"/>
        <family val="2"/>
      </rPr>
      <t>2</t>
    </r>
    <r>
      <rPr>
        <sz val="10"/>
        <rFont val="Frutiger 55 Roman"/>
        <family val="2"/>
      </rPr>
      <t xml:space="preserve"> × 400 MHz = 3.4mW.  A usage factor (i.e. 1/2 or 2/3) can also be applied since not all DQ will switch simultaneously at the maximum system data rate.  Note: </t>
    </r>
    <r>
      <rPr>
        <i/>
        <sz val="10"/>
        <rFont val="Frutiger 55 Roman"/>
        <family val="2"/>
      </rPr>
      <t>f</t>
    </r>
    <r>
      <rPr>
        <sz val="10"/>
        <rFont val="Frutiger 55 Roman"/>
        <family val="2"/>
      </rPr>
      <t xml:space="preserve"> is the average frequency of the data. For DDR, data switches twice per WCK cycle.</t>
    </r>
  </si>
  <si>
    <t>-031 (6400 Mb/s)</t>
    <phoneticPr fontId="33"/>
  </si>
  <si>
    <t>Rev0.2 Sep. 4, 2019:  Added Y2BM(12Gb) IDD value to "LPDDR5 Specs"</t>
    <phoneticPr fontId="0" type="noConversion"/>
  </si>
  <si>
    <t>Verify the data matches the most recent data sheet.</t>
  </si>
  <si>
    <t>-Signal swing assuming 0.5*VDDQ for both read and write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</si>
</sst>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_(* \(#,##0.00\);_(* &quot;-&quot;??_);_(@_)"/>
    <numFmt numFmtId="164" formatCode="0.0"/>
    <numFmt numFmtId="165" formatCode="mmmm\ d\,\ yyyy"/>
    <numFmt numFmtId="166" formatCode="_(* #,##0_);_(* \(#,##0\);_(* &quot;-&quot;??_);_(@_)"/>
    <numFmt numFmtId="167" formatCode="0_ "/>
    <numFmt numFmtId="168" formatCode="0.00_);[Red]\(0.00\)"/>
    <numFmt numFmtId="169" formatCode="0.00_);\(0.00\)"/>
  </numFmts>
  <fonts count="49">
    <font>
      <sz val="10"/>
      <name val="Arial"/>
    </font>
    <font>
      <sz val="10"/>
      <name val="Arial"/>
      <family val="2"/>
    </font>
    <font>
      <sz val="10"/>
      <name val="Arial"/>
      <family val="2"/>
    </font>
    <font>
      <sz val="10"/>
      <name val="Frutiger 55 Roman"/>
      <family val="2"/>
    </font>
    <font>
      <u/>
      <sz val="10"/>
      <color indexed="12"/>
      <name val="Arial"/>
      <family val="2"/>
    </font>
    <font>
      <u/>
      <sz val="10"/>
      <color indexed="12"/>
      <name val="Arial"/>
      <family val="2"/>
    </font>
    <font>
      <b/>
      <sz val="10"/>
      <name val="Frutiger 55 Roman"/>
      <family val="2"/>
    </font>
    <font>
      <u/>
      <sz val="10"/>
      <color indexed="12"/>
      <name val="Frutiger 55 Roman"/>
      <family val="2"/>
    </font>
    <font>
      <b/>
      <u/>
      <sz val="14"/>
      <name val="Frutiger 55 Roman"/>
      <family val="2"/>
    </font>
    <font>
      <b/>
      <sz val="12"/>
      <name val="Frutiger 55 Roman"/>
      <family val="2"/>
    </font>
    <font>
      <b/>
      <i/>
      <sz val="14"/>
      <color rgb="FF003366"/>
      <name val="Frutiger 55 Roman"/>
      <family val="2"/>
    </font>
    <font>
      <b/>
      <i/>
      <sz val="10"/>
      <name val="Frutiger 55 Roman"/>
      <family val="2"/>
    </font>
    <font>
      <b/>
      <sz val="10"/>
      <color rgb="FFFF0000"/>
      <name val="Frutiger 55 Roman"/>
      <family val="2"/>
    </font>
    <font>
      <b/>
      <i/>
      <sz val="10"/>
      <color indexed="10"/>
      <name val="Frutiger 55 Roman"/>
      <family val="2"/>
    </font>
    <font>
      <b/>
      <sz val="11"/>
      <color indexed="9"/>
      <name val="Frutiger 55 Roman"/>
      <family val="2"/>
    </font>
    <font>
      <sz val="11"/>
      <name val="Frutiger 55 Roman"/>
      <family val="2"/>
    </font>
    <font>
      <i/>
      <sz val="11"/>
      <name val="Frutiger 55 Roman"/>
      <family val="2"/>
    </font>
    <font>
      <vertAlign val="subscript"/>
      <sz val="11"/>
      <name val="Frutiger 55 Roman"/>
      <family val="2"/>
    </font>
    <font>
      <sz val="11"/>
      <color indexed="9"/>
      <name val="Frutiger 55 Roman"/>
      <family val="2"/>
    </font>
    <font>
      <vertAlign val="superscript"/>
      <sz val="11"/>
      <name val="Frutiger 55 Roman"/>
      <family val="2"/>
    </font>
    <font>
      <i/>
      <sz val="10"/>
      <name val="Frutiger 55 Roman"/>
      <family val="2"/>
    </font>
    <font>
      <vertAlign val="subscript"/>
      <sz val="10"/>
      <name val="Frutiger 55 Roman"/>
      <family val="2"/>
    </font>
    <font>
      <vertAlign val="superscript"/>
      <sz val="10"/>
      <name val="Frutiger 55 Roman"/>
      <family val="2"/>
    </font>
    <font>
      <b/>
      <sz val="18"/>
      <color rgb="FF003366"/>
      <name val="Frutiger 55 Roman"/>
      <family val="2"/>
    </font>
    <font>
      <sz val="18"/>
      <color rgb="FF003366"/>
      <name val="Frutiger 55 Roman"/>
      <family val="2"/>
    </font>
    <font>
      <sz val="11"/>
      <color indexed="8"/>
      <name val="Frutiger 55 Roman"/>
      <family val="2"/>
    </font>
    <font>
      <b/>
      <i/>
      <sz val="16"/>
      <color rgb="FF003366"/>
      <name val="Frutiger 55 Roman"/>
      <family val="2"/>
    </font>
    <font>
      <sz val="10"/>
      <color theme="0"/>
      <name val="Frutiger 55 Roman"/>
      <family val="2"/>
    </font>
    <font>
      <sz val="10"/>
      <color indexed="9"/>
      <name val="Frutiger 55 Roman"/>
      <family val="2"/>
    </font>
    <font>
      <sz val="10"/>
      <color indexed="10"/>
      <name val="Frutiger 55 Roman"/>
      <family val="2"/>
    </font>
    <font>
      <sz val="10"/>
      <color theme="1"/>
      <name val="Frutiger 55 Roman"/>
      <family val="2"/>
    </font>
    <font>
      <sz val="10"/>
      <color rgb="FFFF0000"/>
      <name val="Frutiger 55 Roman"/>
      <family val="2"/>
    </font>
    <font>
      <b/>
      <i/>
      <sz val="10"/>
      <color rgb="FFFF0000"/>
      <name val="Frutiger 55 Roman"/>
      <family val="2"/>
    </font>
    <font>
      <sz val="6"/>
      <name val="ＭＳ Ｐゴシック"/>
      <family val="3"/>
      <charset val="128"/>
    </font>
    <font>
      <sz val="10"/>
      <name val="ＭＳ Ｐゴシック"/>
      <family val="3"/>
      <charset val="128"/>
    </font>
    <font>
      <sz val="11"/>
      <color theme="2"/>
      <name val="Frutiger 55 Roman"/>
      <family val="2"/>
    </font>
    <font>
      <b/>
      <sz val="20"/>
      <color rgb="FFFF0000"/>
      <name val="Frutiger 55 Roman"/>
      <family val="2"/>
    </font>
    <font>
      <sz val="11"/>
      <color theme="0"/>
      <name val="Frutiger 55 Roman"/>
      <family val="2"/>
    </font>
    <font>
      <sz val="11"/>
      <name val="Calibri"/>
      <family val="2"/>
    </font>
    <font>
      <b/>
      <sz val="11"/>
      <name val="Calibri"/>
      <family val="2"/>
    </font>
    <font>
      <sz val="11"/>
      <color theme="3" tint="-0.499984740745262"/>
      <name val="Calibri"/>
      <family val="2"/>
    </font>
    <font>
      <sz val="10"/>
      <name val="Frutiger 55 Roman"/>
    </font>
    <font>
      <vertAlign val="subscript"/>
      <sz val="10"/>
      <color rgb="FFFF0000"/>
      <name val="Frutiger 55 Roman"/>
      <family val="2"/>
    </font>
    <font>
      <sz val="11"/>
      <color theme="1"/>
      <name val="Frutiger 55 Roman"/>
      <family val="2"/>
    </font>
    <font>
      <sz val="10"/>
      <color rgb="FFFF0000"/>
      <name val="ＭＳ Ｐゴシック"/>
      <family val="3"/>
      <charset val="128"/>
    </font>
    <font>
      <b/>
      <sz val="18"/>
      <name val="Frutiger 55 Roman"/>
    </font>
    <font>
      <sz val="18"/>
      <name val="Arial"/>
      <family val="2"/>
    </font>
    <font>
      <sz val="11"/>
      <name val="Frutiger 55 Roman"/>
    </font>
    <font>
      <vertAlign val="superscript"/>
      <sz val="11"/>
      <color theme="3" tint="-0.499984740745262"/>
      <name val="Calibri"/>
      <family val="2"/>
    </font>
  </fonts>
  <fills count="11">
    <fill>
      <patternFill patternType="none"/>
    </fill>
    <fill>
      <patternFill patternType="gray125"/>
    </fill>
    <fill>
      <patternFill patternType="solid">
        <fgColor indexed="51"/>
        <bgColor indexed="64"/>
      </patternFill>
    </fill>
    <fill>
      <patternFill patternType="solid">
        <fgColor rgb="FF006666"/>
        <bgColor indexed="64"/>
      </patternFill>
    </fill>
    <fill>
      <patternFill patternType="solid">
        <fgColor rgb="FF003366"/>
        <bgColor indexed="64"/>
      </patternFill>
    </fill>
    <fill>
      <patternFill patternType="solid">
        <fgColor theme="0"/>
        <bgColor indexed="64"/>
      </patternFill>
    </fill>
    <fill>
      <patternFill patternType="solid">
        <fgColor theme="6" tint="0.39994506668294322"/>
        <bgColor indexed="64"/>
      </patternFill>
    </fill>
    <fill>
      <patternFill patternType="solid">
        <fgColor theme="3" tint="-0.24994659260841701"/>
        <bgColor indexed="64"/>
      </patternFill>
    </fill>
    <fill>
      <patternFill patternType="solid">
        <fgColor rgb="FFFFC000"/>
        <bgColor indexed="64"/>
      </patternFill>
    </fill>
    <fill>
      <patternFill patternType="solid">
        <fgColor theme="3" tint="-0.249977111117893"/>
        <bgColor indexed="64"/>
      </patternFill>
    </fill>
    <fill>
      <patternFill patternType="solid">
        <fgColor theme="1" tint="0.34998626667073579"/>
        <bgColor indexed="64"/>
      </patternFill>
    </fill>
  </fills>
  <borders count="66">
    <border>
      <left/>
      <right/>
      <top/>
      <bottom/>
      <diagonal/>
    </border>
    <border>
      <left/>
      <right style="medium">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bottom/>
      <diagonal/>
    </border>
    <border>
      <left style="medium">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top style="thin">
        <color indexed="64"/>
      </top>
      <bottom style="thin">
        <color indexed="64"/>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bottom/>
      <diagonal/>
    </border>
    <border>
      <left style="thin">
        <color indexed="64"/>
      </left>
      <right style="medium">
        <color indexed="64"/>
      </right>
      <top/>
      <bottom/>
      <diagonal/>
    </border>
    <border>
      <left/>
      <right/>
      <top style="medium">
        <color indexed="64"/>
      </top>
      <bottom style="medium">
        <color indexed="64"/>
      </bottom>
      <diagonal/>
    </border>
    <border>
      <left/>
      <right/>
      <top style="medium">
        <color indexed="64"/>
      </top>
      <bottom style="thin">
        <color indexed="64"/>
      </bottom>
      <diagonal/>
    </border>
    <border>
      <left style="medium">
        <color indexed="64"/>
      </left>
      <right/>
      <top style="medium">
        <color indexed="64"/>
      </top>
      <bottom style="thin">
        <color indexed="64"/>
      </bottom>
      <diagonal/>
    </border>
    <border>
      <left/>
      <right style="medium">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ck">
        <color indexed="64"/>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style="thick">
        <color indexed="64"/>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ck">
        <color indexed="64"/>
      </left>
      <right style="thin">
        <color indexed="64"/>
      </right>
      <top style="medium">
        <color indexed="64"/>
      </top>
      <bottom/>
      <diagonal/>
    </border>
    <border>
      <left style="thin">
        <color indexed="64"/>
      </left>
      <right style="thick">
        <color indexed="64"/>
      </right>
      <top style="medium">
        <color indexed="64"/>
      </top>
      <bottom/>
      <diagonal/>
    </border>
    <border>
      <left style="thick">
        <color indexed="64"/>
      </left>
      <right style="thin">
        <color indexed="64"/>
      </right>
      <top/>
      <bottom style="thin">
        <color indexed="64"/>
      </bottom>
      <diagonal/>
    </border>
    <border>
      <left style="thin">
        <color indexed="64"/>
      </left>
      <right style="thick">
        <color indexed="64"/>
      </right>
      <top/>
      <bottom style="thin">
        <color indexed="64"/>
      </bottom>
      <diagonal/>
    </border>
    <border>
      <left style="thick">
        <color indexed="64"/>
      </left>
      <right/>
      <top/>
      <bottom/>
      <diagonal/>
    </border>
    <border>
      <left/>
      <right style="thick">
        <color indexed="64"/>
      </right>
      <top/>
      <bottom/>
      <diagonal/>
    </border>
    <border>
      <left style="thick">
        <color indexed="64"/>
      </left>
      <right style="thick">
        <color indexed="64"/>
      </right>
      <top style="thick">
        <color indexed="64"/>
      </top>
      <bottom/>
      <diagonal/>
    </border>
    <border>
      <left style="thick">
        <color indexed="64"/>
      </left>
      <right style="thick">
        <color indexed="64"/>
      </right>
      <top/>
      <bottom/>
      <diagonal/>
    </border>
    <border>
      <left style="thick">
        <color indexed="64"/>
      </left>
      <right style="thick">
        <color indexed="64"/>
      </right>
      <top/>
      <bottom style="thin">
        <color indexed="64"/>
      </bottom>
      <diagonal/>
    </border>
    <border>
      <left style="thick">
        <color indexed="64"/>
      </left>
      <right style="thick">
        <color indexed="64"/>
      </right>
      <top style="thin">
        <color indexed="64"/>
      </top>
      <bottom style="thin">
        <color indexed="64"/>
      </bottom>
      <diagonal/>
    </border>
    <border>
      <left style="thick">
        <color indexed="64"/>
      </left>
      <right style="thin">
        <color indexed="64"/>
      </right>
      <top style="thick">
        <color indexed="64"/>
      </top>
      <bottom/>
      <diagonal/>
    </border>
    <border>
      <left style="thin">
        <color indexed="64"/>
      </left>
      <right style="thick">
        <color indexed="64"/>
      </right>
      <top style="thick">
        <color indexed="64"/>
      </top>
      <bottom/>
      <diagonal/>
    </border>
    <border>
      <left style="thick">
        <color indexed="64"/>
      </left>
      <right style="thin">
        <color indexed="64"/>
      </right>
      <top/>
      <bottom/>
      <diagonal/>
    </border>
    <border>
      <left style="thin">
        <color indexed="64"/>
      </left>
      <right style="thick">
        <color indexed="64"/>
      </right>
      <top/>
      <bottom/>
      <diagonal/>
    </border>
    <border>
      <left style="thin">
        <color indexed="64"/>
      </left>
      <right/>
      <top style="thick">
        <color indexed="64"/>
      </top>
      <bottom style="thin">
        <color indexed="64"/>
      </bottom>
      <diagonal/>
    </border>
  </borders>
  <cellStyleXfs count="13">
    <xf numFmtId="0" fontId="0" fillId="0" borderId="0"/>
    <xf numFmtId="43" fontId="1" fillId="0" borderId="0" applyFont="0" applyFill="0" applyBorder="0" applyAlignment="0" applyProtection="0"/>
    <xf numFmtId="0" fontId="4" fillId="0" borderId="0" applyNumberFormat="0" applyFill="0" applyBorder="0" applyAlignment="0" applyProtection="0">
      <alignment vertical="top"/>
      <protection locked="0"/>
    </xf>
    <xf numFmtId="9" fontId="1" fillId="0" borderId="0" applyFont="0" applyFill="0" applyBorder="0" applyAlignment="0" applyProtection="0"/>
    <xf numFmtId="0" fontId="2" fillId="0" borderId="0"/>
    <xf numFmtId="43" fontId="2" fillId="0" borderId="0" applyFont="0" applyFill="0" applyBorder="0" applyAlignment="0" applyProtection="0"/>
    <xf numFmtId="0" fontId="5" fillId="0" borderId="0" applyNumberFormat="0" applyFill="0" applyBorder="0" applyAlignment="0" applyProtection="0">
      <alignment vertical="top"/>
      <protection locked="0"/>
    </xf>
    <xf numFmtId="9" fontId="2" fillId="0" borderId="0" applyFont="0" applyFill="0" applyBorder="0" applyAlignment="0" applyProtection="0"/>
    <xf numFmtId="0" fontId="1" fillId="0" borderId="0"/>
    <xf numFmtId="0" fontId="1" fillId="0" borderId="0"/>
    <xf numFmtId="43" fontId="1" fillId="0" borderId="0" applyFont="0" applyFill="0" applyBorder="0" applyAlignment="0" applyProtection="0"/>
    <xf numFmtId="0" fontId="4" fillId="0" borderId="0" applyNumberFormat="0" applyFill="0" applyBorder="0" applyAlignment="0" applyProtection="0">
      <alignment vertical="top"/>
      <protection locked="0"/>
    </xf>
    <xf numFmtId="9" fontId="1" fillId="0" borderId="0" applyFont="0" applyFill="0" applyBorder="0" applyAlignment="0" applyProtection="0"/>
  </cellStyleXfs>
  <cellXfs count="293">
    <xf numFmtId="0" fontId="0" fillId="0" borderId="0" xfId="0"/>
    <xf numFmtId="0" fontId="3" fillId="0" borderId="0" xfId="0" applyFont="1" applyAlignment="1">
      <alignment vertical="justify"/>
    </xf>
    <xf numFmtId="0" fontId="3" fillId="0" borderId="0" xfId="0" applyFont="1" applyFill="1" applyBorder="1" applyAlignment="1">
      <alignment vertical="justify"/>
    </xf>
    <xf numFmtId="0" fontId="3" fillId="0" borderId="0" xfId="0" applyFont="1"/>
    <xf numFmtId="0" fontId="6" fillId="0" borderId="16" xfId="0" applyFont="1" applyBorder="1" applyAlignment="1">
      <alignment vertical="top"/>
    </xf>
    <xf numFmtId="0" fontId="6" fillId="0" borderId="17" xfId="0" applyFont="1" applyBorder="1" applyAlignment="1">
      <alignment vertical="top"/>
    </xf>
    <xf numFmtId="0" fontId="6" fillId="0" borderId="10" xfId="0" applyFont="1" applyBorder="1" applyAlignment="1">
      <alignment vertical="top"/>
    </xf>
    <xf numFmtId="0" fontId="6" fillId="0" borderId="0" xfId="0" applyFont="1" applyBorder="1" applyAlignment="1">
      <alignment vertical="top"/>
    </xf>
    <xf numFmtId="0" fontId="3" fillId="0" borderId="1" xfId="0" applyFont="1" applyBorder="1" applyAlignment="1">
      <alignment vertical="top" wrapText="1"/>
    </xf>
    <xf numFmtId="0" fontId="7" fillId="0" borderId="1" xfId="2" applyFont="1" applyBorder="1" applyAlignment="1" applyProtection="1">
      <alignment vertical="top" wrapText="1"/>
    </xf>
    <xf numFmtId="0" fontId="3" fillId="0" borderId="1" xfId="0" applyFont="1" applyBorder="1" applyAlignment="1">
      <alignment vertical="center" wrapText="1"/>
    </xf>
    <xf numFmtId="0" fontId="6" fillId="0" borderId="19" xfId="0" applyFont="1" applyBorder="1" applyAlignment="1">
      <alignment vertical="top"/>
    </xf>
    <xf numFmtId="0" fontId="6" fillId="0" borderId="26" xfId="0" applyFont="1" applyBorder="1" applyAlignment="1">
      <alignment vertical="top"/>
    </xf>
    <xf numFmtId="0" fontId="3" fillId="0" borderId="20" xfId="0" applyFont="1" applyBorder="1" applyAlignment="1">
      <alignment vertical="top" wrapText="1"/>
    </xf>
    <xf numFmtId="0" fontId="6" fillId="0" borderId="0" xfId="0" applyFont="1"/>
    <xf numFmtId="0" fontId="9" fillId="0" borderId="0" xfId="0" applyFont="1"/>
    <xf numFmtId="0" fontId="6" fillId="0" borderId="0" xfId="0" applyFont="1" applyAlignment="1">
      <alignment wrapText="1"/>
    </xf>
    <xf numFmtId="0" fontId="6" fillId="0" borderId="0" xfId="0" applyFont="1" applyAlignment="1">
      <alignment horizontal="left" vertical="top" wrapText="1"/>
    </xf>
    <xf numFmtId="0" fontId="6" fillId="8" borderId="11" xfId="0" applyFont="1" applyFill="1" applyBorder="1" applyAlignment="1"/>
    <xf numFmtId="164" fontId="6" fillId="2" borderId="4" xfId="0" applyNumberFormat="1" applyFont="1" applyFill="1" applyBorder="1"/>
    <xf numFmtId="0" fontId="6" fillId="2" borderId="9" xfId="0" applyFont="1" applyFill="1" applyBorder="1" applyAlignment="1">
      <alignment horizontal="center"/>
    </xf>
    <xf numFmtId="164" fontId="6" fillId="2" borderId="13" xfId="0" applyNumberFormat="1" applyFont="1" applyFill="1" applyBorder="1"/>
    <xf numFmtId="0" fontId="6" fillId="2" borderId="15" xfId="0" applyFont="1" applyFill="1" applyBorder="1" applyAlignment="1">
      <alignment horizontal="center"/>
    </xf>
    <xf numFmtId="0" fontId="13" fillId="0" borderId="0" xfId="0" applyFont="1"/>
    <xf numFmtId="0" fontId="3" fillId="0" borderId="0" xfId="0" applyFont="1" applyBorder="1"/>
    <xf numFmtId="0" fontId="3" fillId="0" borderId="0" xfId="0" applyFont="1" applyAlignment="1">
      <alignment horizontal="center"/>
    </xf>
    <xf numFmtId="0" fontId="3" fillId="0" borderId="0" xfId="0" applyFont="1" applyAlignment="1">
      <alignment vertical="center"/>
    </xf>
    <xf numFmtId="0" fontId="3" fillId="0" borderId="0" xfId="0" applyFont="1" applyAlignment="1"/>
    <xf numFmtId="0" fontId="13" fillId="0" borderId="0" xfId="0" applyFont="1" applyAlignment="1">
      <alignment vertical="justify"/>
    </xf>
    <xf numFmtId="0" fontId="3" fillId="0" borderId="0" xfId="0" applyFont="1" applyAlignment="1">
      <alignment horizontal="center" vertical="justify"/>
    </xf>
    <xf numFmtId="0" fontId="6" fillId="0" borderId="0" xfId="0" applyFont="1" applyAlignment="1">
      <alignment horizontal="center" vertical="justify"/>
    </xf>
    <xf numFmtId="0" fontId="6" fillId="0" borderId="0" xfId="0" applyFont="1" applyAlignment="1">
      <alignment vertical="justify"/>
    </xf>
    <xf numFmtId="0" fontId="3" fillId="0" borderId="0" xfId="0" applyFont="1" applyFill="1" applyAlignment="1">
      <alignment vertical="justify"/>
    </xf>
    <xf numFmtId="0" fontId="15" fillId="0" borderId="8" xfId="0" applyFont="1" applyBorder="1" applyAlignment="1">
      <alignment vertical="justify"/>
    </xf>
    <xf numFmtId="0" fontId="14" fillId="0" borderId="38" xfId="0" applyFont="1" applyFill="1" applyBorder="1" applyAlignment="1">
      <alignment horizontal="center" vertical="justify"/>
    </xf>
    <xf numFmtId="0" fontId="15" fillId="0" borderId="32" xfId="0" applyFont="1" applyFill="1" applyBorder="1" applyAlignment="1">
      <alignment horizontal="left" vertical="justify"/>
    </xf>
    <xf numFmtId="0" fontId="15" fillId="0" borderId="4" xfId="0" applyFont="1" applyBorder="1" applyAlignment="1">
      <alignment vertical="justify"/>
    </xf>
    <xf numFmtId="0" fontId="3" fillId="0" borderId="0" xfId="0" quotePrefix="1" applyFont="1" applyAlignment="1">
      <alignment vertical="justify"/>
    </xf>
    <xf numFmtId="0" fontId="3" fillId="0" borderId="0" xfId="0" quotePrefix="1" applyFont="1" applyAlignment="1">
      <alignment horizontal="center" vertical="justify"/>
    </xf>
    <xf numFmtId="0" fontId="25" fillId="0" borderId="4" xfId="0" quotePrefix="1" applyFont="1" applyFill="1" applyBorder="1" applyAlignment="1">
      <alignment horizontal="center" vertical="justify"/>
    </xf>
    <xf numFmtId="0" fontId="15" fillId="0" borderId="9" xfId="0" applyFont="1" applyBorder="1" applyAlignment="1">
      <alignment horizontal="center" vertical="justify"/>
    </xf>
    <xf numFmtId="0" fontId="19" fillId="0" borderId="4" xfId="0" applyFont="1" applyBorder="1" applyAlignment="1">
      <alignment vertical="justify"/>
    </xf>
    <xf numFmtId="0" fontId="19" fillId="0" borderId="8" xfId="0" applyFont="1" applyBorder="1" applyAlignment="1">
      <alignment vertical="justify"/>
    </xf>
    <xf numFmtId="0" fontId="3" fillId="0" borderId="5" xfId="0" applyFont="1" applyBorder="1" applyAlignment="1">
      <alignment horizontal="center"/>
    </xf>
    <xf numFmtId="0" fontId="3" fillId="0" borderId="6" xfId="0" applyFont="1" applyBorder="1" applyAlignment="1">
      <alignment horizontal="center"/>
    </xf>
    <xf numFmtId="0" fontId="3" fillId="0" borderId="7" xfId="0" applyFont="1" applyBorder="1" applyAlignment="1">
      <alignment horizontal="center"/>
    </xf>
    <xf numFmtId="0" fontId="27" fillId="4" borderId="33" xfId="0" applyFont="1" applyFill="1" applyBorder="1" applyAlignment="1">
      <alignment horizontal="center" vertical="center" wrapText="1"/>
    </xf>
    <xf numFmtId="0" fontId="27" fillId="4" borderId="34" xfId="0" applyFont="1" applyFill="1" applyBorder="1" applyAlignment="1">
      <alignment horizontal="center" vertical="center"/>
    </xf>
    <xf numFmtId="0" fontId="3" fillId="0" borderId="8" xfId="0" applyFont="1" applyBorder="1" applyAlignment="1">
      <alignment wrapText="1"/>
    </xf>
    <xf numFmtId="0" fontId="28" fillId="3" borderId="4" xfId="0" quotePrefix="1" applyFont="1" applyFill="1" applyBorder="1" applyAlignment="1" applyProtection="1">
      <alignment horizontal="center" vertical="center"/>
      <protection locked="0"/>
    </xf>
    <xf numFmtId="0" fontId="29" fillId="0" borderId="9" xfId="0" applyFont="1" applyBorder="1"/>
    <xf numFmtId="0" fontId="3" fillId="0" borderId="9" xfId="0" applyFont="1" applyBorder="1" applyAlignment="1">
      <alignment horizontal="left" vertical="center" wrapText="1"/>
    </xf>
    <xf numFmtId="0" fontId="3" fillId="0" borderId="9" xfId="0" applyFont="1" applyBorder="1" applyAlignment="1">
      <alignment wrapText="1"/>
    </xf>
    <xf numFmtId="0" fontId="29" fillId="0" borderId="9" xfId="0" applyFont="1" applyBorder="1" applyAlignment="1">
      <alignment horizontal="left" vertical="top"/>
    </xf>
    <xf numFmtId="0" fontId="3" fillId="0" borderId="22" xfId="0" applyFont="1" applyBorder="1" applyAlignment="1">
      <alignment wrapText="1"/>
    </xf>
    <xf numFmtId="0" fontId="3" fillId="0" borderId="9" xfId="0" applyFont="1" applyBorder="1" applyAlignment="1">
      <alignment horizontal="left" vertical="center"/>
    </xf>
    <xf numFmtId="0" fontId="31" fillId="0" borderId="9" xfId="0" applyFont="1" applyBorder="1" applyAlignment="1">
      <alignment horizontal="left" vertical="top"/>
    </xf>
    <xf numFmtId="0" fontId="29" fillId="0" borderId="25" xfId="0" applyFont="1" applyBorder="1" applyAlignment="1">
      <alignment horizontal="left" vertical="top"/>
    </xf>
    <xf numFmtId="0" fontId="3" fillId="0" borderId="0" xfId="0" applyFont="1" applyBorder="1" applyAlignment="1"/>
    <xf numFmtId="0" fontId="3" fillId="0" borderId="0" xfId="0" applyFont="1" applyAlignment="1">
      <alignment horizontal="center" vertical="center" wrapText="1"/>
    </xf>
    <xf numFmtId="0" fontId="27" fillId="4" borderId="5" xfId="0" applyFont="1" applyFill="1" applyBorder="1" applyAlignment="1">
      <alignment horizontal="center" vertical="center" wrapText="1"/>
    </xf>
    <xf numFmtId="0" fontId="3" fillId="5" borderId="4" xfId="0" applyFont="1" applyFill="1" applyBorder="1" applyAlignment="1">
      <alignment vertical="center"/>
    </xf>
    <xf numFmtId="0" fontId="3" fillId="0" borderId="4" xfId="0" applyFont="1" applyFill="1" applyBorder="1" applyAlignment="1">
      <alignment vertical="center"/>
    </xf>
    <xf numFmtId="0" fontId="3" fillId="0" borderId="0" xfId="4" applyFont="1" applyFill="1" applyAlignment="1">
      <alignment vertical="center"/>
    </xf>
    <xf numFmtId="0" fontId="3" fillId="0" borderId="4" xfId="4" applyFont="1" applyFill="1" applyBorder="1" applyAlignment="1">
      <alignment horizontal="center" vertical="center"/>
    </xf>
    <xf numFmtId="0" fontId="6" fillId="0" borderId="0" xfId="0" applyFont="1" applyAlignment="1"/>
    <xf numFmtId="9" fontId="3" fillId="0" borderId="0" xfId="0" applyNumberFormat="1" applyFont="1" applyAlignment="1"/>
    <xf numFmtId="0" fontId="3" fillId="0" borderId="0" xfId="0" applyFont="1" applyAlignment="1">
      <alignment vertical="top"/>
    </xf>
    <xf numFmtId="0" fontId="3" fillId="0" borderId="0" xfId="0" applyFont="1" applyAlignment="1">
      <alignment horizontal="center" vertical="top"/>
    </xf>
    <xf numFmtId="0" fontId="3" fillId="0" borderId="0" xfId="0" applyFont="1" applyAlignment="1">
      <alignment horizontal="center" vertical="top" wrapText="1"/>
    </xf>
    <xf numFmtId="0" fontId="3" fillId="0" borderId="9" xfId="0" applyFont="1" applyBorder="1" applyAlignment="1">
      <alignment horizontal="center"/>
    </xf>
    <xf numFmtId="0" fontId="3" fillId="0" borderId="1" xfId="0" applyFont="1" applyBorder="1"/>
    <xf numFmtId="164" fontId="31" fillId="0" borderId="0" xfId="4" applyNumberFormat="1" applyFont="1"/>
    <xf numFmtId="164" fontId="3" fillId="0" borderId="0" xfId="0" applyNumberFormat="1" applyFont="1"/>
    <xf numFmtId="166" fontId="3" fillId="0" borderId="0" xfId="1" applyNumberFormat="1" applyFont="1"/>
    <xf numFmtId="9" fontId="3" fillId="0" borderId="0" xfId="0" applyNumberFormat="1" applyFont="1"/>
    <xf numFmtId="0" fontId="32" fillId="0" borderId="0" xfId="0" applyFont="1" applyAlignment="1">
      <alignment horizontal="left" vertical="top" wrapText="1"/>
    </xf>
    <xf numFmtId="0" fontId="3" fillId="0" borderId="9" xfId="0" applyFont="1" applyFill="1" applyBorder="1" applyAlignment="1">
      <alignment horizontal="center"/>
    </xf>
    <xf numFmtId="0" fontId="3" fillId="5" borderId="5" xfId="0" applyFont="1" applyFill="1" applyBorder="1" applyAlignment="1">
      <alignment vertical="center"/>
    </xf>
    <xf numFmtId="0" fontId="3" fillId="5" borderId="8" xfId="0" applyFont="1" applyFill="1" applyBorder="1" applyAlignment="1">
      <alignment vertical="center"/>
    </xf>
    <xf numFmtId="0" fontId="3" fillId="0" borderId="11" xfId="0" applyFont="1" applyBorder="1"/>
    <xf numFmtId="0" fontId="3" fillId="0" borderId="25" xfId="0" applyFont="1" applyBorder="1"/>
    <xf numFmtId="0" fontId="6" fillId="8" borderId="10" xfId="0" applyFont="1" applyFill="1" applyBorder="1" applyAlignment="1"/>
    <xf numFmtId="164" fontId="6" fillId="6" borderId="44" xfId="0" applyNumberFormat="1" applyFont="1" applyFill="1" applyBorder="1"/>
    <xf numFmtId="0" fontId="6" fillId="6" borderId="45" xfId="0" applyFont="1" applyFill="1" applyBorder="1" applyAlignment="1">
      <alignment horizontal="center"/>
    </xf>
    <xf numFmtId="0" fontId="3" fillId="0" borderId="15" xfId="0" applyFont="1" applyBorder="1" applyAlignment="1">
      <alignment horizontal="center"/>
    </xf>
    <xf numFmtId="0" fontId="3" fillId="0" borderId="34" xfId="0" applyFont="1" applyFill="1" applyBorder="1" applyAlignment="1">
      <alignment horizontal="center"/>
    </xf>
    <xf numFmtId="0" fontId="12" fillId="0" borderId="0" xfId="0" applyFont="1" applyAlignment="1">
      <alignment horizontal="center" vertical="center"/>
    </xf>
    <xf numFmtId="0" fontId="3" fillId="0" borderId="8" xfId="0" applyFont="1" applyFill="1" applyBorder="1" applyAlignment="1">
      <alignment vertical="center"/>
    </xf>
    <xf numFmtId="0" fontId="1" fillId="0" borderId="0" xfId="0" applyFont="1"/>
    <xf numFmtId="0" fontId="25" fillId="0" borderId="4" xfId="0" applyFont="1" applyFill="1" applyBorder="1" applyAlignment="1">
      <alignment horizontal="center" vertical="justify"/>
    </xf>
    <xf numFmtId="0" fontId="3" fillId="0" borderId="4" xfId="0" applyFont="1" applyBorder="1" applyAlignment="1">
      <alignment horizontal="left" vertical="top"/>
    </xf>
    <xf numFmtId="0" fontId="6" fillId="0" borderId="0" xfId="0" applyFont="1" applyFill="1" applyAlignment="1">
      <alignment horizontal="left" vertical="top" wrapText="1"/>
    </xf>
    <xf numFmtId="0" fontId="34" fillId="0" borderId="0" xfId="0" applyFont="1"/>
    <xf numFmtId="0" fontId="3" fillId="0" borderId="8" xfId="0" applyFont="1" applyFill="1" applyBorder="1" applyAlignment="1">
      <alignment wrapText="1"/>
    </xf>
    <xf numFmtId="0" fontId="3" fillId="0" borderId="23" xfId="0" applyFont="1" applyFill="1" applyBorder="1" applyAlignment="1">
      <alignment wrapText="1"/>
    </xf>
    <xf numFmtId="0" fontId="0" fillId="0" borderId="0" xfId="0" applyFill="1"/>
    <xf numFmtId="0" fontId="1" fillId="0" borderId="0" xfId="0" applyFont="1" applyBorder="1"/>
    <xf numFmtId="0" fontId="1" fillId="0" borderId="4" xfId="0" applyFont="1" applyFill="1" applyBorder="1"/>
    <xf numFmtId="0" fontId="1" fillId="0" borderId="0" xfId="0" applyFont="1" applyFill="1" applyBorder="1"/>
    <xf numFmtId="0" fontId="1" fillId="0" borderId="0" xfId="0" applyFont="1" applyFill="1"/>
    <xf numFmtId="0" fontId="19" fillId="0" borderId="0" xfId="0" applyFont="1" applyFill="1" applyBorder="1" applyAlignment="1">
      <alignment horizontal="left" vertical="center"/>
    </xf>
    <xf numFmtId="0" fontId="15" fillId="0" borderId="0" xfId="0" applyFont="1" applyFill="1" applyBorder="1" applyAlignment="1">
      <alignment horizontal="left" vertical="center" wrapText="1"/>
    </xf>
    <xf numFmtId="167" fontId="28" fillId="3" borderId="28" xfId="3" applyNumberFormat="1" applyFont="1" applyFill="1" applyBorder="1" applyAlignment="1" applyProtection="1">
      <alignment horizontal="center" vertical="center"/>
      <protection locked="0"/>
    </xf>
    <xf numFmtId="0" fontId="3" fillId="0" borderId="0" xfId="0" applyFont="1" applyFill="1" applyAlignment="1"/>
    <xf numFmtId="0" fontId="36" fillId="0" borderId="0" xfId="0" applyFont="1"/>
    <xf numFmtId="0" fontId="3" fillId="0" borderId="0" xfId="0" applyFont="1" applyFill="1" applyAlignment="1">
      <alignment horizontal="center" vertical="center" wrapText="1"/>
    </xf>
    <xf numFmtId="0" fontId="3" fillId="0" borderId="31" xfId="0" applyFont="1" applyFill="1" applyBorder="1" applyAlignment="1">
      <alignment horizontal="center" vertical="center" wrapText="1"/>
    </xf>
    <xf numFmtId="0" fontId="3" fillId="0" borderId="0" xfId="0" applyFont="1" applyFill="1" applyAlignment="1">
      <alignment vertical="center"/>
    </xf>
    <xf numFmtId="0" fontId="27" fillId="7" borderId="27" xfId="0" applyFont="1" applyFill="1" applyBorder="1" applyAlignment="1">
      <alignment horizontal="center" vertical="center" wrapText="1"/>
    </xf>
    <xf numFmtId="168" fontId="3" fillId="0" borderId="28" xfId="0" applyNumberFormat="1" applyFont="1" applyFill="1" applyBorder="1" applyAlignment="1">
      <alignment vertical="center" wrapText="1"/>
    </xf>
    <xf numFmtId="168" fontId="3" fillId="0" borderId="29" xfId="0" applyNumberFormat="1" applyFont="1" applyFill="1" applyBorder="1" applyAlignment="1">
      <alignment vertical="center" wrapText="1"/>
    </xf>
    <xf numFmtId="168" fontId="3" fillId="0" borderId="4" xfId="0" applyNumberFormat="1" applyFont="1" applyFill="1" applyBorder="1" applyAlignment="1">
      <alignment vertical="center" wrapText="1"/>
    </xf>
    <xf numFmtId="0" fontId="3" fillId="0" borderId="9" xfId="0" applyFont="1" applyFill="1" applyBorder="1" applyAlignment="1">
      <alignment horizontal="center" vertical="center"/>
    </xf>
    <xf numFmtId="0" fontId="3" fillId="0" borderId="15" xfId="0" applyFont="1" applyFill="1" applyBorder="1" applyAlignment="1">
      <alignment horizontal="center" vertical="center"/>
    </xf>
    <xf numFmtId="2" fontId="30" fillId="0" borderId="4" xfId="0" applyNumberFormat="1" applyFont="1" applyFill="1" applyBorder="1" applyAlignment="1">
      <alignment horizontal="center" vertical="center"/>
    </xf>
    <xf numFmtId="0" fontId="37" fillId="3" borderId="4" xfId="0" quotePrefix="1" applyFont="1" applyFill="1" applyBorder="1" applyAlignment="1">
      <alignment horizontal="center" vertical="justify"/>
    </xf>
    <xf numFmtId="0" fontId="15" fillId="0" borderId="4" xfId="0" applyFont="1" applyBorder="1" applyAlignment="1">
      <alignment horizontal="center" vertical="justify"/>
    </xf>
    <xf numFmtId="0" fontId="3" fillId="0" borderId="4" xfId="0" applyFont="1" applyBorder="1" applyAlignment="1">
      <alignment vertical="justify"/>
    </xf>
    <xf numFmtId="0" fontId="1" fillId="0" borderId="49" xfId="0" applyFont="1" applyFill="1" applyBorder="1"/>
    <xf numFmtId="0" fontId="1" fillId="0" borderId="50" xfId="0" applyFont="1" applyBorder="1"/>
    <xf numFmtId="0" fontId="1" fillId="0" borderId="55" xfId="0" applyFont="1" applyFill="1" applyBorder="1"/>
    <xf numFmtId="0" fontId="1" fillId="0" borderId="56" xfId="0" applyFont="1" applyFill="1" applyBorder="1"/>
    <xf numFmtId="0" fontId="1" fillId="0" borderId="49" xfId="0" applyFont="1" applyFill="1" applyBorder="1" applyAlignment="1">
      <alignment horizontal="center"/>
    </xf>
    <xf numFmtId="0" fontId="1" fillId="0" borderId="60" xfId="0" applyFont="1" applyBorder="1" applyAlignment="1">
      <alignment horizontal="center"/>
    </xf>
    <xf numFmtId="0" fontId="1" fillId="0" borderId="58" xfId="0" applyFont="1" applyFill="1" applyBorder="1"/>
    <xf numFmtId="0" fontId="25" fillId="0" borderId="60" xfId="0" applyFont="1" applyFill="1" applyBorder="1" applyAlignment="1">
      <alignment horizontal="center" vertical="center"/>
    </xf>
    <xf numFmtId="0" fontId="15" fillId="0" borderId="49" xfId="0" applyFont="1" applyBorder="1" applyAlignment="1">
      <alignment vertical="justify"/>
    </xf>
    <xf numFmtId="0" fontId="15" fillId="0" borderId="50" xfId="0" applyFont="1" applyBorder="1" applyAlignment="1">
      <alignment vertical="justify"/>
    </xf>
    <xf numFmtId="0" fontId="19" fillId="0" borderId="50" xfId="0" applyFont="1" applyFill="1" applyBorder="1" applyAlignment="1">
      <alignment horizontal="left" vertical="center" wrapText="1"/>
    </xf>
    <xf numFmtId="0" fontId="19" fillId="0" borderId="49" xfId="0" applyFont="1" applyFill="1" applyBorder="1" applyAlignment="1">
      <alignment horizontal="left" vertical="center"/>
    </xf>
    <xf numFmtId="0" fontId="15" fillId="0" borderId="50" xfId="0" applyFont="1" applyFill="1" applyBorder="1" applyAlignment="1">
      <alignment horizontal="left" vertical="center" wrapText="1"/>
    </xf>
    <xf numFmtId="0" fontId="3" fillId="5" borderId="11" xfId="0" applyFont="1" applyFill="1" applyBorder="1" applyAlignment="1">
      <alignment vertical="center"/>
    </xf>
    <xf numFmtId="0" fontId="1" fillId="10" borderId="4" xfId="0" applyFont="1" applyFill="1" applyBorder="1" applyAlignment="1">
      <alignment horizontal="center"/>
    </xf>
    <xf numFmtId="0" fontId="1" fillId="10" borderId="50" xfId="0" applyFont="1" applyFill="1" applyBorder="1" applyAlignment="1">
      <alignment horizontal="center"/>
    </xf>
    <xf numFmtId="164" fontId="6" fillId="0" borderId="2" xfId="0" applyNumberFormat="1" applyFont="1" applyFill="1" applyBorder="1" applyAlignment="1"/>
    <xf numFmtId="0" fontId="3" fillId="0" borderId="45" xfId="4" applyFont="1" applyFill="1" applyBorder="1" applyAlignment="1">
      <alignment horizontal="center" vertical="center"/>
    </xf>
    <xf numFmtId="0" fontId="10" fillId="0" borderId="0" xfId="0" applyFont="1" applyFill="1" applyBorder="1" applyAlignment="1">
      <alignment horizontal="center" vertical="center" wrapText="1"/>
    </xf>
    <xf numFmtId="0" fontId="3" fillId="0" borderId="0" xfId="0" applyFont="1" applyBorder="1" applyAlignment="1">
      <alignment horizontal="center" vertical="center" wrapText="1"/>
    </xf>
    <xf numFmtId="0" fontId="27" fillId="0" borderId="4" xfId="0" applyFont="1" applyFill="1" applyBorder="1" applyAlignment="1">
      <alignment horizontal="center" vertical="center" wrapText="1"/>
    </xf>
    <xf numFmtId="0" fontId="12" fillId="0" borderId="0" xfId="0" applyFont="1" applyAlignment="1">
      <alignment horizontal="left" vertical="top" wrapText="1"/>
    </xf>
    <xf numFmtId="0" fontId="38" fillId="0" borderId="0" xfId="0" applyFont="1"/>
    <xf numFmtId="0" fontId="39" fillId="0" borderId="0" xfId="0" applyFont="1"/>
    <xf numFmtId="0" fontId="3" fillId="0" borderId="29" xfId="0" applyFont="1" applyFill="1" applyBorder="1" applyAlignment="1">
      <alignment horizontal="center" vertical="center"/>
    </xf>
    <xf numFmtId="0" fontId="6" fillId="0" borderId="0" xfId="0" applyFont="1" applyFill="1" applyAlignment="1">
      <alignment wrapText="1"/>
    </xf>
    <xf numFmtId="164" fontId="3" fillId="0" borderId="4" xfId="0" applyNumberFormat="1" applyFont="1" applyFill="1" applyBorder="1"/>
    <xf numFmtId="0" fontId="38" fillId="0" borderId="0" xfId="0" applyFont="1" applyProtection="1">
      <protection hidden="1"/>
    </xf>
    <xf numFmtId="0" fontId="3" fillId="0" borderId="0" xfId="0" applyFont="1" applyProtection="1">
      <protection hidden="1"/>
    </xf>
    <xf numFmtId="0" fontId="40" fillId="0" borderId="0" xfId="0" applyFont="1" applyAlignment="1" applyProtection="1">
      <alignment vertical="center"/>
      <protection hidden="1"/>
    </xf>
    <xf numFmtId="0" fontId="40" fillId="0" borderId="0" xfId="0" applyFont="1" applyAlignment="1" applyProtection="1">
      <alignment horizontal="left" vertical="center" indent="2"/>
      <protection hidden="1"/>
    </xf>
    <xf numFmtId="0" fontId="41" fillId="0" borderId="0" xfId="0" applyFont="1" applyProtection="1">
      <protection hidden="1"/>
    </xf>
    <xf numFmtId="0" fontId="3" fillId="0" borderId="14" xfId="0" applyFont="1" applyFill="1" applyBorder="1" applyAlignment="1">
      <alignment vertical="center"/>
    </xf>
    <xf numFmtId="0" fontId="3" fillId="0" borderId="18" xfId="0" applyFont="1" applyFill="1" applyBorder="1" applyAlignment="1">
      <alignment vertical="top" wrapText="1"/>
    </xf>
    <xf numFmtId="164" fontId="3" fillId="0" borderId="1" xfId="0" quotePrefix="1" applyNumberFormat="1" applyFont="1" applyFill="1" applyBorder="1" applyAlignment="1">
      <alignment horizontal="left" vertical="top" wrapText="1"/>
    </xf>
    <xf numFmtId="165" fontId="3" fillId="0" borderId="1" xfId="0" applyNumberFormat="1" applyFont="1" applyFill="1" applyBorder="1" applyAlignment="1">
      <alignment horizontal="left" vertical="top" wrapText="1"/>
    </xf>
    <xf numFmtId="0" fontId="3" fillId="0" borderId="1" xfId="0" applyFont="1" applyFill="1" applyBorder="1" applyAlignment="1">
      <alignment vertical="top" wrapText="1"/>
    </xf>
    <xf numFmtId="2" fontId="30" fillId="0" borderId="28" xfId="0" applyNumberFormat="1" applyFont="1" applyFill="1" applyBorder="1" applyAlignment="1" applyProtection="1">
      <alignment horizontal="center" vertical="center"/>
    </xf>
    <xf numFmtId="0" fontId="3" fillId="0" borderId="9" xfId="0" applyFont="1" applyFill="1" applyBorder="1" applyAlignment="1">
      <alignment horizontal="left" vertical="center" wrapText="1"/>
    </xf>
    <xf numFmtId="167" fontId="27" fillId="3" borderId="28" xfId="0" applyNumberFormat="1" applyFont="1" applyFill="1" applyBorder="1" applyAlignment="1" applyProtection="1">
      <alignment horizontal="center" vertical="center"/>
      <protection locked="0"/>
    </xf>
    <xf numFmtId="0" fontId="18" fillId="4" borderId="39" xfId="0" applyFont="1" applyFill="1" applyBorder="1" applyAlignment="1">
      <alignment horizontal="center" vertical="center"/>
    </xf>
    <xf numFmtId="0" fontId="15" fillId="0" borderId="0" xfId="0" applyFont="1" applyBorder="1" applyAlignment="1">
      <alignment horizontal="center" vertical="justify"/>
    </xf>
    <xf numFmtId="0" fontId="1" fillId="0" borderId="28" xfId="0" applyFont="1" applyFill="1" applyBorder="1"/>
    <xf numFmtId="0" fontId="1" fillId="10" borderId="28" xfId="0" applyFont="1" applyFill="1" applyBorder="1" applyAlignment="1">
      <alignment horizontal="center"/>
    </xf>
    <xf numFmtId="0" fontId="30" fillId="0" borderId="4" xfId="4" applyFont="1" applyBorder="1" applyAlignment="1">
      <alignment horizontal="left" vertical="center" wrapText="1"/>
    </xf>
    <xf numFmtId="0" fontId="30" fillId="0" borderId="8" xfId="0" applyFont="1" applyBorder="1" applyAlignment="1">
      <alignment vertical="center" wrapText="1"/>
    </xf>
    <xf numFmtId="0" fontId="30" fillId="0" borderId="22" xfId="0" applyFont="1" applyFill="1" applyBorder="1" applyAlignment="1">
      <alignment vertical="center" wrapText="1"/>
    </xf>
    <xf numFmtId="0" fontId="30" fillId="0" borderId="33" xfId="0" applyFont="1" applyFill="1" applyBorder="1" applyAlignment="1">
      <alignment vertical="center" wrapText="1"/>
    </xf>
    <xf numFmtId="0" fontId="30" fillId="0" borderId="33" xfId="0" applyFont="1" applyBorder="1" applyAlignment="1">
      <alignment vertical="center" wrapText="1"/>
    </xf>
    <xf numFmtId="164" fontId="6" fillId="6" borderId="2" xfId="0" applyNumberFormat="1" applyFont="1" applyFill="1" applyBorder="1" applyAlignment="1"/>
    <xf numFmtId="0" fontId="3" fillId="0" borderId="0" xfId="0" quotePrefix="1" applyFont="1" applyAlignment="1">
      <alignment vertical="center"/>
    </xf>
    <xf numFmtId="0" fontId="3" fillId="0" borderId="42" xfId="0" applyFont="1" applyBorder="1" applyAlignment="1"/>
    <xf numFmtId="0" fontId="3" fillId="0" borderId="0" xfId="0" applyFont="1" applyFill="1"/>
    <xf numFmtId="0" fontId="34" fillId="0" borderId="0" xfId="0" applyFont="1" applyFill="1"/>
    <xf numFmtId="0" fontId="44" fillId="0" borderId="0" xfId="0" applyFont="1" applyFill="1"/>
    <xf numFmtId="0" fontId="12" fillId="0" borderId="0" xfId="0" quotePrefix="1" applyFont="1" applyAlignment="1">
      <alignment horizontal="left" vertical="top" wrapText="1"/>
    </xf>
    <xf numFmtId="169" fontId="3" fillId="0" borderId="28" xfId="0" applyNumberFormat="1" applyFont="1" applyFill="1" applyBorder="1" applyAlignment="1">
      <alignment vertical="center" wrapText="1"/>
    </xf>
    <xf numFmtId="168" fontId="3" fillId="0" borderId="28" xfId="0" applyNumberFormat="1" applyFont="1" applyFill="1" applyBorder="1" applyAlignment="1">
      <alignment horizontal="right" vertical="center" wrapText="1"/>
    </xf>
    <xf numFmtId="168" fontId="3" fillId="0" borderId="29" xfId="0" applyNumberFormat="1" applyFont="1" applyFill="1" applyBorder="1" applyAlignment="1">
      <alignment horizontal="right" vertical="center" wrapText="1"/>
    </xf>
    <xf numFmtId="167" fontId="3" fillId="0" borderId="6" xfId="0" applyNumberFormat="1" applyFont="1" applyFill="1" applyBorder="1"/>
    <xf numFmtId="167" fontId="3" fillId="0" borderId="4" xfId="0" applyNumberFormat="1" applyFont="1" applyFill="1" applyBorder="1"/>
    <xf numFmtId="164" fontId="3" fillId="0" borderId="24" xfId="0" applyNumberFormat="1" applyFont="1" applyFill="1" applyBorder="1"/>
    <xf numFmtId="164" fontId="3" fillId="0" borderId="36" xfId="0" applyNumberFormat="1" applyFont="1" applyFill="1" applyBorder="1"/>
    <xf numFmtId="164" fontId="3" fillId="0" borderId="32" xfId="0" applyNumberFormat="1" applyFont="1" applyFill="1" applyBorder="1"/>
    <xf numFmtId="0" fontId="24" fillId="0" borderId="0" xfId="0" applyFont="1" applyAlignment="1">
      <alignment horizontal="center" vertical="justify"/>
    </xf>
    <xf numFmtId="0" fontId="3" fillId="0" borderId="0" xfId="0" applyFont="1" applyAlignment="1">
      <alignment horizontal="left" wrapText="1"/>
    </xf>
    <xf numFmtId="0" fontId="12" fillId="0" borderId="0" xfId="0" applyFont="1" applyAlignment="1">
      <alignment horizontal="left" vertical="center" wrapText="1"/>
    </xf>
    <xf numFmtId="0" fontId="8" fillId="0" borderId="0" xfId="0" applyFont="1" applyAlignment="1">
      <alignment horizontal="left"/>
    </xf>
    <xf numFmtId="0" fontId="23" fillId="0" borderId="0" xfId="0" applyFont="1" applyAlignment="1">
      <alignment horizontal="center" vertical="justify"/>
    </xf>
    <xf numFmtId="0" fontId="24" fillId="0" borderId="0" xfId="0" applyFont="1" applyAlignment="1">
      <alignment horizontal="center" vertical="justify"/>
    </xf>
    <xf numFmtId="0" fontId="18" fillId="4" borderId="35" xfId="0" applyFont="1" applyFill="1" applyBorder="1" applyAlignment="1">
      <alignment horizontal="center" vertical="center"/>
    </xf>
    <xf numFmtId="0" fontId="18" fillId="4" borderId="33" xfId="0" applyFont="1" applyFill="1" applyBorder="1" applyAlignment="1">
      <alignment horizontal="center" vertical="center"/>
    </xf>
    <xf numFmtId="0" fontId="18" fillId="4" borderId="36" xfId="0" applyFont="1" applyFill="1" applyBorder="1" applyAlignment="1">
      <alignment horizontal="center" vertical="center"/>
    </xf>
    <xf numFmtId="0" fontId="18" fillId="4" borderId="32" xfId="0" applyFont="1" applyFill="1" applyBorder="1" applyAlignment="1">
      <alignment horizontal="center" vertical="center"/>
    </xf>
    <xf numFmtId="0" fontId="18" fillId="4" borderId="36" xfId="0" applyFont="1" applyFill="1" applyBorder="1" applyAlignment="1">
      <alignment horizontal="center" vertical="center" wrapText="1"/>
    </xf>
    <xf numFmtId="0" fontId="45" fillId="0" borderId="0" xfId="0" applyFont="1" applyAlignment="1">
      <alignment vertical="justify"/>
    </xf>
    <xf numFmtId="0" fontId="46" fillId="0" borderId="0" xfId="0" applyFont="1" applyAlignment="1">
      <alignment vertical="justify"/>
    </xf>
    <xf numFmtId="0" fontId="18" fillId="4" borderId="37" xfId="0" applyFont="1" applyFill="1" applyBorder="1" applyAlignment="1">
      <alignment horizontal="center" vertical="center"/>
    </xf>
    <xf numFmtId="0" fontId="18" fillId="4" borderId="34" xfId="0" applyFont="1" applyFill="1" applyBorder="1" applyAlignment="1">
      <alignment horizontal="center" vertical="center"/>
    </xf>
    <xf numFmtId="0" fontId="15" fillId="0" borderId="22" xfId="0" applyFont="1" applyBorder="1" applyAlignment="1">
      <alignment horizontal="left" vertical="justify"/>
    </xf>
    <xf numFmtId="0" fontId="15" fillId="0" borderId="33" xfId="0" applyFont="1" applyBorder="1" applyAlignment="1">
      <alignment horizontal="left" vertical="justify"/>
    </xf>
    <xf numFmtId="0" fontId="15" fillId="0" borderId="11" xfId="0" applyFont="1" applyBorder="1" applyAlignment="1">
      <alignment horizontal="center" vertical="justify"/>
    </xf>
    <xf numFmtId="0" fontId="15" fillId="0" borderId="30" xfId="0" applyFont="1" applyBorder="1" applyAlignment="1">
      <alignment horizontal="center" vertical="justify"/>
    </xf>
    <xf numFmtId="0" fontId="15" fillId="0" borderId="21" xfId="0" applyFont="1" applyBorder="1" applyAlignment="1">
      <alignment horizontal="center" vertical="justify"/>
    </xf>
    <xf numFmtId="0" fontId="15" fillId="0" borderId="22" xfId="0" applyFont="1" applyBorder="1" applyAlignment="1">
      <alignment horizontal="center" vertical="justify"/>
    </xf>
    <xf numFmtId="0" fontId="15" fillId="0" borderId="38" xfId="0" applyFont="1" applyBorder="1" applyAlignment="1">
      <alignment horizontal="center" vertical="justify"/>
    </xf>
    <xf numFmtId="0" fontId="15" fillId="0" borderId="33" xfId="0" applyFont="1" applyBorder="1" applyAlignment="1">
      <alignment horizontal="center" vertical="justify"/>
    </xf>
    <xf numFmtId="0" fontId="15" fillId="0" borderId="15" xfId="0" applyFont="1" applyBorder="1" applyAlignment="1">
      <alignment horizontal="center" vertical="center"/>
    </xf>
    <xf numFmtId="0" fontId="15" fillId="0" borderId="39" xfId="0" applyFont="1" applyBorder="1" applyAlignment="1">
      <alignment horizontal="center" vertical="center"/>
    </xf>
    <xf numFmtId="0" fontId="15" fillId="0" borderId="34" xfId="0" applyFont="1" applyBorder="1" applyAlignment="1">
      <alignment horizontal="center" vertical="center"/>
    </xf>
    <xf numFmtId="0" fontId="37" fillId="3" borderId="28" xfId="0" applyFont="1" applyFill="1" applyBorder="1" applyAlignment="1">
      <alignment horizontal="center" vertical="justify"/>
    </xf>
    <xf numFmtId="0" fontId="37" fillId="3" borderId="30" xfId="0" applyFont="1" applyFill="1" applyBorder="1" applyAlignment="1">
      <alignment horizontal="center" vertical="justify"/>
    </xf>
    <xf numFmtId="0" fontId="37" fillId="3" borderId="12" xfId="0" applyFont="1" applyFill="1" applyBorder="1" applyAlignment="1">
      <alignment horizontal="center" vertical="justify"/>
    </xf>
    <xf numFmtId="0" fontId="25" fillId="0" borderId="28" xfId="0" applyFont="1" applyFill="1" applyBorder="1" applyAlignment="1">
      <alignment horizontal="center" vertical="justify"/>
    </xf>
    <xf numFmtId="0" fontId="25" fillId="0" borderId="30" xfId="0" applyFont="1" applyFill="1" applyBorder="1" applyAlignment="1">
      <alignment horizontal="center" vertical="justify"/>
    </xf>
    <xf numFmtId="0" fontId="25" fillId="0" borderId="12" xfId="0" applyFont="1" applyFill="1" applyBorder="1" applyAlignment="1">
      <alignment horizontal="center" vertical="justify"/>
    </xf>
    <xf numFmtId="0" fontId="25" fillId="0" borderId="28" xfId="0" applyFont="1" applyBorder="1" applyAlignment="1">
      <alignment horizontal="center" vertical="justify"/>
    </xf>
    <xf numFmtId="0" fontId="25" fillId="0" borderId="30" xfId="0" applyFont="1" applyBorder="1" applyAlignment="1">
      <alignment horizontal="center" vertical="justify"/>
    </xf>
    <xf numFmtId="0" fontId="25" fillId="0" borderId="12" xfId="0" applyFont="1" applyBorder="1" applyAlignment="1">
      <alignment horizontal="center" vertical="justify"/>
    </xf>
    <xf numFmtId="0" fontId="43" fillId="0" borderId="28" xfId="0" applyFont="1" applyFill="1" applyBorder="1" applyAlignment="1">
      <alignment horizontal="center" vertical="justify"/>
    </xf>
    <xf numFmtId="0" fontId="43" fillId="0" borderId="30" xfId="0" applyFont="1" applyFill="1" applyBorder="1" applyAlignment="1">
      <alignment horizontal="center" vertical="justify"/>
    </xf>
    <xf numFmtId="0" fontId="43" fillId="0" borderId="12" xfId="0" applyFont="1" applyFill="1" applyBorder="1" applyAlignment="1">
      <alignment horizontal="center" vertical="justify"/>
    </xf>
    <xf numFmtId="0" fontId="15" fillId="0" borderId="43" xfId="0" applyFont="1" applyBorder="1" applyAlignment="1">
      <alignment horizontal="center" vertical="justify"/>
    </xf>
    <xf numFmtId="0" fontId="28" fillId="3" borderId="2" xfId="0" applyFont="1" applyFill="1" applyBorder="1" applyAlignment="1">
      <alignment horizontal="center" vertical="center"/>
    </xf>
    <xf numFmtId="0" fontId="28" fillId="3" borderId="40" xfId="0" applyFont="1" applyFill="1" applyBorder="1" applyAlignment="1">
      <alignment horizontal="center" vertical="center"/>
    </xf>
    <xf numFmtId="0" fontId="3" fillId="0" borderId="40" xfId="0" applyFont="1" applyBorder="1" applyAlignment="1">
      <alignment horizontal="center" vertical="center"/>
    </xf>
    <xf numFmtId="0" fontId="3" fillId="0" borderId="3" xfId="0" applyFont="1" applyBorder="1" applyAlignment="1">
      <alignment horizontal="center" vertical="center"/>
    </xf>
    <xf numFmtId="0" fontId="27" fillId="4" borderId="8" xfId="0" applyFont="1" applyFill="1" applyBorder="1" applyAlignment="1">
      <alignment horizontal="center" wrapText="1"/>
    </xf>
    <xf numFmtId="0" fontId="27" fillId="4" borderId="4" xfId="0" applyFont="1" applyFill="1" applyBorder="1" applyAlignment="1">
      <alignment horizontal="center" wrapText="1"/>
    </xf>
    <xf numFmtId="0" fontId="27" fillId="4" borderId="9" xfId="0" applyFont="1" applyFill="1" applyBorder="1" applyAlignment="1">
      <alignment horizontal="center" wrapText="1"/>
    </xf>
    <xf numFmtId="9" fontId="28" fillId="3" borderId="4" xfId="0" applyNumberFormat="1" applyFont="1" applyFill="1" applyBorder="1" applyAlignment="1" applyProtection="1">
      <alignment horizontal="center" vertical="center"/>
      <protection locked="0"/>
    </xf>
    <xf numFmtId="0" fontId="28" fillId="3" borderId="4" xfId="0" applyFont="1" applyFill="1" applyBorder="1" applyAlignment="1" applyProtection="1">
      <alignment horizontal="center" vertical="center"/>
      <protection locked="0"/>
    </xf>
    <xf numFmtId="9" fontId="30" fillId="0" borderId="4" xfId="3" applyFont="1" applyFill="1" applyBorder="1" applyAlignment="1" applyProtection="1">
      <alignment horizontal="center" vertical="center"/>
    </xf>
    <xf numFmtId="0" fontId="3" fillId="4" borderId="8" xfId="0" applyFont="1" applyFill="1" applyBorder="1" applyAlignment="1">
      <alignment horizontal="center" wrapText="1"/>
    </xf>
    <xf numFmtId="0" fontId="3" fillId="4" borderId="4" xfId="0" applyFont="1" applyFill="1" applyBorder="1" applyAlignment="1">
      <alignment horizontal="center" wrapText="1"/>
    </xf>
    <xf numFmtId="0" fontId="3" fillId="4" borderId="9" xfId="0" applyFont="1" applyFill="1" applyBorder="1" applyAlignment="1">
      <alignment horizontal="center" wrapText="1"/>
    </xf>
    <xf numFmtId="9" fontId="28" fillId="3" borderId="28" xfId="3" applyFont="1" applyFill="1" applyBorder="1" applyAlignment="1" applyProtection="1">
      <alignment horizontal="center" vertical="center"/>
      <protection locked="0"/>
    </xf>
    <xf numFmtId="0" fontId="3" fillId="0" borderId="30" xfId="0" applyFont="1" applyBorder="1" applyAlignment="1" applyProtection="1">
      <alignment horizontal="center" vertical="center"/>
      <protection locked="0"/>
    </xf>
    <xf numFmtId="0" fontId="3" fillId="0" borderId="12" xfId="0" applyFont="1" applyBorder="1" applyAlignment="1" applyProtection="1">
      <alignment horizontal="center" vertical="center"/>
      <protection locked="0"/>
    </xf>
    <xf numFmtId="9" fontId="28" fillId="3" borderId="4" xfId="3" applyFont="1" applyFill="1" applyBorder="1" applyAlignment="1" applyProtection="1">
      <alignment horizontal="center" vertical="center"/>
      <protection locked="0"/>
    </xf>
    <xf numFmtId="9" fontId="28" fillId="3" borderId="24" xfId="3" applyFont="1" applyFill="1" applyBorder="1" applyAlignment="1" applyProtection="1">
      <alignment horizontal="center" vertical="center"/>
      <protection locked="0"/>
    </xf>
    <xf numFmtId="0" fontId="30" fillId="0" borderId="4" xfId="0" applyFont="1" applyFill="1" applyBorder="1" applyAlignment="1" applyProtection="1">
      <alignment horizontal="center" vertical="center"/>
    </xf>
    <xf numFmtId="9" fontId="28" fillId="3" borderId="30" xfId="3" applyFont="1" applyFill="1" applyBorder="1" applyAlignment="1" applyProtection="1">
      <alignment horizontal="center" vertical="center"/>
      <protection locked="0"/>
    </xf>
    <xf numFmtId="9" fontId="28" fillId="3" borderId="12" xfId="3" applyFont="1" applyFill="1" applyBorder="1" applyAlignment="1" applyProtection="1">
      <alignment horizontal="center" vertical="center"/>
      <protection locked="0"/>
    </xf>
    <xf numFmtId="0" fontId="3" fillId="0" borderId="28" xfId="4" applyFont="1" applyFill="1" applyBorder="1" applyAlignment="1">
      <alignment horizontal="center" vertical="center"/>
    </xf>
    <xf numFmtId="0" fontId="3" fillId="0" borderId="30" xfId="4" applyFont="1" applyFill="1" applyBorder="1" applyAlignment="1">
      <alignment horizontal="center" vertical="center"/>
    </xf>
    <xf numFmtId="0" fontId="3" fillId="0" borderId="12" xfId="0" applyFont="1" applyFill="1" applyBorder="1" applyAlignment="1">
      <alignment vertical="center"/>
    </xf>
    <xf numFmtId="0" fontId="30" fillId="0" borderId="4" xfId="0" applyFont="1" applyFill="1" applyBorder="1" applyAlignment="1" applyProtection="1">
      <alignment horizontal="center" vertical="center"/>
      <protection locked="0"/>
    </xf>
    <xf numFmtId="0" fontId="30" fillId="5" borderId="28" xfId="0" applyFont="1" applyFill="1" applyBorder="1" applyAlignment="1" applyProtection="1">
      <alignment horizontal="center" vertical="center"/>
      <protection locked="0"/>
    </xf>
    <xf numFmtId="0" fontId="30" fillId="5" borderId="30" xfId="0" applyFont="1" applyFill="1" applyBorder="1" applyAlignment="1" applyProtection="1">
      <alignment horizontal="center" vertical="center"/>
      <protection locked="0"/>
    </xf>
    <xf numFmtId="0" fontId="0" fillId="0" borderId="12" xfId="0" applyBorder="1" applyAlignment="1">
      <alignment horizontal="center" vertical="center"/>
    </xf>
    <xf numFmtId="0" fontId="3" fillId="0" borderId="15" xfId="4" applyFont="1" applyFill="1" applyBorder="1" applyAlignment="1">
      <alignment horizontal="left" vertical="center" wrapText="1"/>
    </xf>
    <xf numFmtId="0" fontId="3" fillId="0" borderId="39" xfId="4" applyFont="1" applyFill="1" applyBorder="1" applyAlignment="1">
      <alignment horizontal="left" vertical="center" wrapText="1"/>
    </xf>
    <xf numFmtId="0" fontId="0" fillId="0" borderId="39" xfId="0" applyBorder="1" applyAlignment="1">
      <alignment horizontal="left" vertical="center" wrapText="1"/>
    </xf>
    <xf numFmtId="0" fontId="0" fillId="0" borderId="34" xfId="0" applyBorder="1" applyAlignment="1">
      <alignment horizontal="left" vertical="center" wrapText="1"/>
    </xf>
    <xf numFmtId="0" fontId="26" fillId="0" borderId="0" xfId="0" applyFont="1" applyAlignment="1">
      <alignment horizontal="center"/>
    </xf>
    <xf numFmtId="9" fontId="27" fillId="4" borderId="32" xfId="3" applyFont="1" applyFill="1" applyBorder="1" applyAlignment="1" applyProtection="1">
      <alignment horizontal="center" vertical="center"/>
      <protection locked="0"/>
    </xf>
    <xf numFmtId="0" fontId="27" fillId="4" borderId="27" xfId="0" applyFont="1" applyFill="1" applyBorder="1" applyAlignment="1">
      <alignment horizontal="center" vertical="center" wrapText="1"/>
    </xf>
    <xf numFmtId="0" fontId="0" fillId="0" borderId="41" xfId="0" applyBorder="1" applyAlignment="1">
      <alignment horizontal="center" vertical="center" wrapText="1"/>
    </xf>
    <xf numFmtId="0" fontId="10" fillId="0" borderId="0" xfId="0" applyFont="1" applyFill="1" applyBorder="1" applyAlignment="1">
      <alignment horizontal="left" vertical="center" wrapText="1"/>
    </xf>
    <xf numFmtId="0" fontId="0" fillId="0" borderId="0" xfId="0" applyAlignment="1">
      <alignment horizontal="left"/>
    </xf>
    <xf numFmtId="0" fontId="3" fillId="0" borderId="0" xfId="0" applyFont="1" applyAlignment="1">
      <alignment horizontal="left" wrapText="1"/>
    </xf>
    <xf numFmtId="0" fontId="0" fillId="0" borderId="0" xfId="0" applyAlignment="1"/>
    <xf numFmtId="0" fontId="3" fillId="0" borderId="28" xfId="0" applyFont="1" applyFill="1" applyBorder="1" applyAlignment="1">
      <alignment horizontal="center" vertical="center" wrapText="1"/>
    </xf>
    <xf numFmtId="0" fontId="0" fillId="0" borderId="21" xfId="0" applyBorder="1" applyAlignment="1">
      <alignment horizontal="center" vertical="center" wrapText="1"/>
    </xf>
    <xf numFmtId="0" fontId="11" fillId="0" borderId="26" xfId="0" applyFont="1" applyBorder="1" applyAlignment="1">
      <alignment horizontal="center"/>
    </xf>
    <xf numFmtId="0" fontId="12" fillId="0" borderId="0" xfId="0" applyFont="1" applyAlignment="1">
      <alignment horizontal="left" vertical="center" wrapText="1"/>
    </xf>
    <xf numFmtId="0" fontId="0" fillId="0" borderId="0" xfId="0" applyAlignment="1">
      <alignment horizontal="left" vertical="center" wrapText="1"/>
    </xf>
    <xf numFmtId="0" fontId="28" fillId="4" borderId="46" xfId="0" applyFont="1" applyFill="1" applyBorder="1" applyAlignment="1">
      <alignment horizontal="center" vertical="center"/>
    </xf>
    <xf numFmtId="0" fontId="1" fillId="0" borderId="47" xfId="0" applyFont="1" applyBorder="1" applyAlignment="1">
      <alignment horizontal="center"/>
    </xf>
    <xf numFmtId="0" fontId="1" fillId="0" borderId="65" xfId="0" applyFont="1" applyBorder="1" applyAlignment="1">
      <alignment horizontal="center"/>
    </xf>
    <xf numFmtId="0" fontId="1" fillId="0" borderId="48" xfId="0" applyFont="1" applyBorder="1" applyAlignment="1">
      <alignment horizontal="center"/>
    </xf>
    <xf numFmtId="0" fontId="18" fillId="4" borderId="49" xfId="0" quotePrefix="1" applyNumberFormat="1" applyFont="1" applyFill="1" applyBorder="1" applyAlignment="1">
      <alignment horizontal="center" vertical="center"/>
    </xf>
    <xf numFmtId="0" fontId="1" fillId="0" borderId="4" xfId="0" applyFont="1" applyBorder="1" applyAlignment="1">
      <alignment horizontal="center"/>
    </xf>
    <xf numFmtId="0" fontId="1" fillId="0" borderId="28" xfId="0" applyFont="1" applyBorder="1" applyAlignment="1">
      <alignment horizontal="center"/>
    </xf>
    <xf numFmtId="0" fontId="1" fillId="0" borderId="50" xfId="0" applyFont="1" applyBorder="1" applyAlignment="1">
      <alignment horizontal="center"/>
    </xf>
    <xf numFmtId="0" fontId="15" fillId="0" borderId="55" xfId="0" applyFont="1" applyFill="1" applyBorder="1" applyAlignment="1">
      <alignment horizontal="left" vertical="center"/>
    </xf>
    <xf numFmtId="0" fontId="15" fillId="0" borderId="56" xfId="0" applyFont="1" applyFill="1" applyBorder="1" applyAlignment="1">
      <alignment horizontal="left" vertical="center"/>
    </xf>
    <xf numFmtId="0" fontId="35" fillId="9" borderId="57" xfId="0" applyFont="1" applyFill="1" applyBorder="1" applyAlignment="1">
      <alignment horizontal="center" vertical="center"/>
    </xf>
    <xf numFmtId="0" fontId="35" fillId="9" borderId="58" xfId="0" applyFont="1" applyFill="1" applyBorder="1" applyAlignment="1">
      <alignment horizontal="center" vertical="center"/>
    </xf>
    <xf numFmtId="0" fontId="0" fillId="0" borderId="58" xfId="0" applyBorder="1" applyAlignment="1">
      <alignment horizontal="center" vertical="center"/>
    </xf>
    <xf numFmtId="0" fontId="0" fillId="0" borderId="59" xfId="0" applyBorder="1" applyAlignment="1">
      <alignment horizontal="center" vertical="center"/>
    </xf>
    <xf numFmtId="0" fontId="18" fillId="4" borderId="61" xfId="0" applyFont="1" applyFill="1" applyBorder="1" applyAlignment="1">
      <alignment vertical="center"/>
    </xf>
    <xf numFmtId="0" fontId="1" fillId="0" borderId="63" xfId="0" applyFont="1" applyBorder="1" applyAlignment="1">
      <alignment vertical="center"/>
    </xf>
    <xf numFmtId="0" fontId="0" fillId="0" borderId="63" xfId="0" applyBorder="1" applyAlignment="1">
      <alignment vertical="center"/>
    </xf>
    <xf numFmtId="0" fontId="0" fillId="0" borderId="53" xfId="0" applyBorder="1" applyAlignment="1">
      <alignment vertical="center"/>
    </xf>
    <xf numFmtId="0" fontId="18" fillId="4" borderId="62" xfId="0" applyFont="1" applyFill="1" applyBorder="1" applyAlignment="1">
      <alignment horizontal="left" vertical="center" wrapText="1"/>
    </xf>
    <xf numFmtId="0" fontId="1" fillId="0" borderId="64" xfId="0" applyFont="1" applyBorder="1" applyAlignment="1">
      <alignment horizontal="left" vertical="center" wrapText="1"/>
    </xf>
    <xf numFmtId="0" fontId="0" fillId="0" borderId="64" xfId="0" applyBorder="1" applyAlignment="1">
      <alignment horizontal="left" vertical="center" wrapText="1"/>
    </xf>
    <xf numFmtId="0" fontId="0" fillId="0" borderId="54" xfId="0" applyBorder="1" applyAlignment="1">
      <alignment horizontal="left" vertical="center" wrapText="1"/>
    </xf>
    <xf numFmtId="0" fontId="18" fillId="4" borderId="51" xfId="0" applyFont="1" applyFill="1" applyBorder="1" applyAlignment="1">
      <alignment horizontal="center" vertical="center" wrapText="1"/>
    </xf>
    <xf numFmtId="0" fontId="18" fillId="4" borderId="53" xfId="0" applyFont="1" applyFill="1" applyBorder="1" applyAlignment="1">
      <alignment horizontal="center" vertical="center"/>
    </xf>
    <xf numFmtId="0" fontId="18" fillId="4" borderId="52" xfId="0" applyFont="1" applyFill="1" applyBorder="1" applyAlignment="1">
      <alignment horizontal="center" vertical="center" wrapText="1"/>
    </xf>
    <xf numFmtId="0" fontId="18" fillId="4" borderId="54" xfId="0" applyFont="1" applyFill="1" applyBorder="1" applyAlignment="1">
      <alignment horizontal="center" vertical="center"/>
    </xf>
  </cellXfs>
  <cellStyles count="13">
    <cellStyle name="Comma" xfId="1" builtinId="3"/>
    <cellStyle name="Comma 2" xfId="5" xr:uid="{00000000-0005-0000-0000-000000000000}"/>
    <cellStyle name="Comma 2 2" xfId="10" xr:uid="{00000000-0005-0000-0000-000001000000}"/>
    <cellStyle name="Hyperlink" xfId="2" builtinId="8"/>
    <cellStyle name="Hyperlink 2" xfId="6" xr:uid="{00000000-0005-0000-0000-000002000000}"/>
    <cellStyle name="Hyperlink 2 2" xfId="11" xr:uid="{00000000-0005-0000-0000-000003000000}"/>
    <cellStyle name="Normal" xfId="0" builtinId="0"/>
    <cellStyle name="Normal 2" xfId="4" xr:uid="{00000000-0005-0000-0000-000004000000}"/>
    <cellStyle name="Normal 2 2" xfId="9" xr:uid="{00000000-0005-0000-0000-000005000000}"/>
    <cellStyle name="Normal 3" xfId="8" xr:uid="{00000000-0005-0000-0000-000006000000}"/>
    <cellStyle name="Percent" xfId="3" builtinId="5"/>
    <cellStyle name="Percent 2" xfId="7" xr:uid="{00000000-0005-0000-0000-000007000000}"/>
    <cellStyle name="Percent 2 2" xfId="12" xr:uid="{00000000-0005-0000-0000-000008000000}"/>
  </cellStyles>
  <dxfs count="0"/>
  <tableStyles count="0" defaultTableStyle="TableStyleMedium9" defaultPivotStyle="PivotStyleLight16"/>
  <colors>
    <mruColors>
      <color rgb="FF006666"/>
      <color rgb="FF003366"/>
      <color rgb="FFCCFF99"/>
      <color rgb="FF003399"/>
      <color rgb="FF99FF99"/>
      <color rgb="FFBBD28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17" Type="http://schemas.openxmlformats.org/officeDocument/2006/relationships/customXml" Target="../customXml/item6.xml"/><Relationship Id="rId2" Type="http://schemas.openxmlformats.org/officeDocument/2006/relationships/worksheet" Target="worksheets/sheet2.xml"/><Relationship Id="rId16" Type="http://schemas.openxmlformats.org/officeDocument/2006/relationships/customXml" Target="../customXml/item5.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customXml" Target="../customXml/item4.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ja-JP" sz="1000" b="1" i="0" u="none" strike="noStrike" baseline="0">
                <a:solidFill>
                  <a:srgbClr val="000000"/>
                </a:solidFill>
                <a:latin typeface="Frutiger 55 Roman" pitchFamily="34" charset="0"/>
                <a:ea typeface="Arial"/>
                <a:cs typeface="Arial"/>
              </a:defRPr>
            </a:pPr>
            <a:r>
              <a:rPr lang="en-US" sz="1000" b="1">
                <a:latin typeface="Frutiger 55 Roman" pitchFamily="34" charset="0"/>
              </a:rPr>
              <a:t>Power Consumption By LPDDR5 </a:t>
            </a:r>
          </a:p>
        </c:rich>
      </c:tx>
      <c:layout>
        <c:manualLayout>
          <c:xMode val="edge"/>
          <c:yMode val="edge"/>
          <c:x val="0.10791045236992436"/>
          <c:y val="7.9257160732750465E-2"/>
        </c:manualLayout>
      </c:layout>
      <c:overlay val="0"/>
      <c:spPr>
        <a:noFill/>
        <a:ln w="25400">
          <a:noFill/>
        </a:ln>
      </c:spPr>
    </c:title>
    <c:autoTitleDeleted val="0"/>
    <c:plotArea>
      <c:layout>
        <c:manualLayout>
          <c:layoutTarget val="inner"/>
          <c:xMode val="edge"/>
          <c:yMode val="edge"/>
          <c:x val="0.17278635932686998"/>
          <c:y val="0.19076951738208742"/>
          <c:w val="0.25096874655373963"/>
          <c:h val="0.74461650333009288"/>
        </c:manualLayout>
      </c:layout>
      <c:barChart>
        <c:barDir val="col"/>
        <c:grouping val="stacked"/>
        <c:varyColors val="0"/>
        <c:ser>
          <c:idx val="2"/>
          <c:order val="0"/>
          <c:tx>
            <c:strRef>
              <c:f>Summary!$B$15</c:f>
              <c:strCache>
                <c:ptCount val="1"/>
                <c:pt idx="0">
                  <c:v> Total Background  Power</c:v>
                </c:pt>
              </c:strCache>
            </c:strRef>
          </c:tx>
          <c:invertIfNegative val="0"/>
          <c:dLbls>
            <c:spPr>
              <a:noFill/>
              <a:ln>
                <a:noFill/>
              </a:ln>
              <a:effectLst/>
            </c:spPr>
            <c:txPr>
              <a:bodyPr/>
              <a:lstStyle/>
              <a:p>
                <a:pPr>
                  <a:defRPr lang="ja-JP" sz="1000">
                    <a:latin typeface="Frutiger 55 Roman" pitchFamily="34" charset="0"/>
                  </a:defRPr>
                </a:pPr>
                <a:endParaRPr lang="en-US"/>
              </a:p>
            </c:txPr>
            <c:showLegendKey val="0"/>
            <c:showVal val="1"/>
            <c:showCatName val="0"/>
            <c:showSerName val="0"/>
            <c:showPercent val="0"/>
            <c:showBubbleSize val="0"/>
            <c:separator> </c:separator>
            <c:showLeaderLines val="0"/>
            <c:extLst>
              <c:ext xmlns:c15="http://schemas.microsoft.com/office/drawing/2012/chart" uri="{CE6537A1-D6FC-4f65-9D91-7224C49458BB}">
                <c15:showLeaderLines val="0"/>
              </c:ext>
            </c:extLst>
          </c:dLbls>
          <c:val>
            <c:numRef>
              <c:f>Summary!$C$15</c:f>
              <c:numCache>
                <c:formatCode>0.0</c:formatCode>
                <c:ptCount val="1"/>
                <c:pt idx="0">
                  <c:v>22.545203213846154</c:v>
                </c:pt>
              </c:numCache>
            </c:numRef>
          </c:val>
          <c:extLst>
            <c:ext xmlns:c16="http://schemas.microsoft.com/office/drawing/2014/chart" uri="{C3380CC4-5D6E-409C-BE32-E72D297353CC}">
              <c16:uniqueId val="{00000000-4A67-4307-A348-4BD5421B218A}"/>
            </c:ext>
          </c:extLst>
        </c:ser>
        <c:ser>
          <c:idx val="0"/>
          <c:order val="1"/>
          <c:tx>
            <c:strRef>
              <c:f>Summary!$B$17</c:f>
              <c:strCache>
                <c:ptCount val="1"/>
                <c:pt idx="0">
                  <c:v>Total Activate Power</c:v>
                </c:pt>
              </c:strCache>
            </c:strRef>
          </c:tx>
          <c:invertIfNegative val="0"/>
          <c:dLbls>
            <c:spPr>
              <a:noFill/>
              <a:ln>
                <a:noFill/>
              </a:ln>
              <a:effectLst/>
            </c:spPr>
            <c:txPr>
              <a:bodyPr/>
              <a:lstStyle/>
              <a:p>
                <a:pPr>
                  <a:defRPr lang="ja-JP" sz="1000">
                    <a:latin typeface="Frutiger 55 Roman"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Summary!$C$17</c:f>
              <c:numCache>
                <c:formatCode>0.0</c:formatCode>
                <c:ptCount val="1"/>
                <c:pt idx="0">
                  <c:v>57.171818181818189</c:v>
                </c:pt>
              </c:numCache>
            </c:numRef>
          </c:val>
          <c:extLst>
            <c:ext xmlns:c16="http://schemas.microsoft.com/office/drawing/2014/chart" uri="{C3380CC4-5D6E-409C-BE32-E72D297353CC}">
              <c16:uniqueId val="{00000001-4A67-4307-A348-4BD5421B218A}"/>
            </c:ext>
          </c:extLst>
        </c:ser>
        <c:ser>
          <c:idx val="3"/>
          <c:order val="2"/>
          <c:tx>
            <c:strRef>
              <c:f>Summary!$B$25</c:f>
              <c:strCache>
                <c:ptCount val="1"/>
                <c:pt idx="0">
                  <c:v>Total Read/Write Power</c:v>
                </c:pt>
              </c:strCache>
            </c:strRef>
          </c:tx>
          <c:invertIfNegative val="0"/>
          <c:dLbls>
            <c:spPr>
              <a:noFill/>
              <a:ln>
                <a:noFill/>
              </a:ln>
              <a:effectLst/>
            </c:spPr>
            <c:txPr>
              <a:bodyPr/>
              <a:lstStyle/>
              <a:p>
                <a:pPr>
                  <a:defRPr lang="ja-JP" sz="1000">
                    <a:latin typeface="Frutiger 55 Roman"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Summary!$C$25</c:f>
              <c:numCache>
                <c:formatCode>0.0</c:formatCode>
                <c:ptCount val="1"/>
                <c:pt idx="0">
                  <c:v>215.71304850000001</c:v>
                </c:pt>
              </c:numCache>
            </c:numRef>
          </c:val>
          <c:extLst>
            <c:ext xmlns:c16="http://schemas.microsoft.com/office/drawing/2014/chart" uri="{C3380CC4-5D6E-409C-BE32-E72D297353CC}">
              <c16:uniqueId val="{00000002-4A67-4307-A348-4BD5421B218A}"/>
            </c:ext>
          </c:extLst>
        </c:ser>
        <c:dLbls>
          <c:showLegendKey val="0"/>
          <c:showVal val="0"/>
          <c:showCatName val="0"/>
          <c:showSerName val="0"/>
          <c:showPercent val="0"/>
          <c:showBubbleSize val="0"/>
        </c:dLbls>
        <c:gapWidth val="0"/>
        <c:overlap val="100"/>
        <c:axId val="190910304"/>
        <c:axId val="190910696"/>
      </c:barChart>
      <c:catAx>
        <c:axId val="190910304"/>
        <c:scaling>
          <c:orientation val="minMax"/>
        </c:scaling>
        <c:delete val="1"/>
        <c:axPos val="b"/>
        <c:numFmt formatCode="0.0" sourceLinked="1"/>
        <c:majorTickMark val="out"/>
        <c:minorTickMark val="none"/>
        <c:tickLblPos val="none"/>
        <c:crossAx val="190910696"/>
        <c:crosses val="autoZero"/>
        <c:auto val="1"/>
        <c:lblAlgn val="ctr"/>
        <c:lblOffset val="100"/>
        <c:noMultiLvlLbl val="0"/>
      </c:catAx>
      <c:valAx>
        <c:axId val="190910696"/>
        <c:scaling>
          <c:orientation val="minMax"/>
        </c:scaling>
        <c:delete val="0"/>
        <c:axPos val="l"/>
        <c:majorGridlines>
          <c:spPr>
            <a:ln w="3175">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a:prstDash val="solid"/>
            </a:ln>
          </c:spPr>
        </c:majorGridlines>
        <c:title>
          <c:tx>
            <c:rich>
              <a:bodyPr/>
              <a:lstStyle/>
              <a:p>
                <a:pPr>
                  <a:defRPr lang="ja-JP" sz="1000" b="1" i="0" u="none" strike="noStrike" baseline="0">
                    <a:solidFill>
                      <a:srgbClr val="000000"/>
                    </a:solidFill>
                    <a:latin typeface="Frutiger 55 Roman" pitchFamily="34" charset="0"/>
                    <a:ea typeface="Arial"/>
                    <a:cs typeface="Arial"/>
                  </a:defRPr>
                </a:pPr>
                <a:r>
                  <a:rPr lang="en-US" sz="1000" b="1">
                    <a:latin typeface="Frutiger 55 Roman" pitchFamily="34" charset="0"/>
                  </a:rPr>
                  <a:t>Device Power (mW)</a:t>
                </a:r>
              </a:p>
            </c:rich>
          </c:tx>
          <c:layout>
            <c:manualLayout>
              <c:xMode val="edge"/>
              <c:yMode val="edge"/>
              <c:x val="5.183585313174946E-2"/>
              <c:y val="0.36615474597709341"/>
            </c:manualLayout>
          </c:layout>
          <c:overlay val="0"/>
          <c:spPr>
            <a:noFill/>
            <a:ln w="25400">
              <a:noFill/>
            </a:ln>
          </c:spPr>
        </c:title>
        <c:numFmt formatCode="General" sourceLinked="0"/>
        <c:majorTickMark val="none"/>
        <c:minorTickMark val="none"/>
        <c:tickLblPos val="nextTo"/>
        <c:spPr>
          <a:noFill/>
          <a:ln w="6350">
            <a:noFill/>
            <a:prstDash val="solid"/>
          </a:ln>
        </c:spPr>
        <c:txPr>
          <a:bodyPr rot="0" vert="horz" anchor="b" anchorCtr="1"/>
          <a:lstStyle/>
          <a:p>
            <a:pPr>
              <a:defRPr lang="ja-JP" sz="1000" b="0" i="0" u="none" strike="noStrike" baseline="0">
                <a:solidFill>
                  <a:srgbClr val="000000"/>
                </a:solidFill>
                <a:latin typeface="Frutiger 55 Roman"/>
                <a:ea typeface="Frutiger 55 Roman"/>
                <a:cs typeface="Frutiger 55 Roman"/>
              </a:defRPr>
            </a:pPr>
            <a:endParaRPr lang="en-US"/>
          </a:p>
        </c:txPr>
        <c:crossAx val="190910304"/>
        <c:crosses val="autoZero"/>
        <c:crossBetween val="between"/>
      </c:valAx>
      <c:spPr>
        <a:gradFill>
          <a:gsLst>
            <a:gs pos="0">
              <a:sysClr val="window" lastClr="FFFFFF">
                <a:lumMod val="85000"/>
              </a:sysClr>
            </a:gs>
            <a:gs pos="50000">
              <a:srgbClr val="4F81BD">
                <a:tint val="44500"/>
                <a:satMod val="160000"/>
              </a:srgbClr>
            </a:gs>
            <a:gs pos="100000">
              <a:srgbClr val="4F81BD">
                <a:tint val="23500"/>
                <a:satMod val="160000"/>
              </a:srgbClr>
            </a:gs>
          </a:gsLst>
          <a:lin ang="5400000" scaled="0"/>
        </a:gradFill>
        <a:ln w="6350" cap="flat">
          <a:gradFill>
            <a:gsLst>
              <a:gs pos="0">
                <a:schemeClr val="bg1">
                  <a:lumMod val="85000"/>
                </a:schemeClr>
              </a:gs>
              <a:gs pos="50000">
                <a:srgbClr val="4F81BD">
                  <a:tint val="44500"/>
                  <a:satMod val="160000"/>
                </a:srgbClr>
              </a:gs>
              <a:gs pos="100000">
                <a:srgbClr val="4F81BD">
                  <a:tint val="23500"/>
                  <a:satMod val="160000"/>
                </a:srgbClr>
              </a:gs>
            </a:gsLst>
            <a:lin ang="5400000" scaled="0"/>
          </a:gradFill>
        </a:ln>
      </c:spPr>
    </c:plotArea>
    <c:legend>
      <c:legendPos val="r"/>
      <c:layout>
        <c:manualLayout>
          <c:xMode val="edge"/>
          <c:yMode val="edge"/>
          <c:x val="0.55976241864053211"/>
          <c:y val="0.53326061348171805"/>
          <c:w val="0.344665625877352"/>
          <c:h val="0.40109849923276591"/>
        </c:manualLayout>
      </c:layout>
      <c:overlay val="0"/>
      <c:spPr>
        <a:solidFill>
          <a:srgbClr val="FFFFFF"/>
        </a:solidFill>
        <a:ln w="6350">
          <a:solidFill>
            <a:srgbClr val="000000"/>
          </a:solidFill>
          <a:prstDash val="solid"/>
        </a:ln>
      </c:spPr>
      <c:txPr>
        <a:bodyPr/>
        <a:lstStyle/>
        <a:p>
          <a:pPr>
            <a:defRPr lang="ja-JP" sz="1000" b="0" i="0" u="none" strike="noStrike" baseline="0">
              <a:solidFill>
                <a:srgbClr val="000000"/>
              </a:solidFill>
              <a:latin typeface="Frutiger 55 Roman" pitchFamily="34" charset="0"/>
              <a:ea typeface="Arial"/>
              <a:cs typeface="Arial"/>
            </a:defRPr>
          </a:pPr>
          <a:endParaRPr lang="en-US"/>
        </a:p>
      </c:txPr>
    </c:legend>
    <c:plotVisOnly val="1"/>
    <c:dispBlanksAs val="gap"/>
    <c:showDLblsOverMax val="0"/>
  </c:chart>
  <c:spPr>
    <a:solidFill>
      <a:schemeClr val="tx2">
        <a:lumMod val="20000"/>
        <a:lumOff val="80000"/>
      </a:schemeClr>
    </a:solidFill>
    <a:ln w="9525">
      <a:solidFill>
        <a:srgbClr val="000000"/>
      </a:solidFill>
    </a:ln>
  </c:spPr>
  <c:txPr>
    <a:bodyPr/>
    <a:lstStyle/>
    <a:p>
      <a:pPr>
        <a:defRPr sz="950" b="0" i="0" u="none" strike="noStrike" baseline="0">
          <a:solidFill>
            <a:srgbClr val="000000"/>
          </a:solidFill>
          <a:latin typeface="Arial"/>
          <a:ea typeface="Arial"/>
          <a:cs typeface="Arial"/>
        </a:defRPr>
      </a:pPr>
      <a:endParaRPr lang="en-US"/>
    </a:p>
  </c:txPr>
  <c:printSettings>
    <c:headerFooter alignWithMargins="0"/>
    <c:pageMargins b="1" l="0.75000000000000955" r="0.75000000000000955" t="1" header="0.5" footer="0.5"/>
    <c:pageSetup paperSize="0" orientation="landscape" horizontalDpi="-4" verticalDpi="-4"/>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ja-JP" sz="1400" b="0" i="0" u="none" strike="noStrike" kern="1200" spc="0" baseline="0">
                <a:solidFill>
                  <a:schemeClr val="tx1">
                    <a:lumMod val="65000"/>
                    <a:lumOff val="35000"/>
                  </a:schemeClr>
                </a:solidFill>
                <a:latin typeface="+mn-lt"/>
                <a:ea typeface="+mn-ea"/>
                <a:cs typeface="+mn-cs"/>
              </a:defRPr>
            </a:pPr>
            <a:r>
              <a:rPr lang="en-US" altLang="ja-JP"/>
              <a:t>Power Consumption</a:t>
            </a:r>
            <a:r>
              <a:rPr lang="en-US" altLang="ja-JP" baseline="0"/>
              <a:t> Breakout</a:t>
            </a:r>
            <a:endParaRPr lang="ja-JP" altLang="en-US"/>
          </a:p>
        </c:rich>
      </c:tx>
      <c:overlay val="0"/>
      <c:spPr>
        <a:noFill/>
        <a:ln>
          <a:noFill/>
        </a:ln>
        <a:effectLst/>
      </c:spPr>
      <c:txPr>
        <a:bodyPr rot="0" spcFirstLastPara="1" vertOverflow="ellipsis" vert="horz" wrap="square" anchor="ctr" anchorCtr="1"/>
        <a:lstStyle/>
        <a:p>
          <a:pPr>
            <a:defRPr lang="ja-JP"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ja-JP"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(Summary!$B$8:$B$13,Summary!$B$16,Summary!$B$18:$B$24)</c:f>
              <c:strCache>
                <c:ptCount val="14"/>
                <c:pt idx="0">
                  <c:v>PPRE_PDN</c:v>
                </c:pt>
                <c:pt idx="1">
                  <c:v>PPRE_STBY</c:v>
                </c:pt>
                <c:pt idx="2">
                  <c:v>PACT_PDN</c:v>
                </c:pt>
                <c:pt idx="3">
                  <c:v>PACT_STBY</c:v>
                </c:pt>
                <c:pt idx="4">
                  <c:v>PREF</c:v>
                </c:pt>
                <c:pt idx="5">
                  <c:v>PSREF</c:v>
                </c:pt>
                <c:pt idx="6">
                  <c:v>PACT</c:v>
                </c:pt>
                <c:pt idx="7">
                  <c:v>PWR</c:v>
                </c:pt>
                <c:pt idx="8">
                  <c:v>PRD</c:v>
                </c:pt>
                <c:pt idx="9">
                  <c:v>PDQ_RD_ac</c:v>
                </c:pt>
                <c:pt idx="10">
                  <c:v>PNTODT, TERM</c:v>
                </c:pt>
                <c:pt idx="11">
                  <c:v>PWCK, TERM</c:v>
                </c:pt>
                <c:pt idx="12">
                  <c:v>PRD, TERM</c:v>
                </c:pt>
                <c:pt idx="13">
                  <c:v>PWR, TERM</c:v>
                </c:pt>
              </c:strCache>
            </c:strRef>
          </c:cat>
          <c:val>
            <c:numRef>
              <c:f>(Summary!$C$8:$C$13,Summary!$C$16,Summary!$C$18:$C$24)</c:f>
              <c:numCache>
                <c:formatCode>0.0</c:formatCode>
                <c:ptCount val="14"/>
                <c:pt idx="0">
                  <c:v>0.19100000000000003</c:v>
                </c:pt>
                <c:pt idx="1">
                  <c:v>0.81882719999999998</c:v>
                </c:pt>
                <c:pt idx="2">
                  <c:v>0.49806</c:v>
                </c:pt>
                <c:pt idx="3">
                  <c:v>13.00090986</c:v>
                </c:pt>
                <c:pt idx="4">
                  <c:v>4.8888861538461539</c:v>
                </c:pt>
                <c:pt idx="5">
                  <c:v>3.1475200000000001</c:v>
                </c:pt>
                <c:pt idx="6">
                  <c:v>57.171818181818189</c:v>
                </c:pt>
                <c:pt idx="7">
                  <c:v>32.371138800000011</c:v>
                </c:pt>
                <c:pt idx="8">
                  <c:v>168.74577719999999</c:v>
                </c:pt>
                <c:pt idx="9">
                  <c:v>4.4227012499999994</c:v>
                </c:pt>
                <c:pt idx="10">
                  <c:v>2.7413437499999995</c:v>
                </c:pt>
                <c:pt idx="11">
                  <c:v>0.97469999999999979</c:v>
                </c:pt>
                <c:pt idx="12">
                  <c:v>5.3608499999999992</c:v>
                </c:pt>
                <c:pt idx="13">
                  <c:v>1.0965374999999999</c:v>
                </c:pt>
              </c:numCache>
            </c:numRef>
          </c:val>
          <c:extLst>
            <c:ext xmlns:c16="http://schemas.microsoft.com/office/drawing/2014/chart" uri="{C3380CC4-5D6E-409C-BE32-E72D297353CC}">
              <c16:uniqueId val="{00000000-B8D8-465A-B50C-553241AE77E1}"/>
            </c:ext>
          </c:extLst>
        </c:ser>
        <c:dLbls>
          <c:showLegendKey val="0"/>
          <c:showVal val="0"/>
          <c:showCatName val="0"/>
          <c:showSerName val="0"/>
          <c:showPercent val="0"/>
          <c:showBubbleSize val="0"/>
        </c:dLbls>
        <c:gapWidth val="219"/>
        <c:overlap val="-27"/>
        <c:axId val="550475992"/>
        <c:axId val="550472384"/>
      </c:barChart>
      <c:catAx>
        <c:axId val="550475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en-US"/>
          </a:p>
        </c:txPr>
        <c:crossAx val="550472384"/>
        <c:crosses val="autoZero"/>
        <c:auto val="1"/>
        <c:lblAlgn val="ctr"/>
        <c:lblOffset val="100"/>
        <c:noMultiLvlLbl val="0"/>
      </c:catAx>
      <c:valAx>
        <c:axId val="550472384"/>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en-US"/>
          </a:p>
        </c:txPr>
        <c:crossAx val="55047599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1" Type="http://schemas.openxmlformats.org/officeDocument/2006/relationships/image" Target="../media/image1.emf"/></Relationships>
</file>

<file path=xl/drawings/_rels/drawing3.xml.rels><?xml version="1.0" encoding="UTF-8" standalone="yes"?>
<Relationships xmlns="http://schemas.openxmlformats.org/package/2006/relationships"><Relationship Id="rId1" Type="http://schemas.openxmlformats.org/officeDocument/2006/relationships/image" Target="../media/image1.emf"/></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emf"/></Relationships>
</file>

<file path=xl/drawings/_rels/drawing5.xml.rels><?xml version="1.0" encoding="UTF-8" standalone="yes"?>
<Relationships xmlns="http://schemas.openxmlformats.org/package/2006/relationships"><Relationship Id="rId1" Type="http://schemas.openxmlformats.org/officeDocument/2006/relationships/image" Target="../media/image1.emf"/></Relationships>
</file>

<file path=xl/drawings/_rels/drawing6.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image" Target="../media/image1.emf"/><Relationship Id="rId1" Type="http://schemas.openxmlformats.org/officeDocument/2006/relationships/chart" Target="../charts/chart1.xml"/></Relationships>
</file>

<file path=xl/drawings/_rels/drawing7.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3</xdr:col>
      <xdr:colOff>166441</xdr:colOff>
      <xdr:row>0</xdr:row>
      <xdr:rowOff>393700</xdr:rowOff>
    </xdr:to>
    <xdr:pic>
      <xdr:nvPicPr>
        <xdr:cNvPr id="4" name="Picture 3">
          <a:extLst>
            <a:ext uri="{FF2B5EF4-FFF2-40B4-BE49-F238E27FC236}">
              <a16:creationId xmlns:a16="http://schemas.microsoft.com/office/drawing/2014/main" id="{00000000-0008-0000-0000-000004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81000" y="0"/>
          <a:ext cx="1430091" cy="390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19050</xdr:colOff>
      <xdr:row>0</xdr:row>
      <xdr:rowOff>66675</xdr:rowOff>
    </xdr:from>
    <xdr:to>
      <xdr:col>2</xdr:col>
      <xdr:colOff>1087191</xdr:colOff>
      <xdr:row>0</xdr:row>
      <xdr:rowOff>457200</xdr:rowOff>
    </xdr:to>
    <xdr:pic>
      <xdr:nvPicPr>
        <xdr:cNvPr id="3" name="Picture 2">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00050" y="66675"/>
          <a:ext cx="1430091" cy="390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8</xdr:col>
      <xdr:colOff>45942</xdr:colOff>
      <xdr:row>14</xdr:row>
      <xdr:rowOff>26894</xdr:rowOff>
    </xdr:from>
    <xdr:to>
      <xdr:col>8</xdr:col>
      <xdr:colOff>412377</xdr:colOff>
      <xdr:row>30</xdr:row>
      <xdr:rowOff>0</xdr:rowOff>
    </xdr:to>
    <xdr:sp macro="" textlink="">
      <xdr:nvSpPr>
        <xdr:cNvPr id="4" name="AutoShape 11">
          <a:extLst>
            <a:ext uri="{FF2B5EF4-FFF2-40B4-BE49-F238E27FC236}">
              <a16:creationId xmlns:a16="http://schemas.microsoft.com/office/drawing/2014/main" id="{00000000-0008-0000-0200-000004000000}"/>
            </a:ext>
          </a:extLst>
        </xdr:cNvPr>
        <xdr:cNvSpPr>
          <a:spLocks/>
        </xdr:cNvSpPr>
      </xdr:nvSpPr>
      <xdr:spPr bwMode="auto">
        <a:xfrm>
          <a:off x="8141071" y="2752165"/>
          <a:ext cx="366435" cy="4128246"/>
        </a:xfrm>
        <a:prstGeom prst="rightBrace">
          <a:avLst>
            <a:gd name="adj1" fmla="val 199583"/>
            <a:gd name="adj2" fmla="val 50000"/>
          </a:avLst>
        </a:prstGeom>
        <a:noFill/>
        <a:ln w="28575">
          <a:solidFill>
            <a:srgbClr val="0C2577"/>
          </a:solidFill>
          <a:round/>
          <a:headEnd/>
          <a:tailEnd/>
        </a:ln>
      </xdr:spPr>
    </xdr:sp>
    <xdr:clientData/>
  </xdr:twoCellAnchor>
  <xdr:twoCellAnchor editAs="oneCell">
    <xdr:from>
      <xdr:col>8</xdr:col>
      <xdr:colOff>537883</xdr:colOff>
      <xdr:row>20</xdr:row>
      <xdr:rowOff>48745</xdr:rowOff>
    </xdr:from>
    <xdr:to>
      <xdr:col>12</xdr:col>
      <xdr:colOff>372534</xdr:colOff>
      <xdr:row>25</xdr:row>
      <xdr:rowOff>69851</xdr:rowOff>
    </xdr:to>
    <xdr:sp macro="" textlink="">
      <xdr:nvSpPr>
        <xdr:cNvPr id="5" name="Text Box 13">
          <a:extLst>
            <a:ext uri="{FF2B5EF4-FFF2-40B4-BE49-F238E27FC236}">
              <a16:creationId xmlns:a16="http://schemas.microsoft.com/office/drawing/2014/main" id="{00000000-0008-0000-0200-000005000000}"/>
            </a:ext>
          </a:extLst>
        </xdr:cNvPr>
        <xdr:cNvSpPr txBox="1">
          <a:spLocks noChangeArrowheads="1"/>
        </xdr:cNvSpPr>
      </xdr:nvSpPr>
      <xdr:spPr bwMode="auto">
        <a:xfrm>
          <a:off x="8633012" y="4423521"/>
          <a:ext cx="2721287" cy="1024592"/>
        </a:xfrm>
        <a:prstGeom prst="rect">
          <a:avLst/>
        </a:prstGeom>
        <a:solidFill>
          <a:srgbClr val="003366"/>
        </a:solidFill>
        <a:ln w="9525">
          <a:noFill/>
          <a:miter lim="800000"/>
          <a:headEnd/>
          <a:tailEnd/>
        </a:ln>
        <a:effectLst>
          <a:outerShdw dist="107763" dir="2700000" algn="ctr" rotWithShape="0">
            <a:srgbClr val="808080">
              <a:alpha val="50000"/>
            </a:srgbClr>
          </a:outerShdw>
        </a:effectLst>
      </xdr:spPr>
      <xdr:txBody>
        <a:bodyPr vertOverflow="clip" wrap="square" lIns="36576" tIns="27432" rIns="0" bIns="27432" anchor="ctr" upright="1"/>
        <a:lstStyle/>
        <a:p>
          <a:pPr algn="l" rtl="0">
            <a:defRPr sz="1000"/>
          </a:pPr>
          <a:r>
            <a:rPr lang="en-US" sz="1200" b="0" i="0" strike="noStrike">
              <a:solidFill>
                <a:srgbClr val="FFFFFF"/>
              </a:solidFill>
              <a:latin typeface="Frutiger 55 Roman" pitchFamily="34" charset="0"/>
              <a:cs typeface="Arial"/>
            </a:rPr>
            <a:t>Copy and paste IDD values</a:t>
          </a:r>
          <a:r>
            <a:rPr lang="en-US" sz="1200" b="0" i="0" strike="noStrike" baseline="0">
              <a:solidFill>
                <a:srgbClr val="FFFFFF"/>
              </a:solidFill>
              <a:latin typeface="Frutiger 55 Roman" pitchFamily="34" charset="0"/>
              <a:cs typeface="Arial"/>
            </a:rPr>
            <a:t> in </a:t>
          </a:r>
          <a:r>
            <a:rPr lang="en-US" sz="1200" b="0" i="0" strike="noStrike">
              <a:solidFill>
                <a:srgbClr val="FFFFFF"/>
              </a:solidFill>
              <a:latin typeface="Frutiger 55 Roman" pitchFamily="34" charset="0"/>
              <a:cs typeface="Arial"/>
            </a:rPr>
            <a:t>"LPDDR5 Specs" tab or request IDD values to Micron and fill. </a:t>
          </a:r>
        </a:p>
        <a:p>
          <a:pPr algn="l" rtl="0">
            <a:defRPr sz="1000"/>
          </a:pPr>
          <a:r>
            <a:rPr lang="en-US" sz="1200" b="0" i="0" strike="noStrike">
              <a:solidFill>
                <a:srgbClr val="FFFFFF"/>
              </a:solidFill>
              <a:latin typeface="Frutiger 55 Roman" pitchFamily="34" charset="0"/>
              <a:cs typeface="Arial"/>
            </a:rPr>
            <a:t>The current values</a:t>
          </a:r>
          <a:r>
            <a:rPr lang="en-US" sz="1200" b="0" i="0" strike="noStrike" baseline="0">
              <a:solidFill>
                <a:srgbClr val="FFFFFF"/>
              </a:solidFill>
              <a:latin typeface="Frutiger 55 Roman" pitchFamily="34" charset="0"/>
              <a:cs typeface="Arial"/>
            </a:rPr>
            <a:t> reflect IDD values for Y2BM,x16mode,-036 speed grade</a:t>
          </a:r>
          <a:endParaRPr lang="en-US" sz="1200" b="0" i="0" strike="noStrike">
            <a:solidFill>
              <a:srgbClr val="FFFFFF"/>
            </a:solidFill>
            <a:latin typeface="Frutiger 45 Light" pitchFamily="34" charset="0"/>
            <a:cs typeface="Arial"/>
          </a:endParaRPr>
        </a:p>
      </xdr:txBody>
    </xdr:sp>
    <xdr:clientData/>
  </xdr:twoCellAnchor>
  <xdr:twoCellAnchor>
    <xdr:from>
      <xdr:col>3</xdr:col>
      <xdr:colOff>0</xdr:colOff>
      <xdr:row>3</xdr:row>
      <xdr:rowOff>0</xdr:rowOff>
    </xdr:from>
    <xdr:to>
      <xdr:col>6</xdr:col>
      <xdr:colOff>9525</xdr:colOff>
      <xdr:row>3</xdr:row>
      <xdr:rowOff>0</xdr:rowOff>
    </xdr:to>
    <xdr:sp macro="" textlink="">
      <xdr:nvSpPr>
        <xdr:cNvPr id="3084" name="Drop Down 12" hidden="1">
          <a:extLst>
            <a:ext uri="{63B3BB69-23CF-44E3-9099-C40C66FF867C}">
              <a14:compatExt xmlns:a14="http://schemas.microsoft.com/office/drawing/2010/main" spid="_x0000_s3084"/>
            </a:ext>
            <a:ext uri="{FF2B5EF4-FFF2-40B4-BE49-F238E27FC236}">
              <a16:creationId xmlns:a16="http://schemas.microsoft.com/office/drawing/2014/main" id="{00000000-0008-0000-0200-00000C0C0000}"/>
            </a:ext>
          </a:extLst>
        </xdr:cNvPr>
        <xdr:cNvSpPr/>
      </xdr:nvSpPr>
      <xdr:spPr bwMode="auto">
        <a:xfrm>
          <a:off x="0" y="0"/>
          <a:ext cx="0" cy="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xdr:from>
      <xdr:col>3</xdr:col>
      <xdr:colOff>0</xdr:colOff>
      <xdr:row>3</xdr:row>
      <xdr:rowOff>0</xdr:rowOff>
    </xdr:from>
    <xdr:to>
      <xdr:col>6</xdr:col>
      <xdr:colOff>9525</xdr:colOff>
      <xdr:row>3</xdr:row>
      <xdr:rowOff>0</xdr:rowOff>
    </xdr:to>
    <xdr:sp macro="" textlink="">
      <xdr:nvSpPr>
        <xdr:cNvPr id="3085" name="Drop Down 13" hidden="1">
          <a:extLst>
            <a:ext uri="{63B3BB69-23CF-44E3-9099-C40C66FF867C}">
              <a14:compatExt xmlns:a14="http://schemas.microsoft.com/office/drawing/2010/main" spid="_x0000_s3085"/>
            </a:ext>
            <a:ext uri="{FF2B5EF4-FFF2-40B4-BE49-F238E27FC236}">
              <a16:creationId xmlns:a16="http://schemas.microsoft.com/office/drawing/2014/main" id="{00000000-0008-0000-0200-00000D0C0000}"/>
            </a:ext>
          </a:extLst>
        </xdr:cNvPr>
        <xdr:cNvSpPr/>
      </xdr:nvSpPr>
      <xdr:spPr bwMode="auto">
        <a:xfrm>
          <a:off x="0" y="0"/>
          <a:ext cx="0" cy="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xdr:from>
      <xdr:col>3</xdr:col>
      <xdr:colOff>0</xdr:colOff>
      <xdr:row>3</xdr:row>
      <xdr:rowOff>0</xdr:rowOff>
    </xdr:from>
    <xdr:to>
      <xdr:col>6</xdr:col>
      <xdr:colOff>9525</xdr:colOff>
      <xdr:row>3</xdr:row>
      <xdr:rowOff>0</xdr:rowOff>
    </xdr:to>
    <xdr:sp macro="" textlink="">
      <xdr:nvSpPr>
        <xdr:cNvPr id="3086" name="Drop Down 14" hidden="1">
          <a:extLst>
            <a:ext uri="{63B3BB69-23CF-44E3-9099-C40C66FF867C}">
              <a14:compatExt xmlns:a14="http://schemas.microsoft.com/office/drawing/2010/main" spid="_x0000_s3086"/>
            </a:ext>
            <a:ext uri="{FF2B5EF4-FFF2-40B4-BE49-F238E27FC236}">
              <a16:creationId xmlns:a16="http://schemas.microsoft.com/office/drawing/2014/main" id="{00000000-0008-0000-0200-00000E0C0000}"/>
            </a:ext>
          </a:extLst>
        </xdr:cNvPr>
        <xdr:cNvSpPr/>
      </xdr:nvSpPr>
      <xdr:spPr bwMode="auto">
        <a:xfrm>
          <a:off x="0" y="0"/>
          <a:ext cx="0" cy="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xdr:from>
      <xdr:col>3</xdr:col>
      <xdr:colOff>0</xdr:colOff>
      <xdr:row>3</xdr:row>
      <xdr:rowOff>0</xdr:rowOff>
    </xdr:from>
    <xdr:to>
      <xdr:col>6</xdr:col>
      <xdr:colOff>9525</xdr:colOff>
      <xdr:row>3</xdr:row>
      <xdr:rowOff>0</xdr:rowOff>
    </xdr:to>
    <xdr:sp macro="" textlink="">
      <xdr:nvSpPr>
        <xdr:cNvPr id="3087" name="Drop Down 15" hidden="1">
          <a:extLst>
            <a:ext uri="{63B3BB69-23CF-44E3-9099-C40C66FF867C}">
              <a14:compatExt xmlns:a14="http://schemas.microsoft.com/office/drawing/2010/main" spid="_x0000_s3087"/>
            </a:ext>
            <a:ext uri="{FF2B5EF4-FFF2-40B4-BE49-F238E27FC236}">
              <a16:creationId xmlns:a16="http://schemas.microsoft.com/office/drawing/2014/main" id="{00000000-0008-0000-0200-00000F0C0000}"/>
            </a:ext>
          </a:extLst>
        </xdr:cNvPr>
        <xdr:cNvSpPr/>
      </xdr:nvSpPr>
      <xdr:spPr bwMode="auto">
        <a:xfrm>
          <a:off x="0" y="0"/>
          <a:ext cx="0" cy="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xdr:from>
      <xdr:col>3</xdr:col>
      <xdr:colOff>0</xdr:colOff>
      <xdr:row>3</xdr:row>
      <xdr:rowOff>0</xdr:rowOff>
    </xdr:from>
    <xdr:to>
      <xdr:col>6</xdr:col>
      <xdr:colOff>9525</xdr:colOff>
      <xdr:row>3</xdr:row>
      <xdr:rowOff>0</xdr:rowOff>
    </xdr:to>
    <xdr:sp macro="" textlink="">
      <xdr:nvSpPr>
        <xdr:cNvPr id="3088" name="Drop Down 16" hidden="1">
          <a:extLst>
            <a:ext uri="{63B3BB69-23CF-44E3-9099-C40C66FF867C}">
              <a14:compatExt xmlns:a14="http://schemas.microsoft.com/office/drawing/2010/main" spid="_x0000_s3088"/>
            </a:ext>
            <a:ext uri="{FF2B5EF4-FFF2-40B4-BE49-F238E27FC236}">
              <a16:creationId xmlns:a16="http://schemas.microsoft.com/office/drawing/2014/main" id="{00000000-0008-0000-0200-0000100C0000}"/>
            </a:ext>
          </a:extLst>
        </xdr:cNvPr>
        <xdr:cNvSpPr/>
      </xdr:nvSpPr>
      <xdr:spPr bwMode="auto">
        <a:xfrm>
          <a:off x="0" y="0"/>
          <a:ext cx="0" cy="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xdr:from>
      <xdr:col>3</xdr:col>
      <xdr:colOff>0</xdr:colOff>
      <xdr:row>3</xdr:row>
      <xdr:rowOff>0</xdr:rowOff>
    </xdr:from>
    <xdr:to>
      <xdr:col>6</xdr:col>
      <xdr:colOff>9525</xdr:colOff>
      <xdr:row>3</xdr:row>
      <xdr:rowOff>0</xdr:rowOff>
    </xdr:to>
    <xdr:sp macro="" textlink="">
      <xdr:nvSpPr>
        <xdr:cNvPr id="3089" name="Drop Down 17" hidden="1">
          <a:extLst>
            <a:ext uri="{63B3BB69-23CF-44E3-9099-C40C66FF867C}">
              <a14:compatExt xmlns:a14="http://schemas.microsoft.com/office/drawing/2010/main" spid="_x0000_s3089"/>
            </a:ext>
            <a:ext uri="{FF2B5EF4-FFF2-40B4-BE49-F238E27FC236}">
              <a16:creationId xmlns:a16="http://schemas.microsoft.com/office/drawing/2014/main" id="{00000000-0008-0000-0200-0000110C0000}"/>
            </a:ext>
          </a:extLst>
        </xdr:cNvPr>
        <xdr:cNvSpPr/>
      </xdr:nvSpPr>
      <xdr:spPr bwMode="auto">
        <a:xfrm>
          <a:off x="0" y="0"/>
          <a:ext cx="0" cy="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xdr:from>
      <xdr:col>3</xdr:col>
      <xdr:colOff>9525</xdr:colOff>
      <xdr:row>3</xdr:row>
      <xdr:rowOff>0</xdr:rowOff>
    </xdr:from>
    <xdr:to>
      <xdr:col>6</xdr:col>
      <xdr:colOff>19050</xdr:colOff>
      <xdr:row>3</xdr:row>
      <xdr:rowOff>0</xdr:rowOff>
    </xdr:to>
    <xdr:sp macro="" textlink="">
      <xdr:nvSpPr>
        <xdr:cNvPr id="3090" name="Drop Down 18" hidden="1">
          <a:extLst>
            <a:ext uri="{63B3BB69-23CF-44E3-9099-C40C66FF867C}">
              <a14:compatExt xmlns:a14="http://schemas.microsoft.com/office/drawing/2010/main" spid="_x0000_s3090"/>
            </a:ext>
            <a:ext uri="{FF2B5EF4-FFF2-40B4-BE49-F238E27FC236}">
              <a16:creationId xmlns:a16="http://schemas.microsoft.com/office/drawing/2014/main" id="{00000000-0008-0000-0200-0000120C0000}"/>
            </a:ext>
          </a:extLst>
        </xdr:cNvPr>
        <xdr:cNvSpPr/>
      </xdr:nvSpPr>
      <xdr:spPr bwMode="auto">
        <a:xfrm>
          <a:off x="0" y="0"/>
          <a:ext cx="0" cy="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xdr:from>
      <xdr:col>3</xdr:col>
      <xdr:colOff>0</xdr:colOff>
      <xdr:row>3</xdr:row>
      <xdr:rowOff>0</xdr:rowOff>
    </xdr:from>
    <xdr:to>
      <xdr:col>6</xdr:col>
      <xdr:colOff>9525</xdr:colOff>
      <xdr:row>3</xdr:row>
      <xdr:rowOff>0</xdr:rowOff>
    </xdr:to>
    <xdr:sp macro="" textlink="">
      <xdr:nvSpPr>
        <xdr:cNvPr id="3091" name="Drop Down 19" hidden="1">
          <a:extLst>
            <a:ext uri="{63B3BB69-23CF-44E3-9099-C40C66FF867C}">
              <a14:compatExt xmlns:a14="http://schemas.microsoft.com/office/drawing/2010/main" spid="_x0000_s3091"/>
            </a:ext>
            <a:ext uri="{FF2B5EF4-FFF2-40B4-BE49-F238E27FC236}">
              <a16:creationId xmlns:a16="http://schemas.microsoft.com/office/drawing/2014/main" id="{00000000-0008-0000-0200-0000130C0000}"/>
            </a:ext>
          </a:extLst>
        </xdr:cNvPr>
        <xdr:cNvSpPr/>
      </xdr:nvSpPr>
      <xdr:spPr bwMode="auto">
        <a:xfrm>
          <a:off x="0" y="0"/>
          <a:ext cx="0" cy="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xdr:from>
      <xdr:col>3</xdr:col>
      <xdr:colOff>0</xdr:colOff>
      <xdr:row>3</xdr:row>
      <xdr:rowOff>0</xdr:rowOff>
    </xdr:from>
    <xdr:to>
      <xdr:col>6</xdr:col>
      <xdr:colOff>9525</xdr:colOff>
      <xdr:row>3</xdr:row>
      <xdr:rowOff>0</xdr:rowOff>
    </xdr:to>
    <xdr:sp macro="" textlink="">
      <xdr:nvSpPr>
        <xdr:cNvPr id="3092" name="Drop Down 20" hidden="1">
          <a:extLst>
            <a:ext uri="{63B3BB69-23CF-44E3-9099-C40C66FF867C}">
              <a14:compatExt xmlns:a14="http://schemas.microsoft.com/office/drawing/2010/main" spid="_x0000_s3092"/>
            </a:ext>
            <a:ext uri="{FF2B5EF4-FFF2-40B4-BE49-F238E27FC236}">
              <a16:creationId xmlns:a16="http://schemas.microsoft.com/office/drawing/2014/main" id="{00000000-0008-0000-0200-0000140C0000}"/>
            </a:ext>
          </a:extLst>
        </xdr:cNvPr>
        <xdr:cNvSpPr/>
      </xdr:nvSpPr>
      <xdr:spPr bwMode="auto">
        <a:xfrm>
          <a:off x="0" y="0"/>
          <a:ext cx="0" cy="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xdr:from>
      <xdr:col>3</xdr:col>
      <xdr:colOff>0</xdr:colOff>
      <xdr:row>3</xdr:row>
      <xdr:rowOff>0</xdr:rowOff>
    </xdr:from>
    <xdr:to>
      <xdr:col>6</xdr:col>
      <xdr:colOff>9525</xdr:colOff>
      <xdr:row>3</xdr:row>
      <xdr:rowOff>0</xdr:rowOff>
    </xdr:to>
    <xdr:sp macro="" textlink="">
      <xdr:nvSpPr>
        <xdr:cNvPr id="3093" name="Drop Down 21" hidden="1">
          <a:extLst>
            <a:ext uri="{63B3BB69-23CF-44E3-9099-C40C66FF867C}">
              <a14:compatExt xmlns:a14="http://schemas.microsoft.com/office/drawing/2010/main" spid="_x0000_s3093"/>
            </a:ext>
            <a:ext uri="{FF2B5EF4-FFF2-40B4-BE49-F238E27FC236}">
              <a16:creationId xmlns:a16="http://schemas.microsoft.com/office/drawing/2014/main" id="{00000000-0008-0000-0200-0000150C0000}"/>
            </a:ext>
          </a:extLst>
        </xdr:cNvPr>
        <xdr:cNvSpPr/>
      </xdr:nvSpPr>
      <xdr:spPr bwMode="auto">
        <a:xfrm>
          <a:off x="0" y="0"/>
          <a:ext cx="0" cy="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1</xdr:col>
      <xdr:colOff>114300</xdr:colOff>
      <xdr:row>0</xdr:row>
      <xdr:rowOff>66675</xdr:rowOff>
    </xdr:from>
    <xdr:to>
      <xdr:col>2</xdr:col>
      <xdr:colOff>629991</xdr:colOff>
      <xdr:row>0</xdr:row>
      <xdr:rowOff>457200</xdr:rowOff>
    </xdr:to>
    <xdr:pic>
      <xdr:nvPicPr>
        <xdr:cNvPr id="17" name="Picture 16">
          <a:extLst>
            <a:ext uri="{FF2B5EF4-FFF2-40B4-BE49-F238E27FC236}">
              <a16:creationId xmlns:a16="http://schemas.microsoft.com/office/drawing/2014/main" id="{00000000-0008-0000-0200-000011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33400" y="66675"/>
          <a:ext cx="1430091" cy="390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0</xdr:colOff>
      <xdr:row>36</xdr:row>
      <xdr:rowOff>0</xdr:rowOff>
    </xdr:from>
    <xdr:to>
      <xdr:col>7</xdr:col>
      <xdr:colOff>405970</xdr:colOff>
      <xdr:row>63</xdr:row>
      <xdr:rowOff>37812</xdr:rowOff>
    </xdr:to>
    <xdr:grpSp>
      <xdr:nvGrpSpPr>
        <xdr:cNvPr id="15" name="グループ化 14">
          <a:extLst>
            <a:ext uri="{FF2B5EF4-FFF2-40B4-BE49-F238E27FC236}">
              <a16:creationId xmlns:a16="http://schemas.microsoft.com/office/drawing/2014/main" id="{F6762AC3-3E77-46AF-8624-3235E2EEFCA5}"/>
            </a:ext>
          </a:extLst>
        </xdr:cNvPr>
        <xdr:cNvGrpSpPr/>
      </xdr:nvGrpSpPr>
      <xdr:grpSpPr>
        <a:xfrm>
          <a:off x="416719" y="7810500"/>
          <a:ext cx="7895001" cy="4538375"/>
          <a:chOff x="1355933" y="617592"/>
          <a:chExt cx="7895085" cy="4384798"/>
        </a:xfrm>
      </xdr:grpSpPr>
      <xdr:grpSp>
        <xdr:nvGrpSpPr>
          <xdr:cNvPr id="16" name="グループ化 15">
            <a:extLst>
              <a:ext uri="{FF2B5EF4-FFF2-40B4-BE49-F238E27FC236}">
                <a16:creationId xmlns:a16="http://schemas.microsoft.com/office/drawing/2014/main" id="{25F3DB57-55BB-4156-A364-79549779448E}"/>
              </a:ext>
            </a:extLst>
          </xdr:cNvPr>
          <xdr:cNvGrpSpPr/>
        </xdr:nvGrpSpPr>
        <xdr:grpSpPr>
          <a:xfrm>
            <a:off x="1367355" y="3062302"/>
            <a:ext cx="2944901" cy="1362048"/>
            <a:chOff x="905441" y="1808539"/>
            <a:chExt cx="2944901" cy="1362048"/>
          </a:xfrm>
        </xdr:grpSpPr>
        <xdr:sp macro="" textlink="">
          <xdr:nvSpPr>
            <xdr:cNvPr id="62" name="テキスト ボックス 7">
              <a:extLst>
                <a:ext uri="{FF2B5EF4-FFF2-40B4-BE49-F238E27FC236}">
                  <a16:creationId xmlns:a16="http://schemas.microsoft.com/office/drawing/2014/main" id="{CBF2F44C-ED93-4F2B-A6C3-32C33DDB3299}"/>
                </a:ext>
              </a:extLst>
            </xdr:cNvPr>
            <xdr:cNvSpPr txBox="1"/>
          </xdr:nvSpPr>
          <xdr:spPr>
            <a:xfrm>
              <a:off x="905441" y="2244758"/>
              <a:ext cx="666974" cy="307777"/>
            </a:xfrm>
            <a:prstGeom prst="rect">
              <a:avLst/>
            </a:prstGeom>
            <a:solidFill>
              <a:schemeClr val="tx2">
                <a:lumMod val="20000"/>
                <a:lumOff val="80000"/>
              </a:schemeClr>
            </a:solidFill>
            <a:ln>
              <a:solidFill>
                <a:schemeClr val="tx1"/>
              </a:solidFill>
            </a:ln>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kumimoji="1" lang="en-US" altLang="ja-JP" sz="1400"/>
                <a:t>SoC</a:t>
              </a:r>
              <a:endParaRPr kumimoji="1" lang="ja-JP" altLang="en-US" sz="1400"/>
            </a:p>
          </xdr:txBody>
        </xdr:sp>
        <xdr:sp macro="" textlink="">
          <xdr:nvSpPr>
            <xdr:cNvPr id="63" name="テキスト ボックス 8">
              <a:extLst>
                <a:ext uri="{FF2B5EF4-FFF2-40B4-BE49-F238E27FC236}">
                  <a16:creationId xmlns:a16="http://schemas.microsoft.com/office/drawing/2014/main" id="{979BFBDF-BCB6-46B9-BD6D-3F00D0711B6F}"/>
                </a:ext>
              </a:extLst>
            </xdr:cNvPr>
            <xdr:cNvSpPr txBox="1"/>
          </xdr:nvSpPr>
          <xdr:spPr>
            <a:xfrm>
              <a:off x="2631140" y="1888655"/>
              <a:ext cx="1205755" cy="461665"/>
            </a:xfrm>
            <a:prstGeom prst="rect">
              <a:avLst/>
            </a:prstGeom>
            <a:solidFill>
              <a:schemeClr val="tx2">
                <a:lumMod val="20000"/>
                <a:lumOff val="80000"/>
              </a:schemeClr>
            </a:solidFill>
            <a:ln>
              <a:solidFill>
                <a:schemeClr val="tx1"/>
              </a:solidFill>
            </a:ln>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kumimoji="1" lang="en-US" altLang="ja-JP" sz="1200"/>
                <a:t>LPDDR5</a:t>
              </a:r>
              <a:r>
                <a:rPr kumimoji="1" lang="ja-JP" altLang="en-US" sz="1200"/>
                <a:t> </a:t>
              </a:r>
              <a:r>
                <a:rPr kumimoji="1" lang="en-US" altLang="ja-JP" sz="1200"/>
                <a:t>die0</a:t>
              </a:r>
            </a:p>
            <a:p>
              <a:r>
                <a:rPr kumimoji="1" lang="en-US" altLang="ja-JP" sz="1200"/>
                <a:t>(x16)</a:t>
              </a:r>
              <a:endParaRPr kumimoji="1" lang="ja-JP" altLang="en-US" sz="1200"/>
            </a:p>
          </xdr:txBody>
        </xdr:sp>
        <xdr:sp macro="" textlink="">
          <xdr:nvSpPr>
            <xdr:cNvPr id="64" name="テキスト ボックス 9">
              <a:extLst>
                <a:ext uri="{FF2B5EF4-FFF2-40B4-BE49-F238E27FC236}">
                  <a16:creationId xmlns:a16="http://schemas.microsoft.com/office/drawing/2014/main" id="{76FB1345-15E7-410B-8804-F1428D57112B}"/>
                </a:ext>
              </a:extLst>
            </xdr:cNvPr>
            <xdr:cNvSpPr txBox="1"/>
          </xdr:nvSpPr>
          <xdr:spPr>
            <a:xfrm>
              <a:off x="2644587" y="2708922"/>
              <a:ext cx="1205755" cy="461665"/>
            </a:xfrm>
            <a:prstGeom prst="rect">
              <a:avLst/>
            </a:prstGeom>
            <a:solidFill>
              <a:schemeClr val="tx2">
                <a:lumMod val="20000"/>
                <a:lumOff val="80000"/>
              </a:schemeClr>
            </a:solidFill>
            <a:ln>
              <a:solidFill>
                <a:schemeClr val="tx1"/>
              </a:solidFill>
            </a:ln>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kumimoji="1" lang="en-US" altLang="ja-JP" sz="1200"/>
                <a:t>LPDDR5</a:t>
              </a:r>
              <a:r>
                <a:rPr kumimoji="1" lang="ja-JP" altLang="en-US" sz="1200"/>
                <a:t> </a:t>
              </a:r>
              <a:r>
                <a:rPr kumimoji="1" lang="en-US" altLang="ja-JP" sz="1200"/>
                <a:t>die1</a:t>
              </a:r>
            </a:p>
            <a:p>
              <a:r>
                <a:rPr lang="en-US" altLang="ja-JP" sz="1200"/>
                <a:t>(x16)</a:t>
              </a:r>
              <a:endParaRPr kumimoji="1" lang="ja-JP" altLang="en-US" sz="1200"/>
            </a:p>
          </xdr:txBody>
        </xdr:sp>
        <xdr:cxnSp macro="">
          <xdr:nvCxnSpPr>
            <xdr:cNvPr id="65" name="直線コネクタ 64">
              <a:extLst>
                <a:ext uri="{FF2B5EF4-FFF2-40B4-BE49-F238E27FC236}">
                  <a16:creationId xmlns:a16="http://schemas.microsoft.com/office/drawing/2014/main" id="{80D98FED-45F0-4BB7-8F77-0BD81693BC67}"/>
                </a:ext>
              </a:extLst>
            </xdr:cNvPr>
            <xdr:cNvCxnSpPr>
              <a:stCxn id="62" idx="3"/>
            </xdr:cNvCxnSpPr>
          </xdr:nvCxnSpPr>
          <xdr:spPr>
            <a:xfrm flipV="1">
              <a:off x="1572415" y="2393577"/>
              <a:ext cx="229491" cy="5070"/>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66" name="直線コネクタ 65">
              <a:extLst>
                <a:ext uri="{FF2B5EF4-FFF2-40B4-BE49-F238E27FC236}">
                  <a16:creationId xmlns:a16="http://schemas.microsoft.com/office/drawing/2014/main" id="{225E06EF-F832-4316-8425-D79D0FE4DB55}"/>
                </a:ext>
              </a:extLst>
            </xdr:cNvPr>
            <xdr:cNvCxnSpPr/>
          </xdr:nvCxnSpPr>
          <xdr:spPr>
            <a:xfrm>
              <a:off x="1775012" y="2090870"/>
              <a:ext cx="0" cy="825926"/>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67" name="直線コネクタ 66">
              <a:extLst>
                <a:ext uri="{FF2B5EF4-FFF2-40B4-BE49-F238E27FC236}">
                  <a16:creationId xmlns:a16="http://schemas.microsoft.com/office/drawing/2014/main" id="{5BF6D105-6AF5-41BC-98F1-9CFCF2F208B6}"/>
                </a:ext>
              </a:extLst>
            </xdr:cNvPr>
            <xdr:cNvCxnSpPr/>
          </xdr:nvCxnSpPr>
          <xdr:spPr>
            <a:xfrm>
              <a:off x="1801906" y="2097741"/>
              <a:ext cx="824751" cy="0"/>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68" name="直線コネクタ 67">
              <a:extLst>
                <a:ext uri="{FF2B5EF4-FFF2-40B4-BE49-F238E27FC236}">
                  <a16:creationId xmlns:a16="http://schemas.microsoft.com/office/drawing/2014/main" id="{9C651776-158C-45CF-ADA2-BD87D7069E57}"/>
                </a:ext>
              </a:extLst>
            </xdr:cNvPr>
            <xdr:cNvCxnSpPr/>
          </xdr:nvCxnSpPr>
          <xdr:spPr>
            <a:xfrm>
              <a:off x="1775012" y="2889902"/>
              <a:ext cx="869575" cy="0"/>
            </a:xfrm>
            <a:prstGeom prst="line">
              <a:avLst/>
            </a:prstGeom>
          </xdr:spPr>
          <xdr:style>
            <a:lnRef idx="1">
              <a:schemeClr val="accent1"/>
            </a:lnRef>
            <a:fillRef idx="0">
              <a:schemeClr val="accent1"/>
            </a:fillRef>
            <a:effectRef idx="0">
              <a:schemeClr val="accent1"/>
            </a:effectRef>
            <a:fontRef idx="minor">
              <a:schemeClr val="tx1"/>
            </a:fontRef>
          </xdr:style>
        </xdr:cxnSp>
        <xdr:sp macro="" textlink="">
          <xdr:nvSpPr>
            <xdr:cNvPr id="69" name="テキスト ボックス 18">
              <a:extLst>
                <a:ext uri="{FF2B5EF4-FFF2-40B4-BE49-F238E27FC236}">
                  <a16:creationId xmlns:a16="http://schemas.microsoft.com/office/drawing/2014/main" id="{63031DE4-C739-4584-B23F-ADACEBAA5BA9}"/>
                </a:ext>
              </a:extLst>
            </xdr:cNvPr>
            <xdr:cNvSpPr txBox="1"/>
          </xdr:nvSpPr>
          <xdr:spPr>
            <a:xfrm>
              <a:off x="1801906" y="1808539"/>
              <a:ext cx="1205753" cy="307777"/>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kumimoji="1" lang="en-US" altLang="ja-JP" sz="1400"/>
                <a:t>Rank0</a:t>
              </a:r>
              <a:endParaRPr kumimoji="1" lang="ja-JP" altLang="en-US" sz="1400"/>
            </a:p>
          </xdr:txBody>
        </xdr:sp>
        <xdr:sp macro="" textlink="">
          <xdr:nvSpPr>
            <xdr:cNvPr id="70" name="テキスト ボックス 19">
              <a:extLst>
                <a:ext uri="{FF2B5EF4-FFF2-40B4-BE49-F238E27FC236}">
                  <a16:creationId xmlns:a16="http://schemas.microsoft.com/office/drawing/2014/main" id="{4691C676-E3B2-45D9-8502-116B4CE27B6A}"/>
                </a:ext>
              </a:extLst>
            </xdr:cNvPr>
            <xdr:cNvSpPr txBox="1"/>
          </xdr:nvSpPr>
          <xdr:spPr>
            <a:xfrm>
              <a:off x="1779495" y="2606395"/>
              <a:ext cx="1205753" cy="307777"/>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kumimoji="1" lang="en-US" altLang="ja-JP" sz="1400"/>
                <a:t>Rank1</a:t>
              </a:r>
              <a:endParaRPr kumimoji="1" lang="ja-JP" altLang="en-US" sz="1400"/>
            </a:p>
          </xdr:txBody>
        </xdr:sp>
      </xdr:grpSp>
      <xdr:grpSp>
        <xdr:nvGrpSpPr>
          <xdr:cNvPr id="18" name="グループ化 17">
            <a:extLst>
              <a:ext uri="{FF2B5EF4-FFF2-40B4-BE49-F238E27FC236}">
                <a16:creationId xmlns:a16="http://schemas.microsoft.com/office/drawing/2014/main" id="{734B5E46-4B2F-4319-A83F-73996275CABA}"/>
              </a:ext>
            </a:extLst>
          </xdr:cNvPr>
          <xdr:cNvGrpSpPr/>
        </xdr:nvGrpSpPr>
        <xdr:grpSpPr>
          <a:xfrm>
            <a:off x="1459773" y="1168401"/>
            <a:ext cx="2891113" cy="505921"/>
            <a:chOff x="941299" y="602792"/>
            <a:chExt cx="2891113" cy="505921"/>
          </a:xfrm>
        </xdr:grpSpPr>
        <xdr:sp macro="" textlink="">
          <xdr:nvSpPr>
            <xdr:cNvPr id="58" name="テキスト ボックス 3">
              <a:extLst>
                <a:ext uri="{FF2B5EF4-FFF2-40B4-BE49-F238E27FC236}">
                  <a16:creationId xmlns:a16="http://schemas.microsoft.com/office/drawing/2014/main" id="{214FDD08-D344-45B2-9627-CE9222316FCC}"/>
                </a:ext>
              </a:extLst>
            </xdr:cNvPr>
            <xdr:cNvSpPr txBox="1"/>
          </xdr:nvSpPr>
          <xdr:spPr>
            <a:xfrm>
              <a:off x="941299" y="680423"/>
              <a:ext cx="666974" cy="307777"/>
            </a:xfrm>
            <a:prstGeom prst="rect">
              <a:avLst/>
            </a:prstGeom>
            <a:solidFill>
              <a:schemeClr val="tx2">
                <a:lumMod val="20000"/>
                <a:lumOff val="80000"/>
              </a:schemeClr>
            </a:solidFill>
            <a:ln>
              <a:solidFill>
                <a:schemeClr val="tx1"/>
              </a:solidFill>
            </a:ln>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kumimoji="1" lang="en-US" altLang="ja-JP" sz="1400"/>
                <a:t>SoC</a:t>
              </a:r>
              <a:endParaRPr kumimoji="1" lang="ja-JP" altLang="en-US" sz="1400"/>
            </a:p>
          </xdr:txBody>
        </xdr:sp>
        <xdr:sp macro="" textlink="">
          <xdr:nvSpPr>
            <xdr:cNvPr id="59" name="テキスト ボックス 4">
              <a:extLst>
                <a:ext uri="{FF2B5EF4-FFF2-40B4-BE49-F238E27FC236}">
                  <a16:creationId xmlns:a16="http://schemas.microsoft.com/office/drawing/2014/main" id="{3111A2B3-11CD-4A87-84A6-107AD3AEC41B}"/>
                </a:ext>
              </a:extLst>
            </xdr:cNvPr>
            <xdr:cNvSpPr txBox="1"/>
          </xdr:nvSpPr>
          <xdr:spPr>
            <a:xfrm>
              <a:off x="2626657" y="647048"/>
              <a:ext cx="1205755" cy="461665"/>
            </a:xfrm>
            <a:prstGeom prst="rect">
              <a:avLst/>
            </a:prstGeom>
            <a:solidFill>
              <a:schemeClr val="tx2">
                <a:lumMod val="20000"/>
                <a:lumOff val="80000"/>
              </a:schemeClr>
            </a:solidFill>
            <a:ln>
              <a:solidFill>
                <a:schemeClr val="tx1"/>
              </a:solidFill>
            </a:ln>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kumimoji="1" lang="en-US" altLang="ja-JP" sz="1200"/>
                <a:t>LPDDR5</a:t>
              </a:r>
              <a:r>
                <a:rPr kumimoji="1" lang="ja-JP" altLang="en-US" sz="1200"/>
                <a:t> </a:t>
              </a:r>
              <a:r>
                <a:rPr kumimoji="1" lang="en-US" altLang="ja-JP" sz="1200"/>
                <a:t>die0</a:t>
              </a:r>
            </a:p>
            <a:p>
              <a:r>
                <a:rPr lang="en-US" altLang="ja-JP" sz="1200"/>
                <a:t>(x16)</a:t>
              </a:r>
              <a:endParaRPr kumimoji="1" lang="ja-JP" altLang="en-US" sz="1200"/>
            </a:p>
          </xdr:txBody>
        </xdr:sp>
        <xdr:cxnSp macro="">
          <xdr:nvCxnSpPr>
            <xdr:cNvPr id="60" name="直線コネクタ 59">
              <a:extLst>
                <a:ext uri="{FF2B5EF4-FFF2-40B4-BE49-F238E27FC236}">
                  <a16:creationId xmlns:a16="http://schemas.microsoft.com/office/drawing/2014/main" id="{95B9B7C3-2C33-411A-BF85-855CFF21EE0C}"/>
                </a:ext>
              </a:extLst>
            </xdr:cNvPr>
            <xdr:cNvCxnSpPr>
              <a:stCxn id="58" idx="3"/>
            </xdr:cNvCxnSpPr>
          </xdr:nvCxnSpPr>
          <xdr:spPr>
            <a:xfrm flipV="1">
              <a:off x="1608273" y="833720"/>
              <a:ext cx="1018384" cy="592"/>
            </a:xfrm>
            <a:prstGeom prst="line">
              <a:avLst/>
            </a:prstGeom>
          </xdr:spPr>
          <xdr:style>
            <a:lnRef idx="1">
              <a:schemeClr val="accent1"/>
            </a:lnRef>
            <a:fillRef idx="0">
              <a:schemeClr val="accent1"/>
            </a:fillRef>
            <a:effectRef idx="0">
              <a:schemeClr val="accent1"/>
            </a:effectRef>
            <a:fontRef idx="minor">
              <a:schemeClr val="tx1"/>
            </a:fontRef>
          </xdr:style>
        </xdr:cxnSp>
        <xdr:sp macro="" textlink="">
          <xdr:nvSpPr>
            <xdr:cNvPr id="61" name="テキスト ボックス 31">
              <a:extLst>
                <a:ext uri="{FF2B5EF4-FFF2-40B4-BE49-F238E27FC236}">
                  <a16:creationId xmlns:a16="http://schemas.microsoft.com/office/drawing/2014/main" id="{E0A3E136-5A59-437A-BAD8-D9F710397A12}"/>
                </a:ext>
              </a:extLst>
            </xdr:cNvPr>
            <xdr:cNvSpPr txBox="1"/>
          </xdr:nvSpPr>
          <xdr:spPr>
            <a:xfrm>
              <a:off x="1766048" y="602792"/>
              <a:ext cx="1205753" cy="307777"/>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kumimoji="1" lang="en-US" altLang="ja-JP" sz="1400"/>
                <a:t>Rank0</a:t>
              </a:r>
              <a:endParaRPr kumimoji="1" lang="ja-JP" altLang="en-US" sz="1400"/>
            </a:p>
          </xdr:txBody>
        </xdr:sp>
      </xdr:grpSp>
      <xdr:grpSp>
        <xdr:nvGrpSpPr>
          <xdr:cNvPr id="19" name="グループ化 18">
            <a:extLst>
              <a:ext uri="{FF2B5EF4-FFF2-40B4-BE49-F238E27FC236}">
                <a16:creationId xmlns:a16="http://schemas.microsoft.com/office/drawing/2014/main" id="{A51C56E1-B064-472D-B033-63100D208502}"/>
              </a:ext>
            </a:extLst>
          </xdr:cNvPr>
          <xdr:cNvGrpSpPr/>
        </xdr:nvGrpSpPr>
        <xdr:grpSpPr>
          <a:xfrm>
            <a:off x="5609878" y="944474"/>
            <a:ext cx="3455887" cy="1281932"/>
            <a:chOff x="896477" y="4360599"/>
            <a:chExt cx="3455887" cy="1281932"/>
          </a:xfrm>
        </xdr:grpSpPr>
        <xdr:sp macro="" textlink="">
          <xdr:nvSpPr>
            <xdr:cNvPr id="48" name="テキスト ボックス 22">
              <a:extLst>
                <a:ext uri="{FF2B5EF4-FFF2-40B4-BE49-F238E27FC236}">
                  <a16:creationId xmlns:a16="http://schemas.microsoft.com/office/drawing/2014/main" id="{3E1F590D-BB28-4B23-9EE3-BC6BA350F284}"/>
                </a:ext>
              </a:extLst>
            </xdr:cNvPr>
            <xdr:cNvSpPr txBox="1"/>
          </xdr:nvSpPr>
          <xdr:spPr>
            <a:xfrm>
              <a:off x="896477" y="4763837"/>
              <a:ext cx="666974" cy="307777"/>
            </a:xfrm>
            <a:prstGeom prst="rect">
              <a:avLst/>
            </a:prstGeom>
            <a:solidFill>
              <a:schemeClr val="tx2">
                <a:lumMod val="20000"/>
                <a:lumOff val="80000"/>
              </a:schemeClr>
            </a:solidFill>
            <a:ln>
              <a:solidFill>
                <a:schemeClr val="tx1"/>
              </a:solidFill>
            </a:ln>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kumimoji="1" lang="en-US" altLang="ja-JP" sz="1400"/>
                <a:t>SoC</a:t>
              </a:r>
              <a:endParaRPr kumimoji="1" lang="ja-JP" altLang="en-US" sz="1400"/>
            </a:p>
          </xdr:txBody>
        </xdr:sp>
        <xdr:sp macro="" textlink="">
          <xdr:nvSpPr>
            <xdr:cNvPr id="49" name="テキスト ボックス 23">
              <a:extLst>
                <a:ext uri="{FF2B5EF4-FFF2-40B4-BE49-F238E27FC236}">
                  <a16:creationId xmlns:a16="http://schemas.microsoft.com/office/drawing/2014/main" id="{5AF08780-67C1-4EB9-990C-0C1A4D6C7109}"/>
                </a:ext>
              </a:extLst>
            </xdr:cNvPr>
            <xdr:cNvSpPr txBox="1"/>
          </xdr:nvSpPr>
          <xdr:spPr>
            <a:xfrm>
              <a:off x="3133162" y="4360599"/>
              <a:ext cx="1205755" cy="461665"/>
            </a:xfrm>
            <a:prstGeom prst="rect">
              <a:avLst/>
            </a:prstGeom>
            <a:solidFill>
              <a:schemeClr val="tx2">
                <a:lumMod val="20000"/>
                <a:lumOff val="80000"/>
              </a:schemeClr>
            </a:solidFill>
            <a:ln>
              <a:solidFill>
                <a:schemeClr val="tx1"/>
              </a:solidFill>
            </a:ln>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kumimoji="1" lang="en-US" altLang="ja-JP" sz="1200"/>
                <a:t>LPDDR5</a:t>
              </a:r>
              <a:r>
                <a:rPr kumimoji="1" lang="ja-JP" altLang="en-US" sz="1200"/>
                <a:t> </a:t>
              </a:r>
              <a:r>
                <a:rPr kumimoji="1" lang="en-US" altLang="ja-JP" sz="1200"/>
                <a:t>die0</a:t>
              </a:r>
            </a:p>
            <a:p>
              <a:r>
                <a:rPr kumimoji="1" lang="en-US" altLang="ja-JP" sz="1200"/>
                <a:t>(x8)</a:t>
              </a:r>
              <a:endParaRPr kumimoji="1" lang="ja-JP" altLang="en-US" sz="1200"/>
            </a:p>
          </xdr:txBody>
        </xdr:sp>
        <xdr:sp macro="" textlink="">
          <xdr:nvSpPr>
            <xdr:cNvPr id="50" name="テキスト ボックス 24">
              <a:extLst>
                <a:ext uri="{FF2B5EF4-FFF2-40B4-BE49-F238E27FC236}">
                  <a16:creationId xmlns:a16="http://schemas.microsoft.com/office/drawing/2014/main" id="{A68DFF57-F00E-4BEC-96DF-BFF0CC2FD418}"/>
                </a:ext>
              </a:extLst>
            </xdr:cNvPr>
            <xdr:cNvSpPr txBox="1"/>
          </xdr:nvSpPr>
          <xdr:spPr>
            <a:xfrm>
              <a:off x="3146609" y="5180866"/>
              <a:ext cx="1205755" cy="461665"/>
            </a:xfrm>
            <a:prstGeom prst="rect">
              <a:avLst/>
            </a:prstGeom>
            <a:solidFill>
              <a:schemeClr val="tx2">
                <a:lumMod val="20000"/>
                <a:lumOff val="80000"/>
              </a:schemeClr>
            </a:solidFill>
            <a:ln>
              <a:solidFill>
                <a:schemeClr val="tx1"/>
              </a:solidFill>
            </a:ln>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kumimoji="1" lang="en-US" altLang="ja-JP" sz="1200"/>
                <a:t>LPDDR5</a:t>
              </a:r>
              <a:r>
                <a:rPr kumimoji="1" lang="ja-JP" altLang="en-US" sz="1200"/>
                <a:t> </a:t>
              </a:r>
              <a:r>
                <a:rPr kumimoji="1" lang="en-US" altLang="ja-JP" sz="1200"/>
                <a:t>die1</a:t>
              </a:r>
            </a:p>
            <a:p>
              <a:r>
                <a:rPr lang="en-US" altLang="ja-JP" sz="1200"/>
                <a:t>(x8)</a:t>
              </a:r>
              <a:endParaRPr kumimoji="1" lang="ja-JP" altLang="en-US" sz="1200"/>
            </a:p>
          </xdr:txBody>
        </xdr:sp>
        <xdr:cxnSp macro="">
          <xdr:nvCxnSpPr>
            <xdr:cNvPr id="51" name="直線コネクタ 50">
              <a:extLst>
                <a:ext uri="{FF2B5EF4-FFF2-40B4-BE49-F238E27FC236}">
                  <a16:creationId xmlns:a16="http://schemas.microsoft.com/office/drawing/2014/main" id="{B8C9DDA5-194A-404D-A860-4716E687EBB5}"/>
                </a:ext>
              </a:extLst>
            </xdr:cNvPr>
            <xdr:cNvCxnSpPr>
              <a:cxnSpLocks/>
              <a:stCxn id="48" idx="3"/>
            </xdr:cNvCxnSpPr>
          </xdr:nvCxnSpPr>
          <xdr:spPr>
            <a:xfrm>
              <a:off x="1563451" y="4917726"/>
              <a:ext cx="740477" cy="0"/>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52" name="直線コネクタ 51">
              <a:extLst>
                <a:ext uri="{FF2B5EF4-FFF2-40B4-BE49-F238E27FC236}">
                  <a16:creationId xmlns:a16="http://schemas.microsoft.com/office/drawing/2014/main" id="{3D38717B-7AF8-4615-BBFD-E0E7D41D2D29}"/>
                </a:ext>
              </a:extLst>
            </xdr:cNvPr>
            <xdr:cNvCxnSpPr/>
          </xdr:nvCxnSpPr>
          <xdr:spPr>
            <a:xfrm>
              <a:off x="2277034" y="4562814"/>
              <a:ext cx="0" cy="825926"/>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53" name="直線コネクタ 52">
              <a:extLst>
                <a:ext uri="{FF2B5EF4-FFF2-40B4-BE49-F238E27FC236}">
                  <a16:creationId xmlns:a16="http://schemas.microsoft.com/office/drawing/2014/main" id="{6C2B2F66-1B96-41FC-98ED-5A83323F69EF}"/>
                </a:ext>
              </a:extLst>
            </xdr:cNvPr>
            <xdr:cNvCxnSpPr/>
          </xdr:nvCxnSpPr>
          <xdr:spPr>
            <a:xfrm>
              <a:off x="2303928" y="4569685"/>
              <a:ext cx="824751" cy="0"/>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54" name="直線コネクタ 53">
              <a:extLst>
                <a:ext uri="{FF2B5EF4-FFF2-40B4-BE49-F238E27FC236}">
                  <a16:creationId xmlns:a16="http://schemas.microsoft.com/office/drawing/2014/main" id="{97D7AE6D-37BB-4BA8-9E31-943F34E7BCA1}"/>
                </a:ext>
              </a:extLst>
            </xdr:cNvPr>
            <xdr:cNvCxnSpPr/>
          </xdr:nvCxnSpPr>
          <xdr:spPr>
            <a:xfrm>
              <a:off x="2277034" y="5361846"/>
              <a:ext cx="869575" cy="0"/>
            </a:xfrm>
            <a:prstGeom prst="line">
              <a:avLst/>
            </a:prstGeom>
          </xdr:spPr>
          <xdr:style>
            <a:lnRef idx="1">
              <a:schemeClr val="accent1"/>
            </a:lnRef>
            <a:fillRef idx="0">
              <a:schemeClr val="accent1"/>
            </a:fillRef>
            <a:effectRef idx="0">
              <a:schemeClr val="accent1"/>
            </a:effectRef>
            <a:fontRef idx="minor">
              <a:schemeClr val="tx1"/>
            </a:fontRef>
          </xdr:style>
        </xdr:cxnSp>
        <xdr:sp macro="" textlink="">
          <xdr:nvSpPr>
            <xdr:cNvPr id="55" name="テキスト ボックス 29">
              <a:extLst>
                <a:ext uri="{FF2B5EF4-FFF2-40B4-BE49-F238E27FC236}">
                  <a16:creationId xmlns:a16="http://schemas.microsoft.com/office/drawing/2014/main" id="{6CAA5915-7387-4E7B-AB3E-F8A792B61840}"/>
                </a:ext>
              </a:extLst>
            </xdr:cNvPr>
            <xdr:cNvSpPr txBox="1"/>
          </xdr:nvSpPr>
          <xdr:spPr>
            <a:xfrm>
              <a:off x="2303928" y="4549423"/>
              <a:ext cx="1205753" cy="307777"/>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kumimoji="1" lang="en-US" altLang="ja-JP" sz="1400"/>
                <a:t>LDQ</a:t>
              </a:r>
              <a:endParaRPr kumimoji="1" lang="ja-JP" altLang="en-US" sz="1400"/>
            </a:p>
          </xdr:txBody>
        </xdr:sp>
        <xdr:sp macro="" textlink="">
          <xdr:nvSpPr>
            <xdr:cNvPr id="56" name="テキスト ボックス 30">
              <a:extLst>
                <a:ext uri="{FF2B5EF4-FFF2-40B4-BE49-F238E27FC236}">
                  <a16:creationId xmlns:a16="http://schemas.microsoft.com/office/drawing/2014/main" id="{C0AAD4C6-0004-4D62-AD9C-32F9C6D2AE9C}"/>
                </a:ext>
              </a:extLst>
            </xdr:cNvPr>
            <xdr:cNvSpPr txBox="1"/>
          </xdr:nvSpPr>
          <xdr:spPr>
            <a:xfrm>
              <a:off x="2281517" y="5078339"/>
              <a:ext cx="1205753" cy="307777"/>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kumimoji="1" lang="en-US" altLang="ja-JP" sz="1400"/>
                <a:t>UDQ</a:t>
              </a:r>
              <a:endParaRPr kumimoji="1" lang="ja-JP" altLang="en-US" sz="1400"/>
            </a:p>
          </xdr:txBody>
        </xdr:sp>
        <xdr:sp macro="" textlink="">
          <xdr:nvSpPr>
            <xdr:cNvPr id="57" name="テキスト ボックス 32">
              <a:extLst>
                <a:ext uri="{FF2B5EF4-FFF2-40B4-BE49-F238E27FC236}">
                  <a16:creationId xmlns:a16="http://schemas.microsoft.com/office/drawing/2014/main" id="{B6B10619-2D05-4F86-828A-8A65EC7640FC}"/>
                </a:ext>
              </a:extLst>
            </xdr:cNvPr>
            <xdr:cNvSpPr txBox="1"/>
          </xdr:nvSpPr>
          <xdr:spPr>
            <a:xfrm>
              <a:off x="1591237" y="4623453"/>
              <a:ext cx="1205753" cy="307777"/>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kumimoji="1" lang="en-US" altLang="ja-JP" sz="1400"/>
                <a:t>Rank0</a:t>
              </a:r>
              <a:endParaRPr kumimoji="1" lang="ja-JP" altLang="en-US" sz="1400"/>
            </a:p>
          </xdr:txBody>
        </xdr:sp>
      </xdr:grpSp>
      <xdr:grpSp>
        <xdr:nvGrpSpPr>
          <xdr:cNvPr id="20" name="グループ化 19">
            <a:extLst>
              <a:ext uri="{FF2B5EF4-FFF2-40B4-BE49-F238E27FC236}">
                <a16:creationId xmlns:a16="http://schemas.microsoft.com/office/drawing/2014/main" id="{2AB16116-4793-41C9-9A23-8FD4ADF6D1AF}"/>
              </a:ext>
            </a:extLst>
          </xdr:cNvPr>
          <xdr:cNvGrpSpPr/>
        </xdr:nvGrpSpPr>
        <xdr:grpSpPr>
          <a:xfrm>
            <a:off x="5488434" y="2770061"/>
            <a:ext cx="3762584" cy="2232329"/>
            <a:chOff x="6157738" y="3429938"/>
            <a:chExt cx="3762584" cy="2232329"/>
          </a:xfrm>
        </xdr:grpSpPr>
        <xdr:sp macro="" textlink="">
          <xdr:nvSpPr>
            <xdr:cNvPr id="25" name="テキスト ボックス 37">
              <a:extLst>
                <a:ext uri="{FF2B5EF4-FFF2-40B4-BE49-F238E27FC236}">
                  <a16:creationId xmlns:a16="http://schemas.microsoft.com/office/drawing/2014/main" id="{24AA2DA3-FB06-4B1F-942E-AA3D7E26AB92}"/>
                </a:ext>
              </a:extLst>
            </xdr:cNvPr>
            <xdr:cNvSpPr txBox="1"/>
          </xdr:nvSpPr>
          <xdr:spPr>
            <a:xfrm>
              <a:off x="6157738" y="4348506"/>
              <a:ext cx="666974" cy="307777"/>
            </a:xfrm>
            <a:prstGeom prst="rect">
              <a:avLst/>
            </a:prstGeom>
            <a:solidFill>
              <a:schemeClr val="tx2">
                <a:lumMod val="20000"/>
                <a:lumOff val="80000"/>
              </a:schemeClr>
            </a:solidFill>
            <a:ln>
              <a:solidFill>
                <a:schemeClr val="tx1"/>
              </a:solidFill>
            </a:ln>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kumimoji="1" lang="en-US" altLang="ja-JP" sz="1400"/>
                <a:t>SoC</a:t>
              </a:r>
              <a:endParaRPr kumimoji="1" lang="ja-JP" altLang="en-US" sz="1400"/>
            </a:p>
          </xdr:txBody>
        </xdr:sp>
        <xdr:sp macro="" textlink="">
          <xdr:nvSpPr>
            <xdr:cNvPr id="26" name="テキスト ボックス 38">
              <a:extLst>
                <a:ext uri="{FF2B5EF4-FFF2-40B4-BE49-F238E27FC236}">
                  <a16:creationId xmlns:a16="http://schemas.microsoft.com/office/drawing/2014/main" id="{521A1277-D463-4610-B4DD-F146678EFC18}"/>
                </a:ext>
              </a:extLst>
            </xdr:cNvPr>
            <xdr:cNvSpPr txBox="1"/>
          </xdr:nvSpPr>
          <xdr:spPr>
            <a:xfrm>
              <a:off x="8703568" y="4020684"/>
              <a:ext cx="1205755" cy="461665"/>
            </a:xfrm>
            <a:prstGeom prst="rect">
              <a:avLst/>
            </a:prstGeom>
            <a:solidFill>
              <a:schemeClr val="tx2">
                <a:lumMod val="20000"/>
                <a:lumOff val="80000"/>
              </a:schemeClr>
            </a:solidFill>
            <a:ln>
              <a:solidFill>
                <a:schemeClr val="tx1"/>
              </a:solidFill>
            </a:ln>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kumimoji="1" lang="en-US" altLang="ja-JP" sz="1200"/>
                <a:t>LPDDR5</a:t>
              </a:r>
              <a:r>
                <a:rPr kumimoji="1" lang="ja-JP" altLang="en-US" sz="1200"/>
                <a:t> </a:t>
              </a:r>
              <a:r>
                <a:rPr kumimoji="1" lang="en-US" altLang="ja-JP" sz="1200"/>
                <a:t>die1</a:t>
              </a:r>
            </a:p>
            <a:p>
              <a:r>
                <a:rPr kumimoji="1" lang="en-US" altLang="ja-JP" sz="1200"/>
                <a:t>(x8)</a:t>
              </a:r>
              <a:endParaRPr kumimoji="1" lang="ja-JP" altLang="en-US" sz="1200"/>
            </a:p>
          </xdr:txBody>
        </xdr:sp>
        <xdr:sp macro="" textlink="">
          <xdr:nvSpPr>
            <xdr:cNvPr id="27" name="テキスト ボックス 39">
              <a:extLst>
                <a:ext uri="{FF2B5EF4-FFF2-40B4-BE49-F238E27FC236}">
                  <a16:creationId xmlns:a16="http://schemas.microsoft.com/office/drawing/2014/main" id="{B1A626C5-46FE-4E32-BF63-99C3449FF8C8}"/>
                </a:ext>
              </a:extLst>
            </xdr:cNvPr>
            <xdr:cNvSpPr txBox="1"/>
          </xdr:nvSpPr>
          <xdr:spPr>
            <a:xfrm>
              <a:off x="8688734" y="4605279"/>
              <a:ext cx="1205755" cy="461665"/>
            </a:xfrm>
            <a:prstGeom prst="rect">
              <a:avLst/>
            </a:prstGeom>
            <a:solidFill>
              <a:schemeClr val="tx2">
                <a:lumMod val="20000"/>
                <a:lumOff val="80000"/>
              </a:schemeClr>
            </a:solidFill>
            <a:ln>
              <a:solidFill>
                <a:schemeClr val="tx1"/>
              </a:solidFill>
            </a:ln>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kumimoji="1" lang="en-US" altLang="ja-JP" sz="1200"/>
                <a:t>LPDDR5</a:t>
              </a:r>
              <a:r>
                <a:rPr kumimoji="1" lang="ja-JP" altLang="en-US" sz="1200"/>
                <a:t> </a:t>
              </a:r>
              <a:r>
                <a:rPr kumimoji="1" lang="en-US" altLang="ja-JP" sz="1200"/>
                <a:t>die2</a:t>
              </a:r>
            </a:p>
            <a:p>
              <a:r>
                <a:rPr lang="en-US" altLang="ja-JP" sz="1200"/>
                <a:t>(x8)</a:t>
              </a:r>
              <a:endParaRPr kumimoji="1" lang="ja-JP" altLang="en-US" sz="1200"/>
            </a:p>
          </xdr:txBody>
        </xdr:sp>
        <xdr:cxnSp macro="">
          <xdr:nvCxnSpPr>
            <xdr:cNvPr id="28" name="直線コネクタ 27">
              <a:extLst>
                <a:ext uri="{FF2B5EF4-FFF2-40B4-BE49-F238E27FC236}">
                  <a16:creationId xmlns:a16="http://schemas.microsoft.com/office/drawing/2014/main" id="{FF4AFA65-84A0-4D3C-B9B1-D33782A3D7DF}"/>
                </a:ext>
              </a:extLst>
            </xdr:cNvPr>
            <xdr:cNvCxnSpPr>
              <a:stCxn id="25" idx="3"/>
            </xdr:cNvCxnSpPr>
          </xdr:nvCxnSpPr>
          <xdr:spPr>
            <a:xfrm flipV="1">
              <a:off x="6824712" y="4497325"/>
              <a:ext cx="229491" cy="5070"/>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29" name="直線コネクタ 28">
              <a:extLst>
                <a:ext uri="{FF2B5EF4-FFF2-40B4-BE49-F238E27FC236}">
                  <a16:creationId xmlns:a16="http://schemas.microsoft.com/office/drawing/2014/main" id="{140C6269-462A-4491-A5A0-94579BA11A32}"/>
                </a:ext>
              </a:extLst>
            </xdr:cNvPr>
            <xdr:cNvCxnSpPr/>
          </xdr:nvCxnSpPr>
          <xdr:spPr>
            <a:xfrm>
              <a:off x="7027309" y="4194618"/>
              <a:ext cx="0" cy="825926"/>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30" name="直線コネクタ 29">
              <a:extLst>
                <a:ext uri="{FF2B5EF4-FFF2-40B4-BE49-F238E27FC236}">
                  <a16:creationId xmlns:a16="http://schemas.microsoft.com/office/drawing/2014/main" id="{6B720A48-391F-4994-A1C9-B7E305811F32}"/>
                </a:ext>
              </a:extLst>
            </xdr:cNvPr>
            <xdr:cNvCxnSpPr/>
          </xdr:nvCxnSpPr>
          <xdr:spPr>
            <a:xfrm>
              <a:off x="7054203" y="4201489"/>
              <a:ext cx="824751" cy="0"/>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31" name="直線コネクタ 30">
              <a:extLst>
                <a:ext uri="{FF2B5EF4-FFF2-40B4-BE49-F238E27FC236}">
                  <a16:creationId xmlns:a16="http://schemas.microsoft.com/office/drawing/2014/main" id="{A81FD13C-E908-4287-89FB-1DEFE7769C84}"/>
                </a:ext>
              </a:extLst>
            </xdr:cNvPr>
            <xdr:cNvCxnSpPr/>
          </xdr:nvCxnSpPr>
          <xdr:spPr>
            <a:xfrm>
              <a:off x="7027309" y="4993650"/>
              <a:ext cx="869575" cy="0"/>
            </a:xfrm>
            <a:prstGeom prst="line">
              <a:avLst/>
            </a:prstGeom>
          </xdr:spPr>
          <xdr:style>
            <a:lnRef idx="1">
              <a:schemeClr val="accent1"/>
            </a:lnRef>
            <a:fillRef idx="0">
              <a:schemeClr val="accent1"/>
            </a:fillRef>
            <a:effectRef idx="0">
              <a:schemeClr val="accent1"/>
            </a:effectRef>
            <a:fontRef idx="minor">
              <a:schemeClr val="tx1"/>
            </a:fontRef>
          </xdr:style>
        </xdr:cxnSp>
        <xdr:sp macro="" textlink="">
          <xdr:nvSpPr>
            <xdr:cNvPr id="32" name="テキスト ボックス 44">
              <a:extLst>
                <a:ext uri="{FF2B5EF4-FFF2-40B4-BE49-F238E27FC236}">
                  <a16:creationId xmlns:a16="http://schemas.microsoft.com/office/drawing/2014/main" id="{725CE8E5-9349-4F6F-9234-0C649D49C14B}"/>
                </a:ext>
              </a:extLst>
            </xdr:cNvPr>
            <xdr:cNvSpPr txBox="1"/>
          </xdr:nvSpPr>
          <xdr:spPr>
            <a:xfrm>
              <a:off x="7855483" y="3582348"/>
              <a:ext cx="1205753" cy="307777"/>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kumimoji="1" lang="en-US" altLang="ja-JP" sz="1400"/>
                <a:t>Rank0</a:t>
              </a:r>
              <a:endParaRPr kumimoji="1" lang="ja-JP" altLang="en-US" sz="1400"/>
            </a:p>
          </xdr:txBody>
        </xdr:sp>
        <xdr:sp macro="" textlink="">
          <xdr:nvSpPr>
            <xdr:cNvPr id="33" name="テキスト ボックス 45">
              <a:extLst>
                <a:ext uri="{FF2B5EF4-FFF2-40B4-BE49-F238E27FC236}">
                  <a16:creationId xmlns:a16="http://schemas.microsoft.com/office/drawing/2014/main" id="{BD983D7B-295E-467C-BB26-E6B49304AFED}"/>
                </a:ext>
              </a:extLst>
            </xdr:cNvPr>
            <xdr:cNvSpPr txBox="1"/>
          </xdr:nvSpPr>
          <xdr:spPr>
            <a:xfrm>
              <a:off x="7861353" y="4106827"/>
              <a:ext cx="1205753" cy="307777"/>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kumimoji="1" lang="en-US" altLang="ja-JP" sz="1400"/>
                <a:t>Rank1</a:t>
              </a:r>
              <a:endParaRPr kumimoji="1" lang="ja-JP" altLang="en-US" sz="1400"/>
            </a:p>
          </xdr:txBody>
        </xdr:sp>
        <xdr:sp macro="" textlink="">
          <xdr:nvSpPr>
            <xdr:cNvPr id="34" name="テキスト ボックス 46">
              <a:extLst>
                <a:ext uri="{FF2B5EF4-FFF2-40B4-BE49-F238E27FC236}">
                  <a16:creationId xmlns:a16="http://schemas.microsoft.com/office/drawing/2014/main" id="{4D676AA7-9C29-4C19-9EA7-CC4EFBF6999F}"/>
                </a:ext>
              </a:extLst>
            </xdr:cNvPr>
            <xdr:cNvSpPr txBox="1"/>
          </xdr:nvSpPr>
          <xdr:spPr>
            <a:xfrm>
              <a:off x="8714567" y="5200602"/>
              <a:ext cx="1205755" cy="461665"/>
            </a:xfrm>
            <a:prstGeom prst="rect">
              <a:avLst/>
            </a:prstGeom>
            <a:solidFill>
              <a:schemeClr val="tx2">
                <a:lumMod val="20000"/>
                <a:lumOff val="80000"/>
              </a:schemeClr>
            </a:solidFill>
            <a:ln>
              <a:solidFill>
                <a:schemeClr val="tx1"/>
              </a:solidFill>
            </a:ln>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kumimoji="1" lang="en-US" altLang="ja-JP" sz="1200"/>
                <a:t>LPDDR5</a:t>
              </a:r>
              <a:r>
                <a:rPr kumimoji="1" lang="ja-JP" altLang="en-US" sz="1200"/>
                <a:t> </a:t>
              </a:r>
              <a:r>
                <a:rPr kumimoji="1" lang="en-US" altLang="ja-JP" sz="1200"/>
                <a:t>die3</a:t>
              </a:r>
            </a:p>
            <a:p>
              <a:r>
                <a:rPr kumimoji="1" lang="en-US" altLang="ja-JP" sz="1200"/>
                <a:t>(x8)</a:t>
              </a:r>
              <a:endParaRPr kumimoji="1" lang="ja-JP" altLang="en-US" sz="1200"/>
            </a:p>
          </xdr:txBody>
        </xdr:sp>
        <xdr:sp macro="" textlink="">
          <xdr:nvSpPr>
            <xdr:cNvPr id="35" name="テキスト ボックス 47">
              <a:extLst>
                <a:ext uri="{FF2B5EF4-FFF2-40B4-BE49-F238E27FC236}">
                  <a16:creationId xmlns:a16="http://schemas.microsoft.com/office/drawing/2014/main" id="{69235D8E-5551-4C35-915E-7A018A6D856F}"/>
                </a:ext>
              </a:extLst>
            </xdr:cNvPr>
            <xdr:cNvSpPr txBox="1"/>
          </xdr:nvSpPr>
          <xdr:spPr>
            <a:xfrm>
              <a:off x="8706709" y="3429938"/>
              <a:ext cx="1205755" cy="461665"/>
            </a:xfrm>
            <a:prstGeom prst="rect">
              <a:avLst/>
            </a:prstGeom>
            <a:solidFill>
              <a:schemeClr val="tx2">
                <a:lumMod val="20000"/>
                <a:lumOff val="80000"/>
              </a:schemeClr>
            </a:solidFill>
            <a:ln>
              <a:solidFill>
                <a:schemeClr val="tx1"/>
              </a:solidFill>
            </a:ln>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kumimoji="1" lang="en-US" altLang="ja-JP" sz="1200"/>
                <a:t>LPDDR5</a:t>
              </a:r>
              <a:r>
                <a:rPr kumimoji="1" lang="ja-JP" altLang="en-US" sz="1200"/>
                <a:t> </a:t>
              </a:r>
              <a:r>
                <a:rPr kumimoji="1" lang="en-US" altLang="ja-JP" sz="1200"/>
                <a:t>die0</a:t>
              </a:r>
            </a:p>
            <a:p>
              <a:r>
                <a:rPr kumimoji="1" lang="en-US" altLang="ja-JP" sz="1200"/>
                <a:t>(x8)</a:t>
              </a:r>
              <a:endParaRPr kumimoji="1" lang="ja-JP" altLang="en-US" sz="1200"/>
            </a:p>
          </xdr:txBody>
        </xdr:sp>
        <xdr:grpSp>
          <xdr:nvGrpSpPr>
            <xdr:cNvPr id="36" name="グループ化 35">
              <a:extLst>
                <a:ext uri="{FF2B5EF4-FFF2-40B4-BE49-F238E27FC236}">
                  <a16:creationId xmlns:a16="http://schemas.microsoft.com/office/drawing/2014/main" id="{80DDEFA3-AAAA-46AA-AC59-E9CA2FA52108}"/>
                </a:ext>
              </a:extLst>
            </xdr:cNvPr>
            <xdr:cNvGrpSpPr/>
          </xdr:nvGrpSpPr>
          <xdr:grpSpPr>
            <a:xfrm>
              <a:off x="7896884" y="3827444"/>
              <a:ext cx="796199" cy="520837"/>
              <a:chOff x="7896884" y="3912287"/>
              <a:chExt cx="796199" cy="520837"/>
            </a:xfrm>
          </xdr:grpSpPr>
          <xdr:cxnSp macro="">
            <xdr:nvCxnSpPr>
              <xdr:cNvPr id="45" name="直線コネクタ 44">
                <a:extLst>
                  <a:ext uri="{FF2B5EF4-FFF2-40B4-BE49-F238E27FC236}">
                    <a16:creationId xmlns:a16="http://schemas.microsoft.com/office/drawing/2014/main" id="{CC0B6898-B81E-4009-A58B-40F98887AFE2}"/>
                  </a:ext>
                </a:extLst>
              </xdr:cNvPr>
              <xdr:cNvCxnSpPr/>
            </xdr:nvCxnSpPr>
            <xdr:spPr>
              <a:xfrm>
                <a:off x="7896884" y="3912287"/>
                <a:ext cx="0" cy="520837"/>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46" name="直線コネクタ 45">
                <a:extLst>
                  <a:ext uri="{FF2B5EF4-FFF2-40B4-BE49-F238E27FC236}">
                    <a16:creationId xmlns:a16="http://schemas.microsoft.com/office/drawing/2014/main" id="{3B6426B7-FD92-437D-BF83-CD300EFD86D4}"/>
                  </a:ext>
                </a:extLst>
              </xdr:cNvPr>
              <xdr:cNvCxnSpPr>
                <a:cxnSpLocks/>
              </xdr:cNvCxnSpPr>
            </xdr:nvCxnSpPr>
            <xdr:spPr>
              <a:xfrm>
                <a:off x="7896884" y="4433124"/>
                <a:ext cx="794629" cy="0"/>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47" name="直線コネクタ 46">
                <a:extLst>
                  <a:ext uri="{FF2B5EF4-FFF2-40B4-BE49-F238E27FC236}">
                    <a16:creationId xmlns:a16="http://schemas.microsoft.com/office/drawing/2014/main" id="{281A88E6-68D8-46A7-AAE8-FBA0CE9BF117}"/>
                  </a:ext>
                </a:extLst>
              </xdr:cNvPr>
              <xdr:cNvCxnSpPr>
                <a:cxnSpLocks/>
              </xdr:cNvCxnSpPr>
            </xdr:nvCxnSpPr>
            <xdr:spPr>
              <a:xfrm>
                <a:off x="7898454" y="3916220"/>
                <a:ext cx="794629" cy="0"/>
              </a:xfrm>
              <a:prstGeom prst="line">
                <a:avLst/>
              </a:prstGeom>
            </xdr:spPr>
            <xdr:style>
              <a:lnRef idx="1">
                <a:schemeClr val="accent1"/>
              </a:lnRef>
              <a:fillRef idx="0">
                <a:schemeClr val="accent1"/>
              </a:fillRef>
              <a:effectRef idx="0">
                <a:schemeClr val="accent1"/>
              </a:effectRef>
              <a:fontRef idx="minor">
                <a:schemeClr val="tx1"/>
              </a:fontRef>
            </xdr:style>
          </xdr:cxnSp>
        </xdr:grpSp>
        <xdr:grpSp>
          <xdr:nvGrpSpPr>
            <xdr:cNvPr id="37" name="グループ化 36">
              <a:extLst>
                <a:ext uri="{FF2B5EF4-FFF2-40B4-BE49-F238E27FC236}">
                  <a16:creationId xmlns:a16="http://schemas.microsoft.com/office/drawing/2014/main" id="{7C58ABF0-15F5-49EB-B240-BC56FC512217}"/>
                </a:ext>
              </a:extLst>
            </xdr:cNvPr>
            <xdr:cNvGrpSpPr/>
          </xdr:nvGrpSpPr>
          <xdr:grpSpPr>
            <a:xfrm>
              <a:off x="7889030" y="4790553"/>
              <a:ext cx="796199" cy="520837"/>
              <a:chOff x="7896884" y="3912287"/>
              <a:chExt cx="796199" cy="520837"/>
            </a:xfrm>
          </xdr:grpSpPr>
          <xdr:cxnSp macro="">
            <xdr:nvCxnSpPr>
              <xdr:cNvPr id="42" name="直線コネクタ 41">
                <a:extLst>
                  <a:ext uri="{FF2B5EF4-FFF2-40B4-BE49-F238E27FC236}">
                    <a16:creationId xmlns:a16="http://schemas.microsoft.com/office/drawing/2014/main" id="{1057E06C-A1D0-4610-8858-7884C52F7677}"/>
                  </a:ext>
                </a:extLst>
              </xdr:cNvPr>
              <xdr:cNvCxnSpPr/>
            </xdr:nvCxnSpPr>
            <xdr:spPr>
              <a:xfrm>
                <a:off x="7896884" y="3912287"/>
                <a:ext cx="0" cy="520837"/>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43" name="直線コネクタ 42">
                <a:extLst>
                  <a:ext uri="{FF2B5EF4-FFF2-40B4-BE49-F238E27FC236}">
                    <a16:creationId xmlns:a16="http://schemas.microsoft.com/office/drawing/2014/main" id="{8A2295E1-F2A3-4D0F-B632-E8E1472E1A43}"/>
                  </a:ext>
                </a:extLst>
              </xdr:cNvPr>
              <xdr:cNvCxnSpPr>
                <a:cxnSpLocks/>
              </xdr:cNvCxnSpPr>
            </xdr:nvCxnSpPr>
            <xdr:spPr>
              <a:xfrm>
                <a:off x="7896884" y="4433124"/>
                <a:ext cx="794629" cy="0"/>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44" name="直線コネクタ 43">
                <a:extLst>
                  <a:ext uri="{FF2B5EF4-FFF2-40B4-BE49-F238E27FC236}">
                    <a16:creationId xmlns:a16="http://schemas.microsoft.com/office/drawing/2014/main" id="{083419CB-68E0-4CE6-8851-D373EC4AC29D}"/>
                  </a:ext>
                </a:extLst>
              </xdr:cNvPr>
              <xdr:cNvCxnSpPr>
                <a:cxnSpLocks/>
              </xdr:cNvCxnSpPr>
            </xdr:nvCxnSpPr>
            <xdr:spPr>
              <a:xfrm>
                <a:off x="7898454" y="3916220"/>
                <a:ext cx="794629" cy="0"/>
              </a:xfrm>
              <a:prstGeom prst="line">
                <a:avLst/>
              </a:prstGeom>
            </xdr:spPr>
            <xdr:style>
              <a:lnRef idx="1">
                <a:schemeClr val="accent1"/>
              </a:lnRef>
              <a:fillRef idx="0">
                <a:schemeClr val="accent1"/>
              </a:fillRef>
              <a:effectRef idx="0">
                <a:schemeClr val="accent1"/>
              </a:effectRef>
              <a:fontRef idx="minor">
                <a:schemeClr val="tx1"/>
              </a:fontRef>
            </xdr:style>
          </xdr:cxnSp>
        </xdr:grpSp>
        <xdr:sp macro="" textlink="">
          <xdr:nvSpPr>
            <xdr:cNvPr id="38" name="テキスト ボックス 60">
              <a:extLst>
                <a:ext uri="{FF2B5EF4-FFF2-40B4-BE49-F238E27FC236}">
                  <a16:creationId xmlns:a16="http://schemas.microsoft.com/office/drawing/2014/main" id="{2C040D76-155D-47E0-8BC9-6E4B158DCFDB}"/>
                </a:ext>
              </a:extLst>
            </xdr:cNvPr>
            <xdr:cNvSpPr txBox="1"/>
          </xdr:nvSpPr>
          <xdr:spPr>
            <a:xfrm>
              <a:off x="7919483" y="5258471"/>
              <a:ext cx="1205753" cy="307777"/>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kumimoji="1" lang="en-US" altLang="ja-JP" sz="1400"/>
                <a:t>Rank1</a:t>
              </a:r>
              <a:endParaRPr kumimoji="1" lang="ja-JP" altLang="en-US" sz="1400"/>
            </a:p>
          </xdr:txBody>
        </xdr:sp>
        <xdr:sp macro="" textlink="">
          <xdr:nvSpPr>
            <xdr:cNvPr id="39" name="テキスト ボックス 61">
              <a:extLst>
                <a:ext uri="{FF2B5EF4-FFF2-40B4-BE49-F238E27FC236}">
                  <a16:creationId xmlns:a16="http://schemas.microsoft.com/office/drawing/2014/main" id="{07AD89BB-2127-4DEC-AEF3-2D32548EBB9A}"/>
                </a:ext>
              </a:extLst>
            </xdr:cNvPr>
            <xdr:cNvSpPr txBox="1"/>
          </xdr:nvSpPr>
          <xdr:spPr>
            <a:xfrm>
              <a:off x="7913613" y="4743415"/>
              <a:ext cx="1205753" cy="307777"/>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kumimoji="1" lang="en-US" altLang="ja-JP" sz="1400"/>
                <a:t>Rank0</a:t>
              </a:r>
              <a:endParaRPr kumimoji="1" lang="ja-JP" altLang="en-US" sz="1400"/>
            </a:p>
          </xdr:txBody>
        </xdr:sp>
        <xdr:sp macro="" textlink="">
          <xdr:nvSpPr>
            <xdr:cNvPr id="40" name="テキスト ボックス 62">
              <a:extLst>
                <a:ext uri="{FF2B5EF4-FFF2-40B4-BE49-F238E27FC236}">
                  <a16:creationId xmlns:a16="http://schemas.microsoft.com/office/drawing/2014/main" id="{CFD8E21D-193C-472F-8108-BBEE222B0C3A}"/>
                </a:ext>
              </a:extLst>
            </xdr:cNvPr>
            <xdr:cNvSpPr txBox="1"/>
          </xdr:nvSpPr>
          <xdr:spPr>
            <a:xfrm>
              <a:off x="7103742" y="3966532"/>
              <a:ext cx="1205753" cy="307777"/>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kumimoji="1" lang="en-US" altLang="ja-JP" sz="1400"/>
                <a:t>LDQ</a:t>
              </a:r>
              <a:endParaRPr kumimoji="1" lang="ja-JP" altLang="en-US" sz="1400"/>
            </a:p>
          </xdr:txBody>
        </xdr:sp>
        <xdr:sp macro="" textlink="">
          <xdr:nvSpPr>
            <xdr:cNvPr id="41" name="テキスト ボックス 63">
              <a:extLst>
                <a:ext uri="{FF2B5EF4-FFF2-40B4-BE49-F238E27FC236}">
                  <a16:creationId xmlns:a16="http://schemas.microsoft.com/office/drawing/2014/main" id="{BB7B17F9-68F0-448D-BF2F-66F55D43D95A}"/>
                </a:ext>
              </a:extLst>
            </xdr:cNvPr>
            <xdr:cNvSpPr txBox="1"/>
          </xdr:nvSpPr>
          <xdr:spPr>
            <a:xfrm>
              <a:off x="7053049" y="4759399"/>
              <a:ext cx="1205753" cy="307777"/>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kumimoji="1" lang="en-US" altLang="ja-JP" sz="1400"/>
                <a:t>UDQ</a:t>
              </a:r>
              <a:endParaRPr kumimoji="1" lang="ja-JP" altLang="en-US" sz="1400"/>
            </a:p>
          </xdr:txBody>
        </xdr:sp>
      </xdr:grpSp>
      <xdr:sp macro="" textlink="">
        <xdr:nvSpPr>
          <xdr:cNvPr id="21" name="テキスト ボックス 67">
            <a:extLst>
              <a:ext uri="{FF2B5EF4-FFF2-40B4-BE49-F238E27FC236}">
                <a16:creationId xmlns:a16="http://schemas.microsoft.com/office/drawing/2014/main" id="{3C2076A3-51E5-46A9-A716-CFB74B6E5CC2}"/>
              </a:ext>
            </a:extLst>
          </xdr:cNvPr>
          <xdr:cNvSpPr txBox="1"/>
        </xdr:nvSpPr>
        <xdr:spPr>
          <a:xfrm>
            <a:off x="1401497" y="653730"/>
            <a:ext cx="1649366" cy="338554"/>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kumimoji="1" lang="en-US" altLang="ja-JP" sz="1600" b="1"/>
              <a:t>Config. 1</a:t>
            </a:r>
            <a:endParaRPr kumimoji="1" lang="ja-JP" altLang="en-US" sz="1600" b="1"/>
          </a:p>
        </xdr:txBody>
      </xdr:sp>
      <xdr:sp macro="" textlink="">
        <xdr:nvSpPr>
          <xdr:cNvPr id="22" name="テキスト ボックス 68">
            <a:extLst>
              <a:ext uri="{FF2B5EF4-FFF2-40B4-BE49-F238E27FC236}">
                <a16:creationId xmlns:a16="http://schemas.microsoft.com/office/drawing/2014/main" id="{9CADC3AE-D17E-4CFB-BFFB-15B4A92C2F61}"/>
              </a:ext>
            </a:extLst>
          </xdr:cNvPr>
          <xdr:cNvSpPr txBox="1"/>
        </xdr:nvSpPr>
        <xdr:spPr>
          <a:xfrm>
            <a:off x="1355933" y="2531233"/>
            <a:ext cx="1649366" cy="338554"/>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kumimoji="1" lang="en-US" altLang="ja-JP" sz="1600" b="1"/>
              <a:t>Config. 2</a:t>
            </a:r>
            <a:endParaRPr kumimoji="1" lang="ja-JP" altLang="en-US" sz="1600" b="1"/>
          </a:p>
        </xdr:txBody>
      </xdr:sp>
      <xdr:sp macro="" textlink="">
        <xdr:nvSpPr>
          <xdr:cNvPr id="23" name="テキスト ボックス 69">
            <a:extLst>
              <a:ext uri="{FF2B5EF4-FFF2-40B4-BE49-F238E27FC236}">
                <a16:creationId xmlns:a16="http://schemas.microsoft.com/office/drawing/2014/main" id="{17C8D0F6-69D4-4581-B5C0-5696A467F177}"/>
              </a:ext>
            </a:extLst>
          </xdr:cNvPr>
          <xdr:cNvSpPr txBox="1"/>
        </xdr:nvSpPr>
        <xdr:spPr>
          <a:xfrm>
            <a:off x="5513154" y="617592"/>
            <a:ext cx="1649366" cy="338554"/>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kumimoji="1" lang="en-US" altLang="ja-JP" sz="1600" b="1"/>
              <a:t>Config. 3</a:t>
            </a:r>
            <a:endParaRPr kumimoji="1" lang="ja-JP" altLang="en-US" sz="1600" b="1"/>
          </a:p>
        </xdr:txBody>
      </xdr:sp>
      <xdr:sp macro="" textlink="">
        <xdr:nvSpPr>
          <xdr:cNvPr id="24" name="テキスト ボックス 70">
            <a:extLst>
              <a:ext uri="{FF2B5EF4-FFF2-40B4-BE49-F238E27FC236}">
                <a16:creationId xmlns:a16="http://schemas.microsoft.com/office/drawing/2014/main" id="{FE700AF9-9284-400D-BCE9-4790953AB993}"/>
              </a:ext>
            </a:extLst>
          </xdr:cNvPr>
          <xdr:cNvSpPr txBox="1"/>
        </xdr:nvSpPr>
        <xdr:spPr>
          <a:xfrm>
            <a:off x="5445470" y="2590438"/>
            <a:ext cx="1649366" cy="338554"/>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kumimoji="1" lang="en-US" altLang="ja-JP" sz="1600" b="1"/>
              <a:t>Config. 4</a:t>
            </a:r>
            <a:endParaRPr kumimoji="1" lang="ja-JP" altLang="en-US" sz="1600" b="1"/>
          </a:p>
        </xdr:txBody>
      </xdr:sp>
    </xdr:grpSp>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95250</xdr:colOff>
      <xdr:row>0</xdr:row>
      <xdr:rowOff>81643</xdr:rowOff>
    </xdr:from>
    <xdr:to>
      <xdr:col>1</xdr:col>
      <xdr:colOff>1525341</xdr:colOff>
      <xdr:row>0</xdr:row>
      <xdr:rowOff>472168</xdr:rowOff>
    </xdr:to>
    <xdr:pic>
      <xdr:nvPicPr>
        <xdr:cNvPr id="58" name="Picture 57">
          <a:extLst>
            <a:ext uri="{FF2B5EF4-FFF2-40B4-BE49-F238E27FC236}">
              <a16:creationId xmlns:a16="http://schemas.microsoft.com/office/drawing/2014/main" id="{00000000-0008-0000-0300-00003A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15786" y="81643"/>
          <a:ext cx="1430091" cy="390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851648</xdr:colOff>
      <xdr:row>37</xdr:row>
      <xdr:rowOff>1</xdr:rowOff>
    </xdr:from>
    <xdr:to>
      <xdr:col>5</xdr:col>
      <xdr:colOff>392206</xdr:colOff>
      <xdr:row>66</xdr:row>
      <xdr:rowOff>28637</xdr:rowOff>
    </xdr:to>
    <xdr:pic>
      <xdr:nvPicPr>
        <xdr:cNvPr id="64" name="図 63">
          <a:extLst>
            <a:ext uri="{FF2B5EF4-FFF2-40B4-BE49-F238E27FC236}">
              <a16:creationId xmlns:a16="http://schemas.microsoft.com/office/drawing/2014/main" id="{00000000-0008-0000-0300-000040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51648" y="9379325"/>
          <a:ext cx="5625352" cy="379381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8</xdr:col>
      <xdr:colOff>935355</xdr:colOff>
      <xdr:row>22</xdr:row>
      <xdr:rowOff>38100</xdr:rowOff>
    </xdr:from>
    <xdr:to>
      <xdr:col>8</xdr:col>
      <xdr:colOff>944880</xdr:colOff>
      <xdr:row>24</xdr:row>
      <xdr:rowOff>15240</xdr:rowOff>
    </xdr:to>
    <xdr:sp macro="" textlink="">
      <xdr:nvSpPr>
        <xdr:cNvPr id="3" name="Line 5">
          <a:extLst>
            <a:ext uri="{FF2B5EF4-FFF2-40B4-BE49-F238E27FC236}">
              <a16:creationId xmlns:a16="http://schemas.microsoft.com/office/drawing/2014/main" id="{00000000-0008-0000-0400-000003000000}"/>
            </a:ext>
          </a:extLst>
        </xdr:cNvPr>
        <xdr:cNvSpPr>
          <a:spLocks noChangeShapeType="1"/>
        </xdr:cNvSpPr>
      </xdr:nvSpPr>
      <xdr:spPr bwMode="auto">
        <a:xfrm flipH="1" flipV="1">
          <a:off x="16800195" y="6697980"/>
          <a:ext cx="9525" cy="320040"/>
        </a:xfrm>
        <a:prstGeom prst="line">
          <a:avLst/>
        </a:prstGeom>
        <a:noFill/>
        <a:ln w="9525">
          <a:solidFill>
            <a:srgbClr val="000000"/>
          </a:solidFill>
          <a:round/>
          <a:headEnd/>
          <a:tailEnd type="triangle" w="med" len="med"/>
        </a:ln>
      </xdr:spPr>
    </xdr:sp>
    <xdr:clientData/>
  </xdr:twoCellAnchor>
  <xdr:twoCellAnchor editAs="oneCell">
    <xdr:from>
      <xdr:col>1</xdr:col>
      <xdr:colOff>47625</xdr:colOff>
      <xdr:row>0</xdr:row>
      <xdr:rowOff>66675</xdr:rowOff>
    </xdr:from>
    <xdr:to>
      <xdr:col>2</xdr:col>
      <xdr:colOff>172791</xdr:colOff>
      <xdr:row>0</xdr:row>
      <xdr:rowOff>457200</xdr:rowOff>
    </xdr:to>
    <xdr:pic>
      <xdr:nvPicPr>
        <xdr:cNvPr id="5" name="Picture 4">
          <a:extLst>
            <a:ext uri="{FF2B5EF4-FFF2-40B4-BE49-F238E27FC236}">
              <a16:creationId xmlns:a16="http://schemas.microsoft.com/office/drawing/2014/main" id="{00000000-0008-0000-0400-000005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81000" y="66675"/>
          <a:ext cx="1430091" cy="390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4</xdr:col>
      <xdr:colOff>404812</xdr:colOff>
      <xdr:row>3</xdr:row>
      <xdr:rowOff>47624</xdr:rowOff>
    </xdr:from>
    <xdr:to>
      <xdr:col>12</xdr:col>
      <xdr:colOff>190499</xdr:colOff>
      <xdr:row>26</xdr:row>
      <xdr:rowOff>23812</xdr:rowOff>
    </xdr:to>
    <xdr:graphicFrame macro="">
      <xdr:nvGraphicFramePr>
        <xdr:cNvPr id="5" name="Chart 1">
          <a:extLst>
            <a:ext uri="{FF2B5EF4-FFF2-40B4-BE49-F238E27FC236}">
              <a16:creationId xmlns:a16="http://schemas.microsoft.com/office/drawing/2014/main" id="{00000000-0008-0000-05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0</xdr:colOff>
      <xdr:row>0</xdr:row>
      <xdr:rowOff>9525</xdr:rowOff>
    </xdr:from>
    <xdr:to>
      <xdr:col>4</xdr:col>
      <xdr:colOff>229941</xdr:colOff>
      <xdr:row>0</xdr:row>
      <xdr:rowOff>400050</xdr:rowOff>
    </xdr:to>
    <xdr:pic>
      <xdr:nvPicPr>
        <xdr:cNvPr id="7" name="Picture 6">
          <a:extLst>
            <a:ext uri="{FF2B5EF4-FFF2-40B4-BE49-F238E27FC236}">
              <a16:creationId xmlns:a16="http://schemas.microsoft.com/office/drawing/2014/main" id="{00000000-0008-0000-0500-000007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952500" y="9525"/>
          <a:ext cx="1430091" cy="390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442911</xdr:colOff>
      <xdr:row>28</xdr:row>
      <xdr:rowOff>147637</xdr:rowOff>
    </xdr:from>
    <xdr:to>
      <xdr:col>11</xdr:col>
      <xdr:colOff>514349</xdr:colOff>
      <xdr:row>60</xdr:row>
      <xdr:rowOff>66675</xdr:rowOff>
    </xdr:to>
    <xdr:graphicFrame macro="">
      <xdr:nvGraphicFramePr>
        <xdr:cNvPr id="2" name="グラフ 1">
          <a:extLst>
            <a:ext uri="{FF2B5EF4-FFF2-40B4-BE49-F238E27FC236}">
              <a16:creationId xmlns:a16="http://schemas.microsoft.com/office/drawing/2014/main" id="{00000000-0008-0000-05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38100</xdr:colOff>
      <xdr:row>0</xdr:row>
      <xdr:rowOff>152400</xdr:rowOff>
    </xdr:from>
    <xdr:to>
      <xdr:col>2</xdr:col>
      <xdr:colOff>610941</xdr:colOff>
      <xdr:row>1</xdr:row>
      <xdr:rowOff>381000</xdr:rowOff>
    </xdr:to>
    <xdr:pic>
      <xdr:nvPicPr>
        <xdr:cNvPr id="3" name="Picture 2">
          <a:extLst>
            <a:ext uri="{FF2B5EF4-FFF2-40B4-BE49-F238E27FC236}">
              <a16:creationId xmlns:a16="http://schemas.microsoft.com/office/drawing/2014/main" id="{00000000-0008-0000-0600-000003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95275" y="152400"/>
          <a:ext cx="1430091" cy="390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B1:D24"/>
  <sheetViews>
    <sheetView zoomScale="80" zoomScaleNormal="80" workbookViewId="0">
      <selection activeCell="D32" sqref="D32"/>
    </sheetView>
  </sheetViews>
  <sheetFormatPr defaultColWidth="9.28515625" defaultRowHeight="12.75"/>
  <cols>
    <col min="1" max="1" width="5.7109375" style="3" customWidth="1"/>
    <col min="2" max="2" width="15.28515625" style="3" customWidth="1"/>
    <col min="3" max="3" width="3.7109375" style="3" customWidth="1"/>
    <col min="4" max="4" width="67.28515625" style="3" customWidth="1"/>
    <col min="5" max="16384" width="9.28515625" style="3"/>
  </cols>
  <sheetData>
    <row r="1" spans="2:4" ht="42.75" customHeight="1" thickBot="1">
      <c r="D1" s="87" t="s">
        <v>0</v>
      </c>
    </row>
    <row r="2" spans="2:4">
      <c r="B2" s="4" t="s">
        <v>1</v>
      </c>
      <c r="C2" s="5" t="s">
        <v>2</v>
      </c>
      <c r="D2" s="152" t="s">
        <v>3</v>
      </c>
    </row>
    <row r="3" spans="2:4">
      <c r="B3" s="6" t="s">
        <v>4</v>
      </c>
      <c r="C3" s="7" t="s">
        <v>2</v>
      </c>
      <c r="D3" s="153">
        <v>0.2</v>
      </c>
    </row>
    <row r="4" spans="2:4">
      <c r="B4" s="6" t="s">
        <v>5</v>
      </c>
      <c r="C4" s="7" t="s">
        <v>2</v>
      </c>
      <c r="D4" s="154">
        <v>43712</v>
      </c>
    </row>
    <row r="5" spans="2:4">
      <c r="B5" s="6"/>
      <c r="C5" s="7"/>
      <c r="D5" s="8"/>
    </row>
    <row r="6" spans="2:4">
      <c r="B6" s="6" t="s">
        <v>6</v>
      </c>
      <c r="C6" s="7" t="s">
        <v>2</v>
      </c>
      <c r="D6" s="9"/>
    </row>
    <row r="7" spans="2:4">
      <c r="B7" s="6" t="s">
        <v>7</v>
      </c>
      <c r="C7" s="7" t="s">
        <v>2</v>
      </c>
      <c r="D7" s="8" t="s">
        <v>8</v>
      </c>
    </row>
    <row r="8" spans="2:4">
      <c r="B8" s="6"/>
      <c r="C8" s="7"/>
      <c r="D8" s="8"/>
    </row>
    <row r="9" spans="2:4" ht="25.5">
      <c r="B9" s="6" t="s">
        <v>9</v>
      </c>
      <c r="C9" s="7" t="s">
        <v>2</v>
      </c>
      <c r="D9" s="8" t="s">
        <v>10</v>
      </c>
    </row>
    <row r="10" spans="2:4">
      <c r="B10" s="6"/>
      <c r="C10" s="7"/>
      <c r="D10" s="8"/>
    </row>
    <row r="11" spans="2:4">
      <c r="B11" s="6" t="s">
        <v>11</v>
      </c>
      <c r="C11" s="7" t="s">
        <v>2</v>
      </c>
      <c r="D11" s="8"/>
    </row>
    <row r="12" spans="2:4">
      <c r="B12" s="6"/>
      <c r="C12" s="7"/>
      <c r="D12" s="8"/>
    </row>
    <row r="13" spans="2:4">
      <c r="B13" s="6" t="s">
        <v>12</v>
      </c>
      <c r="C13" s="7" t="s">
        <v>2</v>
      </c>
      <c r="D13" s="155" t="s">
        <v>13</v>
      </c>
    </row>
    <row r="14" spans="2:4">
      <c r="B14" s="6"/>
      <c r="C14" s="7"/>
      <c r="D14" s="155" t="s">
        <v>232</v>
      </c>
    </row>
    <row r="15" spans="2:4">
      <c r="B15" s="6"/>
      <c r="C15" s="7"/>
      <c r="D15" s="8"/>
    </row>
    <row r="16" spans="2:4">
      <c r="B16" s="6"/>
      <c r="C16" s="7"/>
      <c r="D16" s="8"/>
    </row>
    <row r="17" spans="2:4">
      <c r="B17" s="6"/>
      <c r="C17" s="7"/>
      <c r="D17" s="8"/>
    </row>
    <row r="18" spans="2:4">
      <c r="B18" s="6"/>
      <c r="C18" s="7"/>
      <c r="D18" s="8"/>
    </row>
    <row r="19" spans="2:4" ht="127.5">
      <c r="B19" s="6" t="s">
        <v>14</v>
      </c>
      <c r="C19" s="7" t="s">
        <v>2</v>
      </c>
      <c r="D19" s="10" t="s">
        <v>15</v>
      </c>
    </row>
    <row r="20" spans="2:4" ht="25.5">
      <c r="B20" s="6"/>
      <c r="C20" s="7"/>
      <c r="D20" s="8" t="s">
        <v>16</v>
      </c>
    </row>
    <row r="21" spans="2:4">
      <c r="B21" s="6"/>
      <c r="C21" s="7"/>
      <c r="D21" s="8"/>
    </row>
    <row r="22" spans="2:4">
      <c r="B22" s="6"/>
      <c r="C22" s="7"/>
      <c r="D22" s="8"/>
    </row>
    <row r="23" spans="2:4">
      <c r="B23" s="6"/>
      <c r="C23" s="7"/>
      <c r="D23" s="8" t="s">
        <v>17</v>
      </c>
    </row>
    <row r="24" spans="2:4" ht="13.5" thickBot="1">
      <c r="B24" s="11"/>
      <c r="C24" s="12"/>
      <c r="D24" s="13" t="s">
        <v>18</v>
      </c>
    </row>
  </sheetData>
  <phoneticPr fontId="0" type="noConversion"/>
  <pageMargins left="0.75" right="0.75" top="1" bottom="1" header="0.5" footer="0.5"/>
  <pageSetup orientation="landscape"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B1:D46"/>
  <sheetViews>
    <sheetView topLeftCell="A22" zoomScale="90" zoomScaleNormal="90" workbookViewId="0">
      <selection activeCell="C43" sqref="C43"/>
    </sheetView>
  </sheetViews>
  <sheetFormatPr defaultColWidth="9.28515625" defaultRowHeight="12.75"/>
  <cols>
    <col min="1" max="1" width="5.7109375" style="14" customWidth="1"/>
    <col min="2" max="2" width="5.42578125" style="14" customWidth="1"/>
    <col min="3" max="3" width="117" style="14" customWidth="1"/>
    <col min="4" max="4" width="19.7109375" style="14" customWidth="1"/>
    <col min="5" max="16384" width="9.28515625" style="14"/>
  </cols>
  <sheetData>
    <row r="1" spans="2:4" ht="41.25" customHeight="1"/>
    <row r="2" spans="2:4" ht="18.75">
      <c r="B2" s="186" t="s">
        <v>19</v>
      </c>
      <c r="C2" s="186"/>
    </row>
    <row r="3" spans="2:4" ht="26.25">
      <c r="B3" s="15" t="s">
        <v>20</v>
      </c>
      <c r="D3" s="105"/>
    </row>
    <row r="4" spans="2:4" s="16" customFormat="1" ht="51">
      <c r="C4" s="17" t="s">
        <v>21</v>
      </c>
    </row>
    <row r="5" spans="2:4" s="16" customFormat="1">
      <c r="C5" s="76" t="s">
        <v>233</v>
      </c>
    </row>
    <row r="6" spans="2:4">
      <c r="C6" s="17"/>
    </row>
    <row r="7" spans="2:4" ht="15.75">
      <c r="B7" s="15" t="s">
        <v>22</v>
      </c>
      <c r="C7" s="17"/>
    </row>
    <row r="8" spans="2:4" s="16" customFormat="1">
      <c r="C8" s="17" t="s">
        <v>23</v>
      </c>
    </row>
    <row r="9" spans="2:4" s="16" customFormat="1">
      <c r="C9" s="17" t="s">
        <v>24</v>
      </c>
    </row>
    <row r="10" spans="2:4" s="16" customFormat="1">
      <c r="C10" s="92" t="s">
        <v>25</v>
      </c>
    </row>
    <row r="11" spans="2:4" s="16" customFormat="1" ht="41.45" customHeight="1">
      <c r="C11" s="92" t="s">
        <v>26</v>
      </c>
    </row>
    <row r="12" spans="2:4" s="16" customFormat="1" ht="17.45" customHeight="1">
      <c r="C12" s="92" t="s">
        <v>27</v>
      </c>
    </row>
    <row r="13" spans="2:4" s="16" customFormat="1" ht="17.45" customHeight="1">
      <c r="B13" s="144"/>
      <c r="C13" s="92" t="s">
        <v>28</v>
      </c>
    </row>
    <row r="14" spans="2:4" s="16" customFormat="1" ht="17.45" customHeight="1">
      <c r="C14" s="92" t="s">
        <v>29</v>
      </c>
    </row>
    <row r="15" spans="2:4" s="16" customFormat="1" ht="17.45" customHeight="1">
      <c r="C15" s="92" t="s">
        <v>30</v>
      </c>
    </row>
    <row r="16" spans="2:4" s="16" customFormat="1" ht="17.45" customHeight="1">
      <c r="C16" s="92"/>
    </row>
    <row r="17" spans="2:3" s="16" customFormat="1">
      <c r="C17" s="17" t="s">
        <v>31</v>
      </c>
    </row>
    <row r="18" spans="2:3" s="16" customFormat="1" ht="25.5">
      <c r="C18" s="17" t="s">
        <v>32</v>
      </c>
    </row>
    <row r="19" spans="2:3" ht="30" customHeight="1">
      <c r="C19" s="92" t="s">
        <v>33</v>
      </c>
    </row>
    <row r="20" spans="2:3" ht="30" customHeight="1">
      <c r="C20" s="92" t="s">
        <v>34</v>
      </c>
    </row>
    <row r="21" spans="2:3" s="16" customFormat="1" ht="51">
      <c r="C21" s="17" t="s">
        <v>35</v>
      </c>
    </row>
    <row r="22" spans="2:3" s="16" customFormat="1">
      <c r="C22" s="17" t="s">
        <v>36</v>
      </c>
    </row>
    <row r="23" spans="2:3" s="16" customFormat="1">
      <c r="C23" s="17" t="s">
        <v>37</v>
      </c>
    </row>
    <row r="24" spans="2:3" s="16" customFormat="1">
      <c r="C24" s="17" t="s">
        <v>38</v>
      </c>
    </row>
    <row r="25" spans="2:3" s="16" customFormat="1" ht="25.5">
      <c r="C25" s="17" t="s">
        <v>39</v>
      </c>
    </row>
    <row r="26" spans="2:3" s="16" customFormat="1">
      <c r="C26" s="17" t="s">
        <v>218</v>
      </c>
    </row>
    <row r="27" spans="2:3">
      <c r="C27" s="17"/>
    </row>
    <row r="28" spans="2:3" ht="15.75">
      <c r="B28" s="15" t="s">
        <v>40</v>
      </c>
      <c r="C28" s="17"/>
    </row>
    <row r="29" spans="2:3" ht="41.25" customHeight="1">
      <c r="C29" s="17" t="s">
        <v>41</v>
      </c>
    </row>
    <row r="30" spans="2:3" ht="14.25" customHeight="1">
      <c r="C30" s="17"/>
    </row>
    <row r="31" spans="2:3" ht="15.75">
      <c r="B31" s="15" t="s">
        <v>42</v>
      </c>
      <c r="C31" s="17"/>
    </row>
    <row r="32" spans="2:3" ht="63.75">
      <c r="C32" s="17" t="s">
        <v>219</v>
      </c>
    </row>
    <row r="33" spans="3:3">
      <c r="C33" s="17"/>
    </row>
    <row r="34" spans="3:3">
      <c r="C34" s="17"/>
    </row>
    <row r="35" spans="3:3">
      <c r="C35" s="140" t="s">
        <v>43</v>
      </c>
    </row>
    <row r="36" spans="3:3">
      <c r="C36" s="140" t="s">
        <v>44</v>
      </c>
    </row>
    <row r="37" spans="3:3">
      <c r="C37" s="140" t="s">
        <v>45</v>
      </c>
    </row>
    <row r="38" spans="3:3">
      <c r="C38" s="17"/>
    </row>
    <row r="39" spans="3:3">
      <c r="C39" s="174" t="s">
        <v>46</v>
      </c>
    </row>
    <row r="40" spans="3:3">
      <c r="C40" s="140" t="s">
        <v>220</v>
      </c>
    </row>
    <row r="41" spans="3:3">
      <c r="C41" s="174" t="s">
        <v>221</v>
      </c>
    </row>
    <row r="42" spans="3:3">
      <c r="C42" s="174" t="s">
        <v>222</v>
      </c>
    </row>
    <row r="43" spans="3:3">
      <c r="C43" s="174" t="s">
        <v>234</v>
      </c>
    </row>
    <row r="44" spans="3:3">
      <c r="C44" s="17"/>
    </row>
    <row r="45" spans="3:3">
      <c r="C45" s="17"/>
    </row>
    <row r="46" spans="3:3">
      <c r="C46" s="17"/>
    </row>
  </sheetData>
  <mergeCells count="1">
    <mergeCell ref="B2:C2"/>
  </mergeCells>
  <phoneticPr fontId="0" type="noConversion"/>
  <pageMargins left="0.75" right="0.75" top="1" bottom="1" header="0.5" footer="0.5"/>
  <pageSetup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7">
    <pageSetUpPr fitToPage="1"/>
  </sheetPr>
  <dimension ref="B1:R34"/>
  <sheetViews>
    <sheetView topLeftCell="C41" zoomScale="80" zoomScaleNormal="80" workbookViewId="0">
      <selection activeCell="O37" sqref="O37"/>
    </sheetView>
  </sheetViews>
  <sheetFormatPr defaultColWidth="8.7109375" defaultRowHeight="12.75"/>
  <cols>
    <col min="1" max="1" width="6.28515625" style="1" customWidth="1"/>
    <col min="2" max="2" width="13.7109375" style="1" customWidth="1"/>
    <col min="3" max="3" width="63.28515625" style="1" bestFit="1" customWidth="1"/>
    <col min="4" max="6" width="8.7109375" style="1" customWidth="1"/>
    <col min="7" max="7" width="9.140625" style="1" customWidth="1"/>
    <col min="8" max="8" width="8.140625" style="29" customWidth="1"/>
    <col min="9" max="9" width="12.28515625" style="29" customWidth="1"/>
    <col min="10" max="10" width="8.7109375" style="29" customWidth="1"/>
    <col min="11" max="11" width="12.28515625" style="29" customWidth="1"/>
    <col min="12" max="14" width="8.7109375" style="29" customWidth="1"/>
    <col min="15" max="15" width="19.7109375" style="1" customWidth="1"/>
    <col min="16" max="255" width="8.7109375" style="1"/>
    <col min="256" max="256" width="11" style="1" customWidth="1"/>
    <col min="257" max="257" width="59.28515625" style="1" customWidth="1"/>
    <col min="258" max="258" width="8.7109375" style="1" customWidth="1"/>
    <col min="259" max="259" width="7.7109375" style="1" customWidth="1"/>
    <col min="260" max="260" width="44.28515625" style="1" customWidth="1"/>
    <col min="261" max="261" width="15" style="1" customWidth="1"/>
    <col min="262" max="262" width="13.7109375" style="1" customWidth="1"/>
    <col min="263" max="263" width="14" style="1" customWidth="1"/>
    <col min="264" max="264" width="8.7109375" style="1" customWidth="1"/>
    <col min="265" max="265" width="12.28515625" style="1" customWidth="1"/>
    <col min="266" max="270" width="8.7109375" style="1" customWidth="1"/>
    <col min="271" max="511" width="8.7109375" style="1"/>
    <col min="512" max="512" width="11" style="1" customWidth="1"/>
    <col min="513" max="513" width="59.28515625" style="1" customWidth="1"/>
    <col min="514" max="514" width="8.7109375" style="1" customWidth="1"/>
    <col min="515" max="515" width="7.7109375" style="1" customWidth="1"/>
    <col min="516" max="516" width="44.28515625" style="1" customWidth="1"/>
    <col min="517" max="517" width="15" style="1" customWidth="1"/>
    <col min="518" max="518" width="13.7109375" style="1" customWidth="1"/>
    <col min="519" max="519" width="14" style="1" customWidth="1"/>
    <col min="520" max="520" width="8.7109375" style="1" customWidth="1"/>
    <col min="521" max="521" width="12.28515625" style="1" customWidth="1"/>
    <col min="522" max="526" width="8.7109375" style="1" customWidth="1"/>
    <col min="527" max="767" width="8.7109375" style="1"/>
    <col min="768" max="768" width="11" style="1" customWidth="1"/>
    <col min="769" max="769" width="59.28515625" style="1" customWidth="1"/>
    <col min="770" max="770" width="8.7109375" style="1" customWidth="1"/>
    <col min="771" max="771" width="7.7109375" style="1" customWidth="1"/>
    <col min="772" max="772" width="44.28515625" style="1" customWidth="1"/>
    <col min="773" max="773" width="15" style="1" customWidth="1"/>
    <col min="774" max="774" width="13.7109375" style="1" customWidth="1"/>
    <col min="775" max="775" width="14" style="1" customWidth="1"/>
    <col min="776" max="776" width="8.7109375" style="1" customWidth="1"/>
    <col min="777" max="777" width="12.28515625" style="1" customWidth="1"/>
    <col min="778" max="782" width="8.7109375" style="1" customWidth="1"/>
    <col min="783" max="1023" width="8.7109375" style="1"/>
    <col min="1024" max="1024" width="11" style="1" customWidth="1"/>
    <col min="1025" max="1025" width="59.28515625" style="1" customWidth="1"/>
    <col min="1026" max="1026" width="8.7109375" style="1" customWidth="1"/>
    <col min="1027" max="1027" width="7.7109375" style="1" customWidth="1"/>
    <col min="1028" max="1028" width="44.28515625" style="1" customWidth="1"/>
    <col min="1029" max="1029" width="15" style="1" customWidth="1"/>
    <col min="1030" max="1030" width="13.7109375" style="1" customWidth="1"/>
    <col min="1031" max="1031" width="14" style="1" customWidth="1"/>
    <col min="1032" max="1032" width="8.7109375" style="1" customWidth="1"/>
    <col min="1033" max="1033" width="12.28515625" style="1" customWidth="1"/>
    <col min="1034" max="1038" width="8.7109375" style="1" customWidth="1"/>
    <col min="1039" max="1279" width="8.7109375" style="1"/>
    <col min="1280" max="1280" width="11" style="1" customWidth="1"/>
    <col min="1281" max="1281" width="59.28515625" style="1" customWidth="1"/>
    <col min="1282" max="1282" width="8.7109375" style="1" customWidth="1"/>
    <col min="1283" max="1283" width="7.7109375" style="1" customWidth="1"/>
    <col min="1284" max="1284" width="44.28515625" style="1" customWidth="1"/>
    <col min="1285" max="1285" width="15" style="1" customWidth="1"/>
    <col min="1286" max="1286" width="13.7109375" style="1" customWidth="1"/>
    <col min="1287" max="1287" width="14" style="1" customWidth="1"/>
    <col min="1288" max="1288" width="8.7109375" style="1" customWidth="1"/>
    <col min="1289" max="1289" width="12.28515625" style="1" customWidth="1"/>
    <col min="1290" max="1294" width="8.7109375" style="1" customWidth="1"/>
    <col min="1295" max="1535" width="8.7109375" style="1"/>
    <col min="1536" max="1536" width="11" style="1" customWidth="1"/>
    <col min="1537" max="1537" width="59.28515625" style="1" customWidth="1"/>
    <col min="1538" max="1538" width="8.7109375" style="1" customWidth="1"/>
    <col min="1539" max="1539" width="7.7109375" style="1" customWidth="1"/>
    <col min="1540" max="1540" width="44.28515625" style="1" customWidth="1"/>
    <col min="1541" max="1541" width="15" style="1" customWidth="1"/>
    <col min="1542" max="1542" width="13.7109375" style="1" customWidth="1"/>
    <col min="1543" max="1543" width="14" style="1" customWidth="1"/>
    <col min="1544" max="1544" width="8.7109375" style="1" customWidth="1"/>
    <col min="1545" max="1545" width="12.28515625" style="1" customWidth="1"/>
    <col min="1546" max="1550" width="8.7109375" style="1" customWidth="1"/>
    <col min="1551" max="1791" width="8.7109375" style="1"/>
    <col min="1792" max="1792" width="11" style="1" customWidth="1"/>
    <col min="1793" max="1793" width="59.28515625" style="1" customWidth="1"/>
    <col min="1794" max="1794" width="8.7109375" style="1" customWidth="1"/>
    <col min="1795" max="1795" width="7.7109375" style="1" customWidth="1"/>
    <col min="1796" max="1796" width="44.28515625" style="1" customWidth="1"/>
    <col min="1797" max="1797" width="15" style="1" customWidth="1"/>
    <col min="1798" max="1798" width="13.7109375" style="1" customWidth="1"/>
    <col min="1799" max="1799" width="14" style="1" customWidth="1"/>
    <col min="1800" max="1800" width="8.7109375" style="1" customWidth="1"/>
    <col min="1801" max="1801" width="12.28515625" style="1" customWidth="1"/>
    <col min="1802" max="1806" width="8.7109375" style="1" customWidth="1"/>
    <col min="1807" max="2047" width="8.7109375" style="1"/>
    <col min="2048" max="2048" width="11" style="1" customWidth="1"/>
    <col min="2049" max="2049" width="59.28515625" style="1" customWidth="1"/>
    <col min="2050" max="2050" width="8.7109375" style="1" customWidth="1"/>
    <col min="2051" max="2051" width="7.7109375" style="1" customWidth="1"/>
    <col min="2052" max="2052" width="44.28515625" style="1" customWidth="1"/>
    <col min="2053" max="2053" width="15" style="1" customWidth="1"/>
    <col min="2054" max="2054" width="13.7109375" style="1" customWidth="1"/>
    <col min="2055" max="2055" width="14" style="1" customWidth="1"/>
    <col min="2056" max="2056" width="8.7109375" style="1" customWidth="1"/>
    <col min="2057" max="2057" width="12.28515625" style="1" customWidth="1"/>
    <col min="2058" max="2062" width="8.7109375" style="1" customWidth="1"/>
    <col min="2063" max="2303" width="8.7109375" style="1"/>
    <col min="2304" max="2304" width="11" style="1" customWidth="1"/>
    <col min="2305" max="2305" width="59.28515625" style="1" customWidth="1"/>
    <col min="2306" max="2306" width="8.7109375" style="1" customWidth="1"/>
    <col min="2307" max="2307" width="7.7109375" style="1" customWidth="1"/>
    <col min="2308" max="2308" width="44.28515625" style="1" customWidth="1"/>
    <col min="2309" max="2309" width="15" style="1" customWidth="1"/>
    <col min="2310" max="2310" width="13.7109375" style="1" customWidth="1"/>
    <col min="2311" max="2311" width="14" style="1" customWidth="1"/>
    <col min="2312" max="2312" width="8.7109375" style="1" customWidth="1"/>
    <col min="2313" max="2313" width="12.28515625" style="1" customWidth="1"/>
    <col min="2314" max="2318" width="8.7109375" style="1" customWidth="1"/>
    <col min="2319" max="2559" width="8.7109375" style="1"/>
    <col min="2560" max="2560" width="11" style="1" customWidth="1"/>
    <col min="2561" max="2561" width="59.28515625" style="1" customWidth="1"/>
    <col min="2562" max="2562" width="8.7109375" style="1" customWidth="1"/>
    <col min="2563" max="2563" width="7.7109375" style="1" customWidth="1"/>
    <col min="2564" max="2564" width="44.28515625" style="1" customWidth="1"/>
    <col min="2565" max="2565" width="15" style="1" customWidth="1"/>
    <col min="2566" max="2566" width="13.7109375" style="1" customWidth="1"/>
    <col min="2567" max="2567" width="14" style="1" customWidth="1"/>
    <col min="2568" max="2568" width="8.7109375" style="1" customWidth="1"/>
    <col min="2569" max="2569" width="12.28515625" style="1" customWidth="1"/>
    <col min="2570" max="2574" width="8.7109375" style="1" customWidth="1"/>
    <col min="2575" max="2815" width="8.7109375" style="1"/>
    <col min="2816" max="2816" width="11" style="1" customWidth="1"/>
    <col min="2817" max="2817" width="59.28515625" style="1" customWidth="1"/>
    <col min="2818" max="2818" width="8.7109375" style="1" customWidth="1"/>
    <col min="2819" max="2819" width="7.7109375" style="1" customWidth="1"/>
    <col min="2820" max="2820" width="44.28515625" style="1" customWidth="1"/>
    <col min="2821" max="2821" width="15" style="1" customWidth="1"/>
    <col min="2822" max="2822" width="13.7109375" style="1" customWidth="1"/>
    <col min="2823" max="2823" width="14" style="1" customWidth="1"/>
    <col min="2824" max="2824" width="8.7109375" style="1" customWidth="1"/>
    <col min="2825" max="2825" width="12.28515625" style="1" customWidth="1"/>
    <col min="2826" max="2830" width="8.7109375" style="1" customWidth="1"/>
    <col min="2831" max="3071" width="8.7109375" style="1"/>
    <col min="3072" max="3072" width="11" style="1" customWidth="1"/>
    <col min="3073" max="3073" width="59.28515625" style="1" customWidth="1"/>
    <col min="3074" max="3074" width="8.7109375" style="1" customWidth="1"/>
    <col min="3075" max="3075" width="7.7109375" style="1" customWidth="1"/>
    <col min="3076" max="3076" width="44.28515625" style="1" customWidth="1"/>
    <col min="3077" max="3077" width="15" style="1" customWidth="1"/>
    <col min="3078" max="3078" width="13.7109375" style="1" customWidth="1"/>
    <col min="3079" max="3079" width="14" style="1" customWidth="1"/>
    <col min="3080" max="3080" width="8.7109375" style="1" customWidth="1"/>
    <col min="3081" max="3081" width="12.28515625" style="1" customWidth="1"/>
    <col min="3082" max="3086" width="8.7109375" style="1" customWidth="1"/>
    <col min="3087" max="3327" width="8.7109375" style="1"/>
    <col min="3328" max="3328" width="11" style="1" customWidth="1"/>
    <col min="3329" max="3329" width="59.28515625" style="1" customWidth="1"/>
    <col min="3330" max="3330" width="8.7109375" style="1" customWidth="1"/>
    <col min="3331" max="3331" width="7.7109375" style="1" customWidth="1"/>
    <col min="3332" max="3332" width="44.28515625" style="1" customWidth="1"/>
    <col min="3333" max="3333" width="15" style="1" customWidth="1"/>
    <col min="3334" max="3334" width="13.7109375" style="1" customWidth="1"/>
    <col min="3335" max="3335" width="14" style="1" customWidth="1"/>
    <col min="3336" max="3336" width="8.7109375" style="1" customWidth="1"/>
    <col min="3337" max="3337" width="12.28515625" style="1" customWidth="1"/>
    <col min="3338" max="3342" width="8.7109375" style="1" customWidth="1"/>
    <col min="3343" max="3583" width="8.7109375" style="1"/>
    <col min="3584" max="3584" width="11" style="1" customWidth="1"/>
    <col min="3585" max="3585" width="59.28515625" style="1" customWidth="1"/>
    <col min="3586" max="3586" width="8.7109375" style="1" customWidth="1"/>
    <col min="3587" max="3587" width="7.7109375" style="1" customWidth="1"/>
    <col min="3588" max="3588" width="44.28515625" style="1" customWidth="1"/>
    <col min="3589" max="3589" width="15" style="1" customWidth="1"/>
    <col min="3590" max="3590" width="13.7109375" style="1" customWidth="1"/>
    <col min="3591" max="3591" width="14" style="1" customWidth="1"/>
    <col min="3592" max="3592" width="8.7109375" style="1" customWidth="1"/>
    <col min="3593" max="3593" width="12.28515625" style="1" customWidth="1"/>
    <col min="3594" max="3598" width="8.7109375" style="1" customWidth="1"/>
    <col min="3599" max="3839" width="8.7109375" style="1"/>
    <col min="3840" max="3840" width="11" style="1" customWidth="1"/>
    <col min="3841" max="3841" width="59.28515625" style="1" customWidth="1"/>
    <col min="3842" max="3842" width="8.7109375" style="1" customWidth="1"/>
    <col min="3843" max="3843" width="7.7109375" style="1" customWidth="1"/>
    <col min="3844" max="3844" width="44.28515625" style="1" customWidth="1"/>
    <col min="3845" max="3845" width="15" style="1" customWidth="1"/>
    <col min="3846" max="3846" width="13.7109375" style="1" customWidth="1"/>
    <col min="3847" max="3847" width="14" style="1" customWidth="1"/>
    <col min="3848" max="3848" width="8.7109375" style="1" customWidth="1"/>
    <col min="3849" max="3849" width="12.28515625" style="1" customWidth="1"/>
    <col min="3850" max="3854" width="8.7109375" style="1" customWidth="1"/>
    <col min="3855" max="4095" width="8.7109375" style="1"/>
    <col min="4096" max="4096" width="11" style="1" customWidth="1"/>
    <col min="4097" max="4097" width="59.28515625" style="1" customWidth="1"/>
    <col min="4098" max="4098" width="8.7109375" style="1" customWidth="1"/>
    <col min="4099" max="4099" width="7.7109375" style="1" customWidth="1"/>
    <col min="4100" max="4100" width="44.28515625" style="1" customWidth="1"/>
    <col min="4101" max="4101" width="15" style="1" customWidth="1"/>
    <col min="4102" max="4102" width="13.7109375" style="1" customWidth="1"/>
    <col min="4103" max="4103" width="14" style="1" customWidth="1"/>
    <col min="4104" max="4104" width="8.7109375" style="1" customWidth="1"/>
    <col min="4105" max="4105" width="12.28515625" style="1" customWidth="1"/>
    <col min="4106" max="4110" width="8.7109375" style="1" customWidth="1"/>
    <col min="4111" max="4351" width="8.7109375" style="1"/>
    <col min="4352" max="4352" width="11" style="1" customWidth="1"/>
    <col min="4353" max="4353" width="59.28515625" style="1" customWidth="1"/>
    <col min="4354" max="4354" width="8.7109375" style="1" customWidth="1"/>
    <col min="4355" max="4355" width="7.7109375" style="1" customWidth="1"/>
    <col min="4356" max="4356" width="44.28515625" style="1" customWidth="1"/>
    <col min="4357" max="4357" width="15" style="1" customWidth="1"/>
    <col min="4358" max="4358" width="13.7109375" style="1" customWidth="1"/>
    <col min="4359" max="4359" width="14" style="1" customWidth="1"/>
    <col min="4360" max="4360" width="8.7109375" style="1" customWidth="1"/>
    <col min="4361" max="4361" width="12.28515625" style="1" customWidth="1"/>
    <col min="4362" max="4366" width="8.7109375" style="1" customWidth="1"/>
    <col min="4367" max="4607" width="8.7109375" style="1"/>
    <col min="4608" max="4608" width="11" style="1" customWidth="1"/>
    <col min="4609" max="4609" width="59.28515625" style="1" customWidth="1"/>
    <col min="4610" max="4610" width="8.7109375" style="1" customWidth="1"/>
    <col min="4611" max="4611" width="7.7109375" style="1" customWidth="1"/>
    <col min="4612" max="4612" width="44.28515625" style="1" customWidth="1"/>
    <col min="4613" max="4613" width="15" style="1" customWidth="1"/>
    <col min="4614" max="4614" width="13.7109375" style="1" customWidth="1"/>
    <col min="4615" max="4615" width="14" style="1" customWidth="1"/>
    <col min="4616" max="4616" width="8.7109375" style="1" customWidth="1"/>
    <col min="4617" max="4617" width="12.28515625" style="1" customWidth="1"/>
    <col min="4618" max="4622" width="8.7109375" style="1" customWidth="1"/>
    <col min="4623" max="4863" width="8.7109375" style="1"/>
    <col min="4864" max="4864" width="11" style="1" customWidth="1"/>
    <col min="4865" max="4865" width="59.28515625" style="1" customWidth="1"/>
    <col min="4866" max="4866" width="8.7109375" style="1" customWidth="1"/>
    <col min="4867" max="4867" width="7.7109375" style="1" customWidth="1"/>
    <col min="4868" max="4868" width="44.28515625" style="1" customWidth="1"/>
    <col min="4869" max="4869" width="15" style="1" customWidth="1"/>
    <col min="4870" max="4870" width="13.7109375" style="1" customWidth="1"/>
    <col min="4871" max="4871" width="14" style="1" customWidth="1"/>
    <col min="4872" max="4872" width="8.7109375" style="1" customWidth="1"/>
    <col min="4873" max="4873" width="12.28515625" style="1" customWidth="1"/>
    <col min="4874" max="4878" width="8.7109375" style="1" customWidth="1"/>
    <col min="4879" max="5119" width="8.7109375" style="1"/>
    <col min="5120" max="5120" width="11" style="1" customWidth="1"/>
    <col min="5121" max="5121" width="59.28515625" style="1" customWidth="1"/>
    <col min="5122" max="5122" width="8.7109375" style="1" customWidth="1"/>
    <col min="5123" max="5123" width="7.7109375" style="1" customWidth="1"/>
    <col min="5124" max="5124" width="44.28515625" style="1" customWidth="1"/>
    <col min="5125" max="5125" width="15" style="1" customWidth="1"/>
    <col min="5126" max="5126" width="13.7109375" style="1" customWidth="1"/>
    <col min="5127" max="5127" width="14" style="1" customWidth="1"/>
    <col min="5128" max="5128" width="8.7109375" style="1" customWidth="1"/>
    <col min="5129" max="5129" width="12.28515625" style="1" customWidth="1"/>
    <col min="5130" max="5134" width="8.7109375" style="1" customWidth="1"/>
    <col min="5135" max="5375" width="8.7109375" style="1"/>
    <col min="5376" max="5376" width="11" style="1" customWidth="1"/>
    <col min="5377" max="5377" width="59.28515625" style="1" customWidth="1"/>
    <col min="5378" max="5378" width="8.7109375" style="1" customWidth="1"/>
    <col min="5379" max="5379" width="7.7109375" style="1" customWidth="1"/>
    <col min="5380" max="5380" width="44.28515625" style="1" customWidth="1"/>
    <col min="5381" max="5381" width="15" style="1" customWidth="1"/>
    <col min="5382" max="5382" width="13.7109375" style="1" customWidth="1"/>
    <col min="5383" max="5383" width="14" style="1" customWidth="1"/>
    <col min="5384" max="5384" width="8.7109375" style="1" customWidth="1"/>
    <col min="5385" max="5385" width="12.28515625" style="1" customWidth="1"/>
    <col min="5386" max="5390" width="8.7109375" style="1" customWidth="1"/>
    <col min="5391" max="5631" width="8.7109375" style="1"/>
    <col min="5632" max="5632" width="11" style="1" customWidth="1"/>
    <col min="5633" max="5633" width="59.28515625" style="1" customWidth="1"/>
    <col min="5634" max="5634" width="8.7109375" style="1" customWidth="1"/>
    <col min="5635" max="5635" width="7.7109375" style="1" customWidth="1"/>
    <col min="5636" max="5636" width="44.28515625" style="1" customWidth="1"/>
    <col min="5637" max="5637" width="15" style="1" customWidth="1"/>
    <col min="5638" max="5638" width="13.7109375" style="1" customWidth="1"/>
    <col min="5639" max="5639" width="14" style="1" customWidth="1"/>
    <col min="5640" max="5640" width="8.7109375" style="1" customWidth="1"/>
    <col min="5641" max="5641" width="12.28515625" style="1" customWidth="1"/>
    <col min="5642" max="5646" width="8.7109375" style="1" customWidth="1"/>
    <col min="5647" max="5887" width="8.7109375" style="1"/>
    <col min="5888" max="5888" width="11" style="1" customWidth="1"/>
    <col min="5889" max="5889" width="59.28515625" style="1" customWidth="1"/>
    <col min="5890" max="5890" width="8.7109375" style="1" customWidth="1"/>
    <col min="5891" max="5891" width="7.7109375" style="1" customWidth="1"/>
    <col min="5892" max="5892" width="44.28515625" style="1" customWidth="1"/>
    <col min="5893" max="5893" width="15" style="1" customWidth="1"/>
    <col min="5894" max="5894" width="13.7109375" style="1" customWidth="1"/>
    <col min="5895" max="5895" width="14" style="1" customWidth="1"/>
    <col min="5896" max="5896" width="8.7109375" style="1" customWidth="1"/>
    <col min="5897" max="5897" width="12.28515625" style="1" customWidth="1"/>
    <col min="5898" max="5902" width="8.7109375" style="1" customWidth="1"/>
    <col min="5903" max="6143" width="8.7109375" style="1"/>
    <col min="6144" max="6144" width="11" style="1" customWidth="1"/>
    <col min="6145" max="6145" width="59.28515625" style="1" customWidth="1"/>
    <col min="6146" max="6146" width="8.7109375" style="1" customWidth="1"/>
    <col min="6147" max="6147" width="7.7109375" style="1" customWidth="1"/>
    <col min="6148" max="6148" width="44.28515625" style="1" customWidth="1"/>
    <col min="6149" max="6149" width="15" style="1" customWidth="1"/>
    <col min="6150" max="6150" width="13.7109375" style="1" customWidth="1"/>
    <col min="6151" max="6151" width="14" style="1" customWidth="1"/>
    <col min="6152" max="6152" width="8.7109375" style="1" customWidth="1"/>
    <col min="6153" max="6153" width="12.28515625" style="1" customWidth="1"/>
    <col min="6154" max="6158" width="8.7109375" style="1" customWidth="1"/>
    <col min="6159" max="6399" width="8.7109375" style="1"/>
    <col min="6400" max="6400" width="11" style="1" customWidth="1"/>
    <col min="6401" max="6401" width="59.28515625" style="1" customWidth="1"/>
    <col min="6402" max="6402" width="8.7109375" style="1" customWidth="1"/>
    <col min="6403" max="6403" width="7.7109375" style="1" customWidth="1"/>
    <col min="6404" max="6404" width="44.28515625" style="1" customWidth="1"/>
    <col min="6405" max="6405" width="15" style="1" customWidth="1"/>
    <col min="6406" max="6406" width="13.7109375" style="1" customWidth="1"/>
    <col min="6407" max="6407" width="14" style="1" customWidth="1"/>
    <col min="6408" max="6408" width="8.7109375" style="1" customWidth="1"/>
    <col min="6409" max="6409" width="12.28515625" style="1" customWidth="1"/>
    <col min="6410" max="6414" width="8.7109375" style="1" customWidth="1"/>
    <col min="6415" max="6655" width="8.7109375" style="1"/>
    <col min="6656" max="6656" width="11" style="1" customWidth="1"/>
    <col min="6657" max="6657" width="59.28515625" style="1" customWidth="1"/>
    <col min="6658" max="6658" width="8.7109375" style="1" customWidth="1"/>
    <col min="6659" max="6659" width="7.7109375" style="1" customWidth="1"/>
    <col min="6660" max="6660" width="44.28515625" style="1" customWidth="1"/>
    <col min="6661" max="6661" width="15" style="1" customWidth="1"/>
    <col min="6662" max="6662" width="13.7109375" style="1" customWidth="1"/>
    <col min="6663" max="6663" width="14" style="1" customWidth="1"/>
    <col min="6664" max="6664" width="8.7109375" style="1" customWidth="1"/>
    <col min="6665" max="6665" width="12.28515625" style="1" customWidth="1"/>
    <col min="6666" max="6670" width="8.7109375" style="1" customWidth="1"/>
    <col min="6671" max="6911" width="8.7109375" style="1"/>
    <col min="6912" max="6912" width="11" style="1" customWidth="1"/>
    <col min="6913" max="6913" width="59.28515625" style="1" customWidth="1"/>
    <col min="6914" max="6914" width="8.7109375" style="1" customWidth="1"/>
    <col min="6915" max="6915" width="7.7109375" style="1" customWidth="1"/>
    <col min="6916" max="6916" width="44.28515625" style="1" customWidth="1"/>
    <col min="6917" max="6917" width="15" style="1" customWidth="1"/>
    <col min="6918" max="6918" width="13.7109375" style="1" customWidth="1"/>
    <col min="6919" max="6919" width="14" style="1" customWidth="1"/>
    <col min="6920" max="6920" width="8.7109375" style="1" customWidth="1"/>
    <col min="6921" max="6921" width="12.28515625" style="1" customWidth="1"/>
    <col min="6922" max="6926" width="8.7109375" style="1" customWidth="1"/>
    <col min="6927" max="7167" width="8.7109375" style="1"/>
    <col min="7168" max="7168" width="11" style="1" customWidth="1"/>
    <col min="7169" max="7169" width="59.28515625" style="1" customWidth="1"/>
    <col min="7170" max="7170" width="8.7109375" style="1" customWidth="1"/>
    <col min="7171" max="7171" width="7.7109375" style="1" customWidth="1"/>
    <col min="7172" max="7172" width="44.28515625" style="1" customWidth="1"/>
    <col min="7173" max="7173" width="15" style="1" customWidth="1"/>
    <col min="7174" max="7174" width="13.7109375" style="1" customWidth="1"/>
    <col min="7175" max="7175" width="14" style="1" customWidth="1"/>
    <col min="7176" max="7176" width="8.7109375" style="1" customWidth="1"/>
    <col min="7177" max="7177" width="12.28515625" style="1" customWidth="1"/>
    <col min="7178" max="7182" width="8.7109375" style="1" customWidth="1"/>
    <col min="7183" max="7423" width="8.7109375" style="1"/>
    <col min="7424" max="7424" width="11" style="1" customWidth="1"/>
    <col min="7425" max="7425" width="59.28515625" style="1" customWidth="1"/>
    <col min="7426" max="7426" width="8.7109375" style="1" customWidth="1"/>
    <col min="7427" max="7427" width="7.7109375" style="1" customWidth="1"/>
    <col min="7428" max="7428" width="44.28515625" style="1" customWidth="1"/>
    <col min="7429" max="7429" width="15" style="1" customWidth="1"/>
    <col min="7430" max="7430" width="13.7109375" style="1" customWidth="1"/>
    <col min="7431" max="7431" width="14" style="1" customWidth="1"/>
    <col min="7432" max="7432" width="8.7109375" style="1" customWidth="1"/>
    <col min="7433" max="7433" width="12.28515625" style="1" customWidth="1"/>
    <col min="7434" max="7438" width="8.7109375" style="1" customWidth="1"/>
    <col min="7439" max="7679" width="8.7109375" style="1"/>
    <col min="7680" max="7680" width="11" style="1" customWidth="1"/>
    <col min="7681" max="7681" width="59.28515625" style="1" customWidth="1"/>
    <col min="7682" max="7682" width="8.7109375" style="1" customWidth="1"/>
    <col min="7683" max="7683" width="7.7109375" style="1" customWidth="1"/>
    <col min="7684" max="7684" width="44.28515625" style="1" customWidth="1"/>
    <col min="7685" max="7685" width="15" style="1" customWidth="1"/>
    <col min="7686" max="7686" width="13.7109375" style="1" customWidth="1"/>
    <col min="7687" max="7687" width="14" style="1" customWidth="1"/>
    <col min="7688" max="7688" width="8.7109375" style="1" customWidth="1"/>
    <col min="7689" max="7689" width="12.28515625" style="1" customWidth="1"/>
    <col min="7690" max="7694" width="8.7109375" style="1" customWidth="1"/>
    <col min="7695" max="7935" width="8.7109375" style="1"/>
    <col min="7936" max="7936" width="11" style="1" customWidth="1"/>
    <col min="7937" max="7937" width="59.28515625" style="1" customWidth="1"/>
    <col min="7938" max="7938" width="8.7109375" style="1" customWidth="1"/>
    <col min="7939" max="7939" width="7.7109375" style="1" customWidth="1"/>
    <col min="7940" max="7940" width="44.28515625" style="1" customWidth="1"/>
    <col min="7941" max="7941" width="15" style="1" customWidth="1"/>
    <col min="7942" max="7942" width="13.7109375" style="1" customWidth="1"/>
    <col min="7943" max="7943" width="14" style="1" customWidth="1"/>
    <col min="7944" max="7944" width="8.7109375" style="1" customWidth="1"/>
    <col min="7945" max="7945" width="12.28515625" style="1" customWidth="1"/>
    <col min="7946" max="7950" width="8.7109375" style="1" customWidth="1"/>
    <col min="7951" max="8191" width="8.7109375" style="1"/>
    <col min="8192" max="8192" width="11" style="1" customWidth="1"/>
    <col min="8193" max="8193" width="59.28515625" style="1" customWidth="1"/>
    <col min="8194" max="8194" width="8.7109375" style="1" customWidth="1"/>
    <col min="8195" max="8195" width="7.7109375" style="1" customWidth="1"/>
    <col min="8196" max="8196" width="44.28515625" style="1" customWidth="1"/>
    <col min="8197" max="8197" width="15" style="1" customWidth="1"/>
    <col min="8198" max="8198" width="13.7109375" style="1" customWidth="1"/>
    <col min="8199" max="8199" width="14" style="1" customWidth="1"/>
    <col min="8200" max="8200" width="8.7109375" style="1" customWidth="1"/>
    <col min="8201" max="8201" width="12.28515625" style="1" customWidth="1"/>
    <col min="8202" max="8206" width="8.7109375" style="1" customWidth="1"/>
    <col min="8207" max="8447" width="8.7109375" style="1"/>
    <col min="8448" max="8448" width="11" style="1" customWidth="1"/>
    <col min="8449" max="8449" width="59.28515625" style="1" customWidth="1"/>
    <col min="8450" max="8450" width="8.7109375" style="1" customWidth="1"/>
    <col min="8451" max="8451" width="7.7109375" style="1" customWidth="1"/>
    <col min="8452" max="8452" width="44.28515625" style="1" customWidth="1"/>
    <col min="8453" max="8453" width="15" style="1" customWidth="1"/>
    <col min="8454" max="8454" width="13.7109375" style="1" customWidth="1"/>
    <col min="8455" max="8455" width="14" style="1" customWidth="1"/>
    <col min="8456" max="8456" width="8.7109375" style="1" customWidth="1"/>
    <col min="8457" max="8457" width="12.28515625" style="1" customWidth="1"/>
    <col min="8458" max="8462" width="8.7109375" style="1" customWidth="1"/>
    <col min="8463" max="8703" width="8.7109375" style="1"/>
    <col min="8704" max="8704" width="11" style="1" customWidth="1"/>
    <col min="8705" max="8705" width="59.28515625" style="1" customWidth="1"/>
    <col min="8706" max="8706" width="8.7109375" style="1" customWidth="1"/>
    <col min="8707" max="8707" width="7.7109375" style="1" customWidth="1"/>
    <col min="8708" max="8708" width="44.28515625" style="1" customWidth="1"/>
    <col min="8709" max="8709" width="15" style="1" customWidth="1"/>
    <col min="8710" max="8710" width="13.7109375" style="1" customWidth="1"/>
    <col min="8711" max="8711" width="14" style="1" customWidth="1"/>
    <col min="8712" max="8712" width="8.7109375" style="1" customWidth="1"/>
    <col min="8713" max="8713" width="12.28515625" style="1" customWidth="1"/>
    <col min="8714" max="8718" width="8.7109375" style="1" customWidth="1"/>
    <col min="8719" max="8959" width="8.7109375" style="1"/>
    <col min="8960" max="8960" width="11" style="1" customWidth="1"/>
    <col min="8961" max="8961" width="59.28515625" style="1" customWidth="1"/>
    <col min="8962" max="8962" width="8.7109375" style="1" customWidth="1"/>
    <col min="8963" max="8963" width="7.7109375" style="1" customWidth="1"/>
    <col min="8964" max="8964" width="44.28515625" style="1" customWidth="1"/>
    <col min="8965" max="8965" width="15" style="1" customWidth="1"/>
    <col min="8966" max="8966" width="13.7109375" style="1" customWidth="1"/>
    <col min="8967" max="8967" width="14" style="1" customWidth="1"/>
    <col min="8968" max="8968" width="8.7109375" style="1" customWidth="1"/>
    <col min="8969" max="8969" width="12.28515625" style="1" customWidth="1"/>
    <col min="8970" max="8974" width="8.7109375" style="1" customWidth="1"/>
    <col min="8975" max="9215" width="8.7109375" style="1"/>
    <col min="9216" max="9216" width="11" style="1" customWidth="1"/>
    <col min="9217" max="9217" width="59.28515625" style="1" customWidth="1"/>
    <col min="9218" max="9218" width="8.7109375" style="1" customWidth="1"/>
    <col min="9219" max="9219" width="7.7109375" style="1" customWidth="1"/>
    <col min="9220" max="9220" width="44.28515625" style="1" customWidth="1"/>
    <col min="9221" max="9221" width="15" style="1" customWidth="1"/>
    <col min="9222" max="9222" width="13.7109375" style="1" customWidth="1"/>
    <col min="9223" max="9223" width="14" style="1" customWidth="1"/>
    <col min="9224" max="9224" width="8.7109375" style="1" customWidth="1"/>
    <col min="9225" max="9225" width="12.28515625" style="1" customWidth="1"/>
    <col min="9226" max="9230" width="8.7109375" style="1" customWidth="1"/>
    <col min="9231" max="9471" width="8.7109375" style="1"/>
    <col min="9472" max="9472" width="11" style="1" customWidth="1"/>
    <col min="9473" max="9473" width="59.28515625" style="1" customWidth="1"/>
    <col min="9474" max="9474" width="8.7109375" style="1" customWidth="1"/>
    <col min="9475" max="9475" width="7.7109375" style="1" customWidth="1"/>
    <col min="9476" max="9476" width="44.28515625" style="1" customWidth="1"/>
    <col min="9477" max="9477" width="15" style="1" customWidth="1"/>
    <col min="9478" max="9478" width="13.7109375" style="1" customWidth="1"/>
    <col min="9479" max="9479" width="14" style="1" customWidth="1"/>
    <col min="9480" max="9480" width="8.7109375" style="1" customWidth="1"/>
    <col min="9481" max="9481" width="12.28515625" style="1" customWidth="1"/>
    <col min="9482" max="9486" width="8.7109375" style="1" customWidth="1"/>
    <col min="9487" max="9727" width="8.7109375" style="1"/>
    <col min="9728" max="9728" width="11" style="1" customWidth="1"/>
    <col min="9729" max="9729" width="59.28515625" style="1" customWidth="1"/>
    <col min="9730" max="9730" width="8.7109375" style="1" customWidth="1"/>
    <col min="9731" max="9731" width="7.7109375" style="1" customWidth="1"/>
    <col min="9732" max="9732" width="44.28515625" style="1" customWidth="1"/>
    <col min="9733" max="9733" width="15" style="1" customWidth="1"/>
    <col min="9734" max="9734" width="13.7109375" style="1" customWidth="1"/>
    <col min="9735" max="9735" width="14" style="1" customWidth="1"/>
    <col min="9736" max="9736" width="8.7109375" style="1" customWidth="1"/>
    <col min="9737" max="9737" width="12.28515625" style="1" customWidth="1"/>
    <col min="9738" max="9742" width="8.7109375" style="1" customWidth="1"/>
    <col min="9743" max="9983" width="8.7109375" style="1"/>
    <col min="9984" max="9984" width="11" style="1" customWidth="1"/>
    <col min="9985" max="9985" width="59.28515625" style="1" customWidth="1"/>
    <col min="9986" max="9986" width="8.7109375" style="1" customWidth="1"/>
    <col min="9987" max="9987" width="7.7109375" style="1" customWidth="1"/>
    <col min="9988" max="9988" width="44.28515625" style="1" customWidth="1"/>
    <col min="9989" max="9989" width="15" style="1" customWidth="1"/>
    <col min="9990" max="9990" width="13.7109375" style="1" customWidth="1"/>
    <col min="9991" max="9991" width="14" style="1" customWidth="1"/>
    <col min="9992" max="9992" width="8.7109375" style="1" customWidth="1"/>
    <col min="9993" max="9993" width="12.28515625" style="1" customWidth="1"/>
    <col min="9994" max="9998" width="8.7109375" style="1" customWidth="1"/>
    <col min="9999" max="10239" width="8.7109375" style="1"/>
    <col min="10240" max="10240" width="11" style="1" customWidth="1"/>
    <col min="10241" max="10241" width="59.28515625" style="1" customWidth="1"/>
    <col min="10242" max="10242" width="8.7109375" style="1" customWidth="1"/>
    <col min="10243" max="10243" width="7.7109375" style="1" customWidth="1"/>
    <col min="10244" max="10244" width="44.28515625" style="1" customWidth="1"/>
    <col min="10245" max="10245" width="15" style="1" customWidth="1"/>
    <col min="10246" max="10246" width="13.7109375" style="1" customWidth="1"/>
    <col min="10247" max="10247" width="14" style="1" customWidth="1"/>
    <col min="10248" max="10248" width="8.7109375" style="1" customWidth="1"/>
    <col min="10249" max="10249" width="12.28515625" style="1" customWidth="1"/>
    <col min="10250" max="10254" width="8.7109375" style="1" customWidth="1"/>
    <col min="10255" max="10495" width="8.7109375" style="1"/>
    <col min="10496" max="10496" width="11" style="1" customWidth="1"/>
    <col min="10497" max="10497" width="59.28515625" style="1" customWidth="1"/>
    <col min="10498" max="10498" width="8.7109375" style="1" customWidth="1"/>
    <col min="10499" max="10499" width="7.7109375" style="1" customWidth="1"/>
    <col min="10500" max="10500" width="44.28515625" style="1" customWidth="1"/>
    <col min="10501" max="10501" width="15" style="1" customWidth="1"/>
    <col min="10502" max="10502" width="13.7109375" style="1" customWidth="1"/>
    <col min="10503" max="10503" width="14" style="1" customWidth="1"/>
    <col min="10504" max="10504" width="8.7109375" style="1" customWidth="1"/>
    <col min="10505" max="10505" width="12.28515625" style="1" customWidth="1"/>
    <col min="10506" max="10510" width="8.7109375" style="1" customWidth="1"/>
    <col min="10511" max="10751" width="8.7109375" style="1"/>
    <col min="10752" max="10752" width="11" style="1" customWidth="1"/>
    <col min="10753" max="10753" width="59.28515625" style="1" customWidth="1"/>
    <col min="10754" max="10754" width="8.7109375" style="1" customWidth="1"/>
    <col min="10755" max="10755" width="7.7109375" style="1" customWidth="1"/>
    <col min="10756" max="10756" width="44.28515625" style="1" customWidth="1"/>
    <col min="10757" max="10757" width="15" style="1" customWidth="1"/>
    <col min="10758" max="10758" width="13.7109375" style="1" customWidth="1"/>
    <col min="10759" max="10759" width="14" style="1" customWidth="1"/>
    <col min="10760" max="10760" width="8.7109375" style="1" customWidth="1"/>
    <col min="10761" max="10761" width="12.28515625" style="1" customWidth="1"/>
    <col min="10762" max="10766" width="8.7109375" style="1" customWidth="1"/>
    <col min="10767" max="11007" width="8.7109375" style="1"/>
    <col min="11008" max="11008" width="11" style="1" customWidth="1"/>
    <col min="11009" max="11009" width="59.28515625" style="1" customWidth="1"/>
    <col min="11010" max="11010" width="8.7109375" style="1" customWidth="1"/>
    <col min="11011" max="11011" width="7.7109375" style="1" customWidth="1"/>
    <col min="11012" max="11012" width="44.28515625" style="1" customWidth="1"/>
    <col min="11013" max="11013" width="15" style="1" customWidth="1"/>
    <col min="11014" max="11014" width="13.7109375" style="1" customWidth="1"/>
    <col min="11015" max="11015" width="14" style="1" customWidth="1"/>
    <col min="11016" max="11016" width="8.7109375" style="1" customWidth="1"/>
    <col min="11017" max="11017" width="12.28515625" style="1" customWidth="1"/>
    <col min="11018" max="11022" width="8.7109375" style="1" customWidth="1"/>
    <col min="11023" max="11263" width="8.7109375" style="1"/>
    <col min="11264" max="11264" width="11" style="1" customWidth="1"/>
    <col min="11265" max="11265" width="59.28515625" style="1" customWidth="1"/>
    <col min="11266" max="11266" width="8.7109375" style="1" customWidth="1"/>
    <col min="11267" max="11267" width="7.7109375" style="1" customWidth="1"/>
    <col min="11268" max="11268" width="44.28515625" style="1" customWidth="1"/>
    <col min="11269" max="11269" width="15" style="1" customWidth="1"/>
    <col min="11270" max="11270" width="13.7109375" style="1" customWidth="1"/>
    <col min="11271" max="11271" width="14" style="1" customWidth="1"/>
    <col min="11272" max="11272" width="8.7109375" style="1" customWidth="1"/>
    <col min="11273" max="11273" width="12.28515625" style="1" customWidth="1"/>
    <col min="11274" max="11278" width="8.7109375" style="1" customWidth="1"/>
    <col min="11279" max="11519" width="8.7109375" style="1"/>
    <col min="11520" max="11520" width="11" style="1" customWidth="1"/>
    <col min="11521" max="11521" width="59.28515625" style="1" customWidth="1"/>
    <col min="11522" max="11522" width="8.7109375" style="1" customWidth="1"/>
    <col min="11523" max="11523" width="7.7109375" style="1" customWidth="1"/>
    <col min="11524" max="11524" width="44.28515625" style="1" customWidth="1"/>
    <col min="11525" max="11525" width="15" style="1" customWidth="1"/>
    <col min="11526" max="11526" width="13.7109375" style="1" customWidth="1"/>
    <col min="11527" max="11527" width="14" style="1" customWidth="1"/>
    <col min="11528" max="11528" width="8.7109375" style="1" customWidth="1"/>
    <col min="11529" max="11529" width="12.28515625" style="1" customWidth="1"/>
    <col min="11530" max="11534" width="8.7109375" style="1" customWidth="1"/>
    <col min="11535" max="11775" width="8.7109375" style="1"/>
    <col min="11776" max="11776" width="11" style="1" customWidth="1"/>
    <col min="11777" max="11777" width="59.28515625" style="1" customWidth="1"/>
    <col min="11778" max="11778" width="8.7109375" style="1" customWidth="1"/>
    <col min="11779" max="11779" width="7.7109375" style="1" customWidth="1"/>
    <col min="11780" max="11780" width="44.28515625" style="1" customWidth="1"/>
    <col min="11781" max="11781" width="15" style="1" customWidth="1"/>
    <col min="11782" max="11782" width="13.7109375" style="1" customWidth="1"/>
    <col min="11783" max="11783" width="14" style="1" customWidth="1"/>
    <col min="11784" max="11784" width="8.7109375" style="1" customWidth="1"/>
    <col min="11785" max="11785" width="12.28515625" style="1" customWidth="1"/>
    <col min="11786" max="11790" width="8.7109375" style="1" customWidth="1"/>
    <col min="11791" max="12031" width="8.7109375" style="1"/>
    <col min="12032" max="12032" width="11" style="1" customWidth="1"/>
    <col min="12033" max="12033" width="59.28515625" style="1" customWidth="1"/>
    <col min="12034" max="12034" width="8.7109375" style="1" customWidth="1"/>
    <col min="12035" max="12035" width="7.7109375" style="1" customWidth="1"/>
    <col min="12036" max="12036" width="44.28515625" style="1" customWidth="1"/>
    <col min="12037" max="12037" width="15" style="1" customWidth="1"/>
    <col min="12038" max="12038" width="13.7109375" style="1" customWidth="1"/>
    <col min="12039" max="12039" width="14" style="1" customWidth="1"/>
    <col min="12040" max="12040" width="8.7109375" style="1" customWidth="1"/>
    <col min="12041" max="12041" width="12.28515625" style="1" customWidth="1"/>
    <col min="12042" max="12046" width="8.7109375" style="1" customWidth="1"/>
    <col min="12047" max="12287" width="8.7109375" style="1"/>
    <col min="12288" max="12288" width="11" style="1" customWidth="1"/>
    <col min="12289" max="12289" width="59.28515625" style="1" customWidth="1"/>
    <col min="12290" max="12290" width="8.7109375" style="1" customWidth="1"/>
    <col min="12291" max="12291" width="7.7109375" style="1" customWidth="1"/>
    <col min="12292" max="12292" width="44.28515625" style="1" customWidth="1"/>
    <col min="12293" max="12293" width="15" style="1" customWidth="1"/>
    <col min="12294" max="12294" width="13.7109375" style="1" customWidth="1"/>
    <col min="12295" max="12295" width="14" style="1" customWidth="1"/>
    <col min="12296" max="12296" width="8.7109375" style="1" customWidth="1"/>
    <col min="12297" max="12297" width="12.28515625" style="1" customWidth="1"/>
    <col min="12298" max="12302" width="8.7109375" style="1" customWidth="1"/>
    <col min="12303" max="12543" width="8.7109375" style="1"/>
    <col min="12544" max="12544" width="11" style="1" customWidth="1"/>
    <col min="12545" max="12545" width="59.28515625" style="1" customWidth="1"/>
    <col min="12546" max="12546" width="8.7109375" style="1" customWidth="1"/>
    <col min="12547" max="12547" width="7.7109375" style="1" customWidth="1"/>
    <col min="12548" max="12548" width="44.28515625" style="1" customWidth="1"/>
    <col min="12549" max="12549" width="15" style="1" customWidth="1"/>
    <col min="12550" max="12550" width="13.7109375" style="1" customWidth="1"/>
    <col min="12551" max="12551" width="14" style="1" customWidth="1"/>
    <col min="12552" max="12552" width="8.7109375" style="1" customWidth="1"/>
    <col min="12553" max="12553" width="12.28515625" style="1" customWidth="1"/>
    <col min="12554" max="12558" width="8.7109375" style="1" customWidth="1"/>
    <col min="12559" max="12799" width="8.7109375" style="1"/>
    <col min="12800" max="12800" width="11" style="1" customWidth="1"/>
    <col min="12801" max="12801" width="59.28515625" style="1" customWidth="1"/>
    <col min="12802" max="12802" width="8.7109375" style="1" customWidth="1"/>
    <col min="12803" max="12803" width="7.7109375" style="1" customWidth="1"/>
    <col min="12804" max="12804" width="44.28515625" style="1" customWidth="1"/>
    <col min="12805" max="12805" width="15" style="1" customWidth="1"/>
    <col min="12806" max="12806" width="13.7109375" style="1" customWidth="1"/>
    <col min="12807" max="12807" width="14" style="1" customWidth="1"/>
    <col min="12808" max="12808" width="8.7109375" style="1" customWidth="1"/>
    <col min="12809" max="12809" width="12.28515625" style="1" customWidth="1"/>
    <col min="12810" max="12814" width="8.7109375" style="1" customWidth="1"/>
    <col min="12815" max="13055" width="8.7109375" style="1"/>
    <col min="13056" max="13056" width="11" style="1" customWidth="1"/>
    <col min="13057" max="13057" width="59.28515625" style="1" customWidth="1"/>
    <col min="13058" max="13058" width="8.7109375" style="1" customWidth="1"/>
    <col min="13059" max="13059" width="7.7109375" style="1" customWidth="1"/>
    <col min="13060" max="13060" width="44.28515625" style="1" customWidth="1"/>
    <col min="13061" max="13061" width="15" style="1" customWidth="1"/>
    <col min="13062" max="13062" width="13.7109375" style="1" customWidth="1"/>
    <col min="13063" max="13063" width="14" style="1" customWidth="1"/>
    <col min="13064" max="13064" width="8.7109375" style="1" customWidth="1"/>
    <col min="13065" max="13065" width="12.28515625" style="1" customWidth="1"/>
    <col min="13066" max="13070" width="8.7109375" style="1" customWidth="1"/>
    <col min="13071" max="13311" width="8.7109375" style="1"/>
    <col min="13312" max="13312" width="11" style="1" customWidth="1"/>
    <col min="13313" max="13313" width="59.28515625" style="1" customWidth="1"/>
    <col min="13314" max="13314" width="8.7109375" style="1" customWidth="1"/>
    <col min="13315" max="13315" width="7.7109375" style="1" customWidth="1"/>
    <col min="13316" max="13316" width="44.28515625" style="1" customWidth="1"/>
    <col min="13317" max="13317" width="15" style="1" customWidth="1"/>
    <col min="13318" max="13318" width="13.7109375" style="1" customWidth="1"/>
    <col min="13319" max="13319" width="14" style="1" customWidth="1"/>
    <col min="13320" max="13320" width="8.7109375" style="1" customWidth="1"/>
    <col min="13321" max="13321" width="12.28515625" style="1" customWidth="1"/>
    <col min="13322" max="13326" width="8.7109375" style="1" customWidth="1"/>
    <col min="13327" max="13567" width="8.7109375" style="1"/>
    <col min="13568" max="13568" width="11" style="1" customWidth="1"/>
    <col min="13569" max="13569" width="59.28515625" style="1" customWidth="1"/>
    <col min="13570" max="13570" width="8.7109375" style="1" customWidth="1"/>
    <col min="13571" max="13571" width="7.7109375" style="1" customWidth="1"/>
    <col min="13572" max="13572" width="44.28515625" style="1" customWidth="1"/>
    <col min="13573" max="13573" width="15" style="1" customWidth="1"/>
    <col min="13574" max="13574" width="13.7109375" style="1" customWidth="1"/>
    <col min="13575" max="13575" width="14" style="1" customWidth="1"/>
    <col min="13576" max="13576" width="8.7109375" style="1" customWidth="1"/>
    <col min="13577" max="13577" width="12.28515625" style="1" customWidth="1"/>
    <col min="13578" max="13582" width="8.7109375" style="1" customWidth="1"/>
    <col min="13583" max="13823" width="8.7109375" style="1"/>
    <col min="13824" max="13824" width="11" style="1" customWidth="1"/>
    <col min="13825" max="13825" width="59.28515625" style="1" customWidth="1"/>
    <col min="13826" max="13826" width="8.7109375" style="1" customWidth="1"/>
    <col min="13827" max="13827" width="7.7109375" style="1" customWidth="1"/>
    <col min="13828" max="13828" width="44.28515625" style="1" customWidth="1"/>
    <col min="13829" max="13829" width="15" style="1" customWidth="1"/>
    <col min="13830" max="13830" width="13.7109375" style="1" customWidth="1"/>
    <col min="13831" max="13831" width="14" style="1" customWidth="1"/>
    <col min="13832" max="13832" width="8.7109375" style="1" customWidth="1"/>
    <col min="13833" max="13833" width="12.28515625" style="1" customWidth="1"/>
    <col min="13834" max="13838" width="8.7109375" style="1" customWidth="1"/>
    <col min="13839" max="14079" width="8.7109375" style="1"/>
    <col min="14080" max="14080" width="11" style="1" customWidth="1"/>
    <col min="14081" max="14081" width="59.28515625" style="1" customWidth="1"/>
    <col min="14082" max="14082" width="8.7109375" style="1" customWidth="1"/>
    <col min="14083" max="14083" width="7.7109375" style="1" customWidth="1"/>
    <col min="14084" max="14084" width="44.28515625" style="1" customWidth="1"/>
    <col min="14085" max="14085" width="15" style="1" customWidth="1"/>
    <col min="14086" max="14086" width="13.7109375" style="1" customWidth="1"/>
    <col min="14087" max="14087" width="14" style="1" customWidth="1"/>
    <col min="14088" max="14088" width="8.7109375" style="1" customWidth="1"/>
    <col min="14089" max="14089" width="12.28515625" style="1" customWidth="1"/>
    <col min="14090" max="14094" width="8.7109375" style="1" customWidth="1"/>
    <col min="14095" max="14335" width="8.7109375" style="1"/>
    <col min="14336" max="14336" width="11" style="1" customWidth="1"/>
    <col min="14337" max="14337" width="59.28515625" style="1" customWidth="1"/>
    <col min="14338" max="14338" width="8.7109375" style="1" customWidth="1"/>
    <col min="14339" max="14339" width="7.7109375" style="1" customWidth="1"/>
    <col min="14340" max="14340" width="44.28515625" style="1" customWidth="1"/>
    <col min="14341" max="14341" width="15" style="1" customWidth="1"/>
    <col min="14342" max="14342" width="13.7109375" style="1" customWidth="1"/>
    <col min="14343" max="14343" width="14" style="1" customWidth="1"/>
    <col min="14344" max="14344" width="8.7109375" style="1" customWidth="1"/>
    <col min="14345" max="14345" width="12.28515625" style="1" customWidth="1"/>
    <col min="14346" max="14350" width="8.7109375" style="1" customWidth="1"/>
    <col min="14351" max="14591" width="8.7109375" style="1"/>
    <col min="14592" max="14592" width="11" style="1" customWidth="1"/>
    <col min="14593" max="14593" width="59.28515625" style="1" customWidth="1"/>
    <col min="14594" max="14594" width="8.7109375" style="1" customWidth="1"/>
    <col min="14595" max="14595" width="7.7109375" style="1" customWidth="1"/>
    <col min="14596" max="14596" width="44.28515625" style="1" customWidth="1"/>
    <col min="14597" max="14597" width="15" style="1" customWidth="1"/>
    <col min="14598" max="14598" width="13.7109375" style="1" customWidth="1"/>
    <col min="14599" max="14599" width="14" style="1" customWidth="1"/>
    <col min="14600" max="14600" width="8.7109375" style="1" customWidth="1"/>
    <col min="14601" max="14601" width="12.28515625" style="1" customWidth="1"/>
    <col min="14602" max="14606" width="8.7109375" style="1" customWidth="1"/>
    <col min="14607" max="14847" width="8.7109375" style="1"/>
    <col min="14848" max="14848" width="11" style="1" customWidth="1"/>
    <col min="14849" max="14849" width="59.28515625" style="1" customWidth="1"/>
    <col min="14850" max="14850" width="8.7109375" style="1" customWidth="1"/>
    <col min="14851" max="14851" width="7.7109375" style="1" customWidth="1"/>
    <col min="14852" max="14852" width="44.28515625" style="1" customWidth="1"/>
    <col min="14853" max="14853" width="15" style="1" customWidth="1"/>
    <col min="14854" max="14854" width="13.7109375" style="1" customWidth="1"/>
    <col min="14855" max="14855" width="14" style="1" customWidth="1"/>
    <col min="14856" max="14856" width="8.7109375" style="1" customWidth="1"/>
    <col min="14857" max="14857" width="12.28515625" style="1" customWidth="1"/>
    <col min="14858" max="14862" width="8.7109375" style="1" customWidth="1"/>
    <col min="14863" max="15103" width="8.7109375" style="1"/>
    <col min="15104" max="15104" width="11" style="1" customWidth="1"/>
    <col min="15105" max="15105" width="59.28515625" style="1" customWidth="1"/>
    <col min="15106" max="15106" width="8.7109375" style="1" customWidth="1"/>
    <col min="15107" max="15107" width="7.7109375" style="1" customWidth="1"/>
    <col min="15108" max="15108" width="44.28515625" style="1" customWidth="1"/>
    <col min="15109" max="15109" width="15" style="1" customWidth="1"/>
    <col min="15110" max="15110" width="13.7109375" style="1" customWidth="1"/>
    <col min="15111" max="15111" width="14" style="1" customWidth="1"/>
    <col min="15112" max="15112" width="8.7109375" style="1" customWidth="1"/>
    <col min="15113" max="15113" width="12.28515625" style="1" customWidth="1"/>
    <col min="15114" max="15118" width="8.7109375" style="1" customWidth="1"/>
    <col min="15119" max="15359" width="8.7109375" style="1"/>
    <col min="15360" max="15360" width="11" style="1" customWidth="1"/>
    <col min="15361" max="15361" width="59.28515625" style="1" customWidth="1"/>
    <col min="15362" max="15362" width="8.7109375" style="1" customWidth="1"/>
    <col min="15363" max="15363" width="7.7109375" style="1" customWidth="1"/>
    <col min="15364" max="15364" width="44.28515625" style="1" customWidth="1"/>
    <col min="15365" max="15365" width="15" style="1" customWidth="1"/>
    <col min="15366" max="15366" width="13.7109375" style="1" customWidth="1"/>
    <col min="15367" max="15367" width="14" style="1" customWidth="1"/>
    <col min="15368" max="15368" width="8.7109375" style="1" customWidth="1"/>
    <col min="15369" max="15369" width="12.28515625" style="1" customWidth="1"/>
    <col min="15370" max="15374" width="8.7109375" style="1" customWidth="1"/>
    <col min="15375" max="15615" width="8.7109375" style="1"/>
    <col min="15616" max="15616" width="11" style="1" customWidth="1"/>
    <col min="15617" max="15617" width="59.28515625" style="1" customWidth="1"/>
    <col min="15618" max="15618" width="8.7109375" style="1" customWidth="1"/>
    <col min="15619" max="15619" width="7.7109375" style="1" customWidth="1"/>
    <col min="15620" max="15620" width="44.28515625" style="1" customWidth="1"/>
    <col min="15621" max="15621" width="15" style="1" customWidth="1"/>
    <col min="15622" max="15622" width="13.7109375" style="1" customWidth="1"/>
    <col min="15623" max="15623" width="14" style="1" customWidth="1"/>
    <col min="15624" max="15624" width="8.7109375" style="1" customWidth="1"/>
    <col min="15625" max="15625" width="12.28515625" style="1" customWidth="1"/>
    <col min="15626" max="15630" width="8.7109375" style="1" customWidth="1"/>
    <col min="15631" max="15871" width="8.7109375" style="1"/>
    <col min="15872" max="15872" width="11" style="1" customWidth="1"/>
    <col min="15873" max="15873" width="59.28515625" style="1" customWidth="1"/>
    <col min="15874" max="15874" width="8.7109375" style="1" customWidth="1"/>
    <col min="15875" max="15875" width="7.7109375" style="1" customWidth="1"/>
    <col min="15876" max="15876" width="44.28515625" style="1" customWidth="1"/>
    <col min="15877" max="15877" width="15" style="1" customWidth="1"/>
    <col min="15878" max="15878" width="13.7109375" style="1" customWidth="1"/>
    <col min="15879" max="15879" width="14" style="1" customWidth="1"/>
    <col min="15880" max="15880" width="8.7109375" style="1" customWidth="1"/>
    <col min="15881" max="15881" width="12.28515625" style="1" customWidth="1"/>
    <col min="15882" max="15886" width="8.7109375" style="1" customWidth="1"/>
    <col min="15887" max="16127" width="8.7109375" style="1"/>
    <col min="16128" max="16128" width="11" style="1" customWidth="1"/>
    <col min="16129" max="16129" width="59.28515625" style="1" customWidth="1"/>
    <col min="16130" max="16130" width="8.7109375" style="1" customWidth="1"/>
    <col min="16131" max="16131" width="7.7109375" style="1" customWidth="1"/>
    <col min="16132" max="16132" width="44.28515625" style="1" customWidth="1"/>
    <col min="16133" max="16133" width="15" style="1" customWidth="1"/>
    <col min="16134" max="16134" width="13.7109375" style="1" customWidth="1"/>
    <col min="16135" max="16135" width="14" style="1" customWidth="1"/>
    <col min="16136" max="16136" width="8.7109375" style="1" customWidth="1"/>
    <col min="16137" max="16137" width="12.28515625" style="1" customWidth="1"/>
    <col min="16138" max="16142" width="8.7109375" style="1" customWidth="1"/>
    <col min="16143" max="16384" width="8.7109375" style="1"/>
  </cols>
  <sheetData>
    <row r="1" spans="2:18" ht="42" customHeight="1">
      <c r="B1" s="28"/>
      <c r="N1" s="30"/>
      <c r="O1" s="31"/>
      <c r="P1" s="31"/>
    </row>
    <row r="2" spans="2:18" ht="23.25">
      <c r="B2" s="187" t="s">
        <v>47</v>
      </c>
      <c r="C2" s="188"/>
      <c r="D2" s="188"/>
      <c r="E2" s="188"/>
      <c r="F2" s="183"/>
      <c r="G2" s="32"/>
      <c r="N2" s="30"/>
      <c r="O2" s="31"/>
      <c r="P2" s="31"/>
    </row>
    <row r="3" spans="2:18" ht="13.5" thickBot="1"/>
    <row r="4" spans="2:18" s="29" customFormat="1" ht="16.149999999999999" customHeight="1">
      <c r="B4" s="189" t="s">
        <v>48</v>
      </c>
      <c r="C4" s="191" t="s">
        <v>49</v>
      </c>
      <c r="D4" s="193" t="s">
        <v>50</v>
      </c>
      <c r="E4" s="193" t="s">
        <v>51</v>
      </c>
      <c r="F4" s="193" t="s">
        <v>52</v>
      </c>
      <c r="G4" s="193" t="s">
        <v>53</v>
      </c>
      <c r="H4" s="196" t="s">
        <v>54</v>
      </c>
      <c r="I4" s="1"/>
      <c r="Q4" s="1"/>
      <c r="R4" s="1"/>
    </row>
    <row r="5" spans="2:18" s="29" customFormat="1" ht="16.149999999999999" customHeight="1">
      <c r="B5" s="190"/>
      <c r="C5" s="192"/>
      <c r="D5" s="192"/>
      <c r="E5" s="192"/>
      <c r="F5" s="192"/>
      <c r="G5" s="192"/>
      <c r="H5" s="197"/>
      <c r="I5" s="1"/>
      <c r="Q5" s="1"/>
      <c r="R5" s="1"/>
    </row>
    <row r="6" spans="2:18" s="29" customFormat="1" ht="16.149999999999999" customHeight="1">
      <c r="B6" s="34"/>
      <c r="C6" s="35" t="s">
        <v>55</v>
      </c>
      <c r="D6" s="209">
        <v>1</v>
      </c>
      <c r="E6" s="210"/>
      <c r="F6" s="210"/>
      <c r="G6" s="211"/>
      <c r="H6" s="159"/>
      <c r="I6" s="1"/>
      <c r="Q6" s="1"/>
      <c r="R6" s="1"/>
    </row>
    <row r="7" spans="2:18" s="29" customFormat="1" ht="16.149999999999999" customHeight="1">
      <c r="B7" s="34"/>
      <c r="C7" s="35" t="s">
        <v>56</v>
      </c>
      <c r="D7" s="218">
        <f>IF(D6=1,16,IF(D6=2,16,IF(D6=3,8,IF(D6=4,8,NA))))</f>
        <v>16</v>
      </c>
      <c r="E7" s="219"/>
      <c r="F7" s="219"/>
      <c r="G7" s="220"/>
      <c r="H7" s="206" t="s">
        <v>57</v>
      </c>
      <c r="I7" s="1"/>
      <c r="Q7" s="1"/>
      <c r="R7" s="1"/>
    </row>
    <row r="8" spans="2:18" s="29" customFormat="1" ht="15">
      <c r="B8" s="203"/>
      <c r="C8" s="36" t="s">
        <v>58</v>
      </c>
      <c r="D8" s="215">
        <f>D7/4</f>
        <v>4</v>
      </c>
      <c r="E8" s="216"/>
      <c r="F8" s="216"/>
      <c r="G8" s="217"/>
      <c r="H8" s="207"/>
      <c r="I8" s="37"/>
      <c r="J8" s="38"/>
      <c r="Q8" s="1"/>
      <c r="R8" s="1"/>
    </row>
    <row r="9" spans="2:18" s="29" customFormat="1" ht="15">
      <c r="B9" s="204"/>
      <c r="C9" s="36" t="s">
        <v>59</v>
      </c>
      <c r="D9" s="215">
        <f>D7/4</f>
        <v>4</v>
      </c>
      <c r="E9" s="216"/>
      <c r="F9" s="216"/>
      <c r="G9" s="217"/>
      <c r="H9" s="207"/>
      <c r="I9" s="37"/>
      <c r="J9" s="38"/>
      <c r="Q9" s="1"/>
      <c r="R9" s="1"/>
    </row>
    <row r="10" spans="2:18" s="29" customFormat="1" ht="15">
      <c r="B10" s="205"/>
      <c r="C10" s="36" t="s">
        <v>60</v>
      </c>
      <c r="D10" s="212">
        <f>D7/8</f>
        <v>2</v>
      </c>
      <c r="E10" s="213"/>
      <c r="F10" s="213"/>
      <c r="G10" s="214"/>
      <c r="H10" s="208"/>
      <c r="I10" s="37"/>
      <c r="J10" s="38"/>
      <c r="Q10" s="1"/>
      <c r="R10" s="1"/>
    </row>
    <row r="11" spans="2:18" s="29" customFormat="1" ht="15">
      <c r="B11" s="200"/>
      <c r="C11" s="201"/>
      <c r="D11" s="201"/>
      <c r="E11" s="201"/>
      <c r="F11" s="201"/>
      <c r="G11" s="201"/>
      <c r="H11" s="202"/>
      <c r="I11" s="37"/>
      <c r="J11" s="38"/>
      <c r="Q11" s="1"/>
      <c r="R11" s="1"/>
    </row>
    <row r="12" spans="2:18" s="29" customFormat="1" ht="16.5">
      <c r="B12" s="198" t="s">
        <v>61</v>
      </c>
      <c r="C12" s="36" t="s">
        <v>62</v>
      </c>
      <c r="D12" s="90">
        <v>1.95</v>
      </c>
      <c r="E12" s="29">
        <v>1.1200000000000001</v>
      </c>
      <c r="F12" s="29">
        <v>0.97</v>
      </c>
      <c r="G12" s="39">
        <v>0.56999999999999995</v>
      </c>
      <c r="H12" s="40" t="s">
        <v>63</v>
      </c>
      <c r="I12" s="37"/>
      <c r="J12" s="38"/>
      <c r="Q12" s="1"/>
      <c r="R12" s="1"/>
    </row>
    <row r="13" spans="2:18" s="29" customFormat="1" ht="16.5">
      <c r="B13" s="199"/>
      <c r="C13" s="36" t="s">
        <v>64</v>
      </c>
      <c r="D13" s="39">
        <v>1.7</v>
      </c>
      <c r="E13" s="39">
        <v>1.01</v>
      </c>
      <c r="F13" s="39">
        <v>0.87</v>
      </c>
      <c r="G13" s="39">
        <v>0.47</v>
      </c>
      <c r="H13" s="40" t="s">
        <v>63</v>
      </c>
      <c r="I13" s="37"/>
      <c r="J13" s="38"/>
      <c r="Q13" s="1"/>
      <c r="R13" s="1"/>
    </row>
    <row r="14" spans="2:18" s="29" customFormat="1" ht="15">
      <c r="B14" s="200"/>
      <c r="C14" s="201"/>
      <c r="D14" s="201"/>
      <c r="E14" s="201"/>
      <c r="F14" s="201"/>
      <c r="G14" s="201"/>
      <c r="H14" s="202"/>
      <c r="I14" s="37"/>
      <c r="J14" s="38"/>
      <c r="Q14" s="1"/>
      <c r="R14" s="1"/>
    </row>
    <row r="15" spans="2:18" s="29" customFormat="1" ht="16.5">
      <c r="B15" s="33" t="s">
        <v>65</v>
      </c>
      <c r="C15" s="36" t="s">
        <v>66</v>
      </c>
      <c r="D15" s="116">
        <v>2.8</v>
      </c>
      <c r="E15" s="116">
        <v>25</v>
      </c>
      <c r="F15" s="116">
        <v>0.25</v>
      </c>
      <c r="G15" s="116">
        <v>0.75</v>
      </c>
      <c r="H15" s="40" t="s">
        <v>67</v>
      </c>
      <c r="I15" s="1"/>
      <c r="Q15" s="1"/>
      <c r="R15" s="1"/>
    </row>
    <row r="16" spans="2:18" s="29" customFormat="1" ht="16.5">
      <c r="B16" s="33" t="s">
        <v>68</v>
      </c>
      <c r="C16" s="36" t="s">
        <v>69</v>
      </c>
      <c r="D16" s="116">
        <v>1.3</v>
      </c>
      <c r="E16" s="116">
        <v>2</v>
      </c>
      <c r="F16" s="116">
        <v>0.25</v>
      </c>
      <c r="G16" s="116">
        <v>0.75</v>
      </c>
      <c r="H16" s="40" t="s">
        <v>67</v>
      </c>
      <c r="I16" s="1"/>
      <c r="Q16" s="1"/>
      <c r="R16" s="1"/>
    </row>
    <row r="17" spans="2:18" s="29" customFormat="1" ht="16.5">
      <c r="B17" s="33" t="s">
        <v>70</v>
      </c>
      <c r="C17" s="36" t="s">
        <v>71</v>
      </c>
      <c r="D17" s="116">
        <v>1.3</v>
      </c>
      <c r="E17" s="116">
        <v>16</v>
      </c>
      <c r="F17" s="116">
        <v>0.25</v>
      </c>
      <c r="G17" s="116">
        <v>0.75</v>
      </c>
      <c r="H17" s="40" t="s">
        <v>67</v>
      </c>
      <c r="I17" s="1"/>
      <c r="Q17" s="1"/>
      <c r="R17" s="1"/>
    </row>
    <row r="18" spans="2:18" s="29" customFormat="1" ht="16.5">
      <c r="B18" s="33" t="s">
        <v>72</v>
      </c>
      <c r="C18" s="36" t="s">
        <v>73</v>
      </c>
      <c r="D18" s="116">
        <v>1.5</v>
      </c>
      <c r="E18" s="116">
        <v>4.8</v>
      </c>
      <c r="F18" s="116">
        <v>0.25</v>
      </c>
      <c r="G18" s="116">
        <v>0.75</v>
      </c>
      <c r="H18" s="40" t="s">
        <v>67</v>
      </c>
      <c r="I18" s="2"/>
      <c r="Q18" s="1"/>
      <c r="R18" s="1"/>
    </row>
    <row r="19" spans="2:18" s="29" customFormat="1" ht="16.5">
      <c r="B19" s="33" t="s">
        <v>74</v>
      </c>
      <c r="C19" s="36" t="s">
        <v>75</v>
      </c>
      <c r="D19" s="116">
        <v>2</v>
      </c>
      <c r="E19" s="116">
        <v>18</v>
      </c>
      <c r="F19" s="116">
        <v>0.25</v>
      </c>
      <c r="G19" s="116">
        <v>0.75</v>
      </c>
      <c r="H19" s="40" t="s">
        <v>67</v>
      </c>
      <c r="I19" s="1"/>
      <c r="Q19" s="1"/>
      <c r="R19" s="1"/>
    </row>
    <row r="20" spans="2:18" s="29" customFormat="1" ht="16.5">
      <c r="B20" s="33" t="s">
        <v>76</v>
      </c>
      <c r="C20" s="36" t="s">
        <v>77</v>
      </c>
      <c r="D20" s="116">
        <v>7.8</v>
      </c>
      <c r="E20" s="116">
        <v>426</v>
      </c>
      <c r="F20" s="116">
        <v>0.25</v>
      </c>
      <c r="G20" s="116"/>
      <c r="H20" s="40" t="s">
        <v>67</v>
      </c>
      <c r="I20" s="1"/>
      <c r="Q20" s="1"/>
      <c r="R20" s="1"/>
    </row>
    <row r="21" spans="2:18" s="29" customFormat="1" ht="16.5">
      <c r="B21" s="33" t="s">
        <v>78</v>
      </c>
      <c r="C21" s="36" t="s">
        <v>79</v>
      </c>
      <c r="D21" s="116">
        <v>5.8</v>
      </c>
      <c r="E21" s="116">
        <v>252</v>
      </c>
      <c r="F21" s="116">
        <v>0.25</v>
      </c>
      <c r="G21" s="116">
        <v>0.75</v>
      </c>
      <c r="H21" s="40" t="s">
        <v>67</v>
      </c>
      <c r="I21" s="1"/>
      <c r="Q21" s="1"/>
      <c r="R21" s="1"/>
    </row>
    <row r="22" spans="2:18" s="29" customFormat="1" ht="16.5">
      <c r="B22" s="33" t="s">
        <v>80</v>
      </c>
      <c r="C22" s="36" t="s">
        <v>81</v>
      </c>
      <c r="D22" s="116">
        <v>12</v>
      </c>
      <c r="E22" s="116">
        <v>90</v>
      </c>
      <c r="F22" s="116">
        <v>0.25</v>
      </c>
      <c r="G22" s="116">
        <v>0.75</v>
      </c>
      <c r="H22" s="40" t="s">
        <v>67</v>
      </c>
      <c r="I22" s="1"/>
      <c r="Q22" s="1"/>
      <c r="R22" s="1"/>
    </row>
    <row r="23" spans="2:18" s="29" customFormat="1" ht="16.5">
      <c r="B23" s="33" t="s">
        <v>82</v>
      </c>
      <c r="C23" s="36" t="s">
        <v>83</v>
      </c>
      <c r="D23" s="116">
        <v>2</v>
      </c>
      <c r="E23" s="116">
        <v>5.3</v>
      </c>
      <c r="F23" s="116">
        <v>0.25</v>
      </c>
      <c r="G23" s="116">
        <v>0.75</v>
      </c>
      <c r="H23" s="40" t="s">
        <v>67</v>
      </c>
      <c r="I23" s="1"/>
      <c r="Q23" s="1"/>
      <c r="R23" s="1"/>
    </row>
    <row r="24" spans="2:18" ht="15">
      <c r="B24" s="200"/>
      <c r="C24" s="201"/>
      <c r="D24" s="201"/>
      <c r="E24" s="221"/>
      <c r="F24" s="160"/>
    </row>
    <row r="25" spans="2:18" ht="17.25">
      <c r="B25" s="33" t="s">
        <v>84</v>
      </c>
      <c r="C25" s="41" t="s">
        <v>85</v>
      </c>
      <c r="D25" s="116">
        <v>0.36399999999999999</v>
      </c>
      <c r="E25" s="117"/>
      <c r="F25" s="117"/>
      <c r="G25" s="118"/>
      <c r="H25" s="40" t="s">
        <v>86</v>
      </c>
    </row>
    <row r="26" spans="2:18" ht="18">
      <c r="B26" s="42" t="s">
        <v>87</v>
      </c>
      <c r="C26" s="36" t="s">
        <v>88</v>
      </c>
      <c r="D26" s="116">
        <v>5</v>
      </c>
      <c r="E26" s="117"/>
      <c r="F26" s="117"/>
      <c r="G26" s="118"/>
      <c r="H26" s="40" t="s">
        <v>86</v>
      </c>
    </row>
    <row r="27" spans="2:18" ht="18">
      <c r="B27" s="42" t="s">
        <v>89</v>
      </c>
      <c r="C27" s="36" t="s">
        <v>90</v>
      </c>
      <c r="D27" s="116">
        <v>60</v>
      </c>
      <c r="E27" s="117"/>
      <c r="F27" s="117"/>
      <c r="G27" s="118"/>
      <c r="H27" s="40" t="s">
        <v>86</v>
      </c>
    </row>
    <row r="28" spans="2:18" ht="18">
      <c r="B28" s="42" t="s">
        <v>91</v>
      </c>
      <c r="C28" s="41" t="s">
        <v>92</v>
      </c>
      <c r="D28" s="116">
        <v>42</v>
      </c>
      <c r="E28" s="117"/>
      <c r="F28" s="117"/>
      <c r="G28" s="118"/>
      <c r="H28" s="40" t="s">
        <v>86</v>
      </c>
    </row>
    <row r="29" spans="2:18" ht="18">
      <c r="B29" s="42" t="s">
        <v>93</v>
      </c>
      <c r="C29" s="36" t="s">
        <v>94</v>
      </c>
      <c r="D29" s="116">
        <v>280</v>
      </c>
      <c r="E29" s="117"/>
      <c r="F29" s="117"/>
      <c r="G29" s="118"/>
      <c r="H29" s="40" t="s">
        <v>86</v>
      </c>
    </row>
    <row r="30" spans="2:18" ht="18">
      <c r="B30" s="42" t="s">
        <v>95</v>
      </c>
      <c r="C30" s="36" t="s">
        <v>96</v>
      </c>
      <c r="D30" s="116">
        <v>3.9</v>
      </c>
      <c r="E30" s="117"/>
      <c r="F30" s="117"/>
      <c r="G30" s="118"/>
      <c r="H30" s="40" t="s">
        <v>97</v>
      </c>
    </row>
    <row r="31" spans="2:18" ht="15" customHeight="1"/>
    <row r="34" spans="2:3" ht="23.25">
      <c r="B34" s="194" t="s">
        <v>98</v>
      </c>
      <c r="C34" s="195"/>
    </row>
  </sheetData>
  <sheetProtection selectLockedCells="1" selectUnlockedCells="1"/>
  <protectedRanges>
    <protectedRange sqref="E13:G13 D11:D13 G11:G12 E11:F11 D24:D30 D6:F10 D14:G16 D17:G23" name="Range1"/>
  </protectedRanges>
  <mergeCells count="20">
    <mergeCell ref="B34:C34"/>
    <mergeCell ref="H4:H5"/>
    <mergeCell ref="B12:B13"/>
    <mergeCell ref="B14:H14"/>
    <mergeCell ref="B11:H11"/>
    <mergeCell ref="B8:B10"/>
    <mergeCell ref="G4:G5"/>
    <mergeCell ref="H7:H10"/>
    <mergeCell ref="D6:G6"/>
    <mergeCell ref="D10:G10"/>
    <mergeCell ref="D8:G8"/>
    <mergeCell ref="D7:G7"/>
    <mergeCell ref="F4:F5"/>
    <mergeCell ref="D9:G9"/>
    <mergeCell ref="B24:E24"/>
    <mergeCell ref="B2:E2"/>
    <mergeCell ref="B4:B5"/>
    <mergeCell ref="C4:C5"/>
    <mergeCell ref="D4:D5"/>
    <mergeCell ref="E4:E5"/>
  </mergeCells>
  <phoneticPr fontId="33"/>
  <printOptions headings="1"/>
  <pageMargins left="0.75" right="0.75" top="1" bottom="1" header="0.5" footer="0.5"/>
  <pageSetup scale="78" orientation="landscape"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pageSetUpPr fitToPage="1"/>
  </sheetPr>
  <dimension ref="A1:J93"/>
  <sheetViews>
    <sheetView topLeftCell="A60" zoomScale="90" zoomScaleNormal="90" workbookViewId="0">
      <selection activeCell="G13" sqref="G13"/>
    </sheetView>
  </sheetViews>
  <sheetFormatPr defaultColWidth="9.28515625" defaultRowHeight="12.75"/>
  <cols>
    <col min="1" max="1" width="15.28515625" style="3" customWidth="1"/>
    <col min="2" max="2" width="46.7109375" style="3" customWidth="1"/>
    <col min="3" max="3" width="13.7109375" style="3" customWidth="1"/>
    <col min="4" max="6" width="7.7109375" style="3" customWidth="1"/>
    <col min="7" max="7" width="80.28515625" style="3" customWidth="1"/>
    <col min="8" max="16384" width="9.28515625" style="3"/>
  </cols>
  <sheetData>
    <row r="1" spans="1:10" ht="42" customHeight="1"/>
    <row r="2" spans="1:10" ht="21" thickBot="1">
      <c r="B2" s="254" t="s">
        <v>99</v>
      </c>
      <c r="C2" s="254"/>
      <c r="D2" s="254"/>
      <c r="E2" s="254"/>
      <c r="F2" s="254"/>
      <c r="G2" s="254"/>
      <c r="I2"/>
    </row>
    <row r="3" spans="1:10" s="25" customFormat="1">
      <c r="B3" s="43" t="s">
        <v>100</v>
      </c>
      <c r="C3" s="44" t="s">
        <v>101</v>
      </c>
      <c r="D3" s="44" t="s">
        <v>102</v>
      </c>
      <c r="E3" s="44"/>
      <c r="F3" s="44" t="s">
        <v>103</v>
      </c>
      <c r="G3" s="45" t="s">
        <v>104</v>
      </c>
      <c r="I3"/>
      <c r="J3" s="3"/>
    </row>
    <row r="4" spans="1:10">
      <c r="B4" s="46" t="s">
        <v>48</v>
      </c>
      <c r="C4" s="255" t="s">
        <v>105</v>
      </c>
      <c r="D4" s="255"/>
      <c r="E4" s="255"/>
      <c r="F4" s="255"/>
      <c r="G4" s="47" t="s">
        <v>106</v>
      </c>
      <c r="I4"/>
    </row>
    <row r="5" spans="1:10">
      <c r="B5" s="48" t="s">
        <v>107</v>
      </c>
      <c r="C5" s="49">
        <v>1.95</v>
      </c>
      <c r="D5" s="49">
        <v>1.1200000000000001</v>
      </c>
      <c r="E5" s="49">
        <v>0.97</v>
      </c>
      <c r="F5" s="49">
        <v>0.56999999999999995</v>
      </c>
      <c r="G5" s="50" t="str">
        <f>IF(C5&lt;DevCfg!D13,"ERROR, VDD1 too Low",IF(C5&gt;DevCfg!D12,"ERROR, VDD1 too High",""))&amp;(IF(D5&lt;DevCfg!E13,"ERROR, VDD2 too Low",IF(D5&gt;DevCfg!D12,"ERROR, VDD2 too High","")))&amp;(IF(F5&lt;DevCfg!G13,"ERROR, VDDQ too Low",IF(F5&gt;DevCfg!G12,"ERROR, VDDQ too High","")))</f>
        <v/>
      </c>
      <c r="I5"/>
    </row>
    <row r="6" spans="1:10">
      <c r="B6" s="48" t="s">
        <v>224</v>
      </c>
      <c r="C6" s="230">
        <v>2750</v>
      </c>
      <c r="D6" s="230"/>
      <c r="E6" s="230"/>
      <c r="F6" s="230"/>
      <c r="G6" s="50"/>
      <c r="I6"/>
    </row>
    <row r="7" spans="1:10">
      <c r="B7" s="48" t="s">
        <v>108</v>
      </c>
      <c r="C7" s="230">
        <v>16</v>
      </c>
      <c r="D7" s="230"/>
      <c r="E7" s="230"/>
      <c r="F7" s="230"/>
      <c r="G7" s="52"/>
      <c r="I7"/>
    </row>
    <row r="8" spans="1:10">
      <c r="B8" s="232"/>
      <c r="C8" s="233"/>
      <c r="D8" s="233"/>
      <c r="E8" s="233"/>
      <c r="F8" s="233"/>
      <c r="G8" s="234"/>
      <c r="I8"/>
    </row>
    <row r="9" spans="1:10" ht="25.5">
      <c r="A9" s="171"/>
      <c r="B9" s="163" t="s">
        <v>109</v>
      </c>
      <c r="C9" s="115">
        <f>IF(C14=1,0,IF(C14=2,1000*0.5*(0.5*F5)^2/C15,Error))</f>
        <v>0.676875</v>
      </c>
      <c r="D9" s="243" t="s">
        <v>110</v>
      </c>
      <c r="E9" s="244"/>
      <c r="F9" s="245"/>
      <c r="G9" s="250" t="s">
        <v>223</v>
      </c>
      <c r="I9"/>
    </row>
    <row r="10" spans="1:10" ht="25.5">
      <c r="A10" s="171"/>
      <c r="B10" s="163" t="s">
        <v>111</v>
      </c>
      <c r="C10" s="115">
        <f>IF(C18=1,0,IF(C18=2,1000*0.5*(0.5*F5)^2/C19,Error))</f>
        <v>0.50765624999999992</v>
      </c>
      <c r="D10" s="243" t="s">
        <v>110</v>
      </c>
      <c r="E10" s="244"/>
      <c r="F10" s="245"/>
      <c r="G10" s="251"/>
      <c r="I10"/>
    </row>
    <row r="11" spans="1:10" ht="25.5">
      <c r="A11" s="171"/>
      <c r="B11" s="163" t="s">
        <v>112</v>
      </c>
      <c r="C11" s="115">
        <f>IF(C20=1,0,IF(C20=2,1000*0.5*(0.5*F5)^2/C21,Error))</f>
        <v>0.50765624999999992</v>
      </c>
      <c r="D11" s="243" t="s">
        <v>110</v>
      </c>
      <c r="E11" s="244"/>
      <c r="F11" s="245"/>
      <c r="G11" s="252"/>
      <c r="I11"/>
    </row>
    <row r="12" spans="1:10" ht="25.5">
      <c r="A12" s="171"/>
      <c r="B12" s="163" t="s">
        <v>113</v>
      </c>
      <c r="C12" s="115">
        <f>IF(C16=1,0,IF(C16=2,1000*0.5*(0.5*F5)^2/C17,Error))</f>
        <v>0.50765624999999992</v>
      </c>
      <c r="D12" s="243" t="s">
        <v>110</v>
      </c>
      <c r="E12" s="244"/>
      <c r="F12" s="245"/>
      <c r="G12" s="253"/>
      <c r="I12"/>
    </row>
    <row r="13" spans="1:10" ht="97.15" customHeight="1">
      <c r="A13" s="172"/>
      <c r="B13" s="164" t="s">
        <v>114</v>
      </c>
      <c r="C13" s="156">
        <f>IF(C14=1,0.5* 0.000000005*F5^2*C6*1000000,IF(C14=2,0.5* 0.000000005*(F5/2)^2*C6*1000000,Error))</f>
        <v>0.55842187499999996</v>
      </c>
      <c r="D13" s="246" t="s">
        <v>110</v>
      </c>
      <c r="E13" s="246"/>
      <c r="F13" s="246"/>
      <c r="G13" s="157" t="s">
        <v>230</v>
      </c>
      <c r="I13"/>
    </row>
    <row r="14" spans="1:10" ht="13.9" customHeight="1">
      <c r="A14" s="172"/>
      <c r="B14" s="165" t="s">
        <v>115</v>
      </c>
      <c r="C14" s="158">
        <v>2</v>
      </c>
      <c r="D14" s="247"/>
      <c r="E14" s="248"/>
      <c r="F14" s="249"/>
      <c r="G14" s="51" t="s">
        <v>116</v>
      </c>
      <c r="I14"/>
    </row>
    <row r="15" spans="1:10">
      <c r="A15" s="172"/>
      <c r="B15" s="166" t="s">
        <v>225</v>
      </c>
      <c r="C15" s="103">
        <v>60</v>
      </c>
      <c r="D15" s="243" t="s">
        <v>117</v>
      </c>
      <c r="E15" s="244"/>
      <c r="F15" s="245"/>
      <c r="G15" s="51"/>
      <c r="I15"/>
    </row>
    <row r="16" spans="1:10" ht="13.9" customHeight="1">
      <c r="A16" s="173"/>
      <c r="B16" s="165" t="s">
        <v>118</v>
      </c>
      <c r="C16" s="158">
        <v>2</v>
      </c>
      <c r="D16" s="247"/>
      <c r="E16" s="248"/>
      <c r="F16" s="249"/>
      <c r="G16" s="51" t="s">
        <v>116</v>
      </c>
      <c r="I16"/>
    </row>
    <row r="17" spans="1:9">
      <c r="A17" s="173"/>
      <c r="B17" s="167" t="s">
        <v>119</v>
      </c>
      <c r="C17" s="103">
        <v>80</v>
      </c>
      <c r="D17" s="243" t="s">
        <v>117</v>
      </c>
      <c r="E17" s="244"/>
      <c r="F17" s="245"/>
      <c r="G17" s="51"/>
      <c r="I17"/>
    </row>
    <row r="18" spans="1:9" ht="13.9" customHeight="1">
      <c r="A18" s="172"/>
      <c r="B18" s="165" t="s">
        <v>226</v>
      </c>
      <c r="C18" s="158">
        <v>2</v>
      </c>
      <c r="D18" s="247"/>
      <c r="E18" s="248"/>
      <c r="F18" s="249"/>
      <c r="G18" s="51" t="s">
        <v>116</v>
      </c>
      <c r="I18"/>
    </row>
    <row r="19" spans="1:9">
      <c r="A19" s="172"/>
      <c r="B19" s="167" t="s">
        <v>120</v>
      </c>
      <c r="C19" s="103">
        <v>80</v>
      </c>
      <c r="D19" s="243" t="s">
        <v>117</v>
      </c>
      <c r="E19" s="244"/>
      <c r="F19" s="245"/>
      <c r="G19" s="51"/>
      <c r="I19"/>
    </row>
    <row r="20" spans="1:9">
      <c r="A20" s="172"/>
      <c r="B20" s="165" t="s">
        <v>227</v>
      </c>
      <c r="C20" s="158">
        <v>2</v>
      </c>
      <c r="D20" s="247"/>
      <c r="E20" s="248"/>
      <c r="F20" s="249"/>
      <c r="G20" s="51" t="s">
        <v>121</v>
      </c>
      <c r="I20"/>
    </row>
    <row r="21" spans="1:9">
      <c r="A21" s="172"/>
      <c r="B21" s="167" t="s">
        <v>122</v>
      </c>
      <c r="C21" s="103">
        <v>80</v>
      </c>
      <c r="D21" s="243" t="s">
        <v>117</v>
      </c>
      <c r="E21" s="244"/>
      <c r="F21" s="245"/>
      <c r="G21" s="51"/>
      <c r="I21"/>
    </row>
    <row r="22" spans="1:9">
      <c r="A22" s="171"/>
      <c r="B22" s="232"/>
      <c r="C22" s="233"/>
      <c r="D22" s="233"/>
      <c r="E22" s="233"/>
      <c r="F22" s="233"/>
      <c r="G22" s="234"/>
      <c r="I22"/>
    </row>
    <row r="23" spans="1:9" ht="28.15" customHeight="1">
      <c r="A23" s="171"/>
      <c r="B23" s="48" t="s">
        <v>123</v>
      </c>
      <c r="C23" s="229">
        <v>0.45</v>
      </c>
      <c r="D23" s="230"/>
      <c r="E23" s="230"/>
      <c r="F23" s="230"/>
      <c r="G23" s="50"/>
      <c r="I23"/>
    </row>
    <row r="24" spans="1:9" ht="25.5">
      <c r="A24" s="171"/>
      <c r="B24" s="48" t="s">
        <v>124</v>
      </c>
      <c r="C24" s="235">
        <v>0.36</v>
      </c>
      <c r="D24" s="241"/>
      <c r="E24" s="241"/>
      <c r="F24" s="242"/>
      <c r="G24" s="53" t="str">
        <f>IF(SUM(C24:C25)&gt;1,"ERROR: Data Bus utilization is too high","")</f>
        <v/>
      </c>
      <c r="I24"/>
    </row>
    <row r="25" spans="1:9" ht="25.5">
      <c r="A25" s="171"/>
      <c r="B25" s="54" t="s">
        <v>125</v>
      </c>
      <c r="C25" s="235">
        <v>0.12</v>
      </c>
      <c r="D25" s="236"/>
      <c r="E25" s="236"/>
      <c r="F25" s="237"/>
      <c r="G25" s="91"/>
      <c r="I25"/>
    </row>
    <row r="26" spans="1:9" ht="25.5">
      <c r="A26" s="171"/>
      <c r="B26" s="54" t="s">
        <v>228</v>
      </c>
      <c r="C26" s="235">
        <v>0.3</v>
      </c>
      <c r="D26" s="236"/>
      <c r="E26" s="236"/>
      <c r="F26" s="237"/>
      <c r="G26" s="91"/>
      <c r="I26"/>
    </row>
    <row r="27" spans="1:9" ht="38.25">
      <c r="A27" s="93"/>
      <c r="B27" s="94" t="s">
        <v>126</v>
      </c>
      <c r="C27" s="240">
        <f>INT((((C7/2)/(C24+C25))/(1-C23))*10000/C6)/10</f>
        <v>11</v>
      </c>
      <c r="D27" s="240"/>
      <c r="E27" s="240"/>
      <c r="F27" s="240"/>
      <c r="G27" s="55" t="s">
        <v>127</v>
      </c>
      <c r="I27"/>
    </row>
    <row r="28" spans="1:9">
      <c r="B28" s="232"/>
      <c r="C28" s="233"/>
      <c r="D28" s="233"/>
      <c r="E28" s="233"/>
      <c r="F28" s="233"/>
      <c r="G28" s="234"/>
      <c r="I28"/>
    </row>
    <row r="29" spans="1:9" ht="27.75" customHeight="1">
      <c r="A29" s="93"/>
      <c r="B29" s="94" t="s">
        <v>128</v>
      </c>
      <c r="C29" s="238">
        <v>0.4</v>
      </c>
      <c r="D29" s="238"/>
      <c r="E29" s="238"/>
      <c r="F29" s="238"/>
      <c r="G29" s="56"/>
      <c r="I29"/>
    </row>
    <row r="30" spans="1:9" ht="25.5">
      <c r="B30" s="94" t="s">
        <v>129</v>
      </c>
      <c r="C30" s="238">
        <v>0.1</v>
      </c>
      <c r="D30" s="238"/>
      <c r="E30" s="238"/>
      <c r="F30" s="238"/>
      <c r="G30" s="52"/>
      <c r="I30"/>
    </row>
    <row r="31" spans="1:9" ht="25.5">
      <c r="B31" s="94" t="s">
        <v>130</v>
      </c>
      <c r="C31" s="238">
        <v>0.8</v>
      </c>
      <c r="D31" s="238"/>
      <c r="E31" s="238"/>
      <c r="F31" s="238"/>
      <c r="G31" s="56" t="str">
        <f>IF(C30+C31&gt;1,"ERROR:  power-down and SREF time cannot be more than 100%","")</f>
        <v/>
      </c>
      <c r="I31"/>
    </row>
    <row r="32" spans="1:9" ht="25.5">
      <c r="B32" s="94" t="s">
        <v>131</v>
      </c>
      <c r="C32" s="231">
        <f>1-(C24+C25+C29)</f>
        <v>0.12</v>
      </c>
      <c r="D32" s="231"/>
      <c r="E32" s="231"/>
      <c r="F32" s="231"/>
      <c r="G32" s="55" t="s">
        <v>127</v>
      </c>
      <c r="I32"/>
    </row>
    <row r="33" spans="2:7" ht="25.5" customHeight="1" thickBot="1">
      <c r="B33" s="95" t="s">
        <v>132</v>
      </c>
      <c r="C33" s="239">
        <v>0.1</v>
      </c>
      <c r="D33" s="239"/>
      <c r="E33" s="239"/>
      <c r="F33" s="239"/>
      <c r="G33" s="57" t="str">
        <f>IF(1-C33&lt;(C32*(C24+C25)),"ERROR: CKE LOW % cannot be greater than READ + WRITE output cycles","")</f>
        <v/>
      </c>
    </row>
    <row r="34" spans="2:7">
      <c r="B34" s="226"/>
      <c r="C34" s="227"/>
      <c r="D34" s="227"/>
      <c r="E34" s="227"/>
      <c r="F34" s="227"/>
      <c r="G34" s="228"/>
    </row>
    <row r="35" spans="2:7" ht="13.5" thickBot="1"/>
    <row r="36" spans="2:7" ht="16.5" customHeight="1" thickBot="1">
      <c r="B36" s="222" t="s">
        <v>133</v>
      </c>
      <c r="C36" s="223"/>
      <c r="D36" s="224"/>
      <c r="E36" s="224"/>
      <c r="F36" s="224"/>
      <c r="G36" s="225"/>
    </row>
    <row r="40" spans="2:7" hidden="1"/>
    <row r="41" spans="2:7" hidden="1"/>
    <row r="42" spans="2:7" hidden="1"/>
    <row r="43" spans="2:7" hidden="1"/>
    <row r="44" spans="2:7" hidden="1"/>
    <row r="54" s="147" customFormat="1"/>
    <row r="55" s="147" customFormat="1"/>
    <row r="56" s="147" customFormat="1"/>
    <row r="57" s="147" customFormat="1"/>
    <row r="58" s="147" customFormat="1"/>
    <row r="59" s="147" customFormat="1"/>
    <row r="60" s="147" customFormat="1"/>
    <row r="61" s="147" customFormat="1"/>
    <row r="62" s="147" customFormat="1"/>
    <row r="63" s="147" customFormat="1"/>
    <row r="64" s="147" customFormat="1"/>
    <row r="65" spans="2:7" s="147" customFormat="1"/>
    <row r="66" spans="2:7" s="147" customFormat="1"/>
    <row r="67" spans="2:7" s="147" customFormat="1">
      <c r="B67" s="150"/>
      <c r="C67" s="150"/>
      <c r="D67" s="150"/>
      <c r="E67" s="150"/>
      <c r="F67" s="150"/>
    </row>
    <row r="69" spans="2:7" ht="15">
      <c r="B69" s="142" t="s">
        <v>134</v>
      </c>
      <c r="C69" s="141"/>
      <c r="D69" s="141"/>
      <c r="E69" s="141"/>
      <c r="F69" s="141"/>
      <c r="G69" s="141"/>
    </row>
    <row r="70" spans="2:7" ht="15">
      <c r="B70" s="141" t="s">
        <v>213</v>
      </c>
      <c r="C70" s="141"/>
      <c r="D70" s="141"/>
      <c r="E70" s="141"/>
      <c r="F70" s="141"/>
      <c r="G70" s="141"/>
    </row>
    <row r="71" spans="2:7" ht="15">
      <c r="B71" s="141" t="s">
        <v>135</v>
      </c>
      <c r="C71" s="141"/>
      <c r="D71" s="141"/>
      <c r="E71" s="141"/>
      <c r="F71" s="141"/>
      <c r="G71" s="141"/>
    </row>
    <row r="72" spans="2:7" ht="15">
      <c r="B72" s="141" t="s">
        <v>136</v>
      </c>
      <c r="C72" s="141"/>
      <c r="D72" s="141"/>
      <c r="E72" s="141"/>
      <c r="F72" s="141"/>
      <c r="G72" s="141"/>
    </row>
    <row r="73" spans="2:7" ht="15">
      <c r="B73" s="141" t="s">
        <v>137</v>
      </c>
      <c r="C73" s="141"/>
      <c r="D73" s="141"/>
      <c r="E73" s="141"/>
      <c r="F73" s="141"/>
      <c r="G73" s="141"/>
    </row>
    <row r="74" spans="2:7" ht="15">
      <c r="B74" s="141" t="s">
        <v>138</v>
      </c>
      <c r="C74" s="141"/>
      <c r="D74" s="141"/>
      <c r="E74" s="141"/>
      <c r="F74" s="141"/>
      <c r="G74" s="141"/>
    </row>
    <row r="75" spans="2:7" ht="15">
      <c r="B75" s="141" t="s">
        <v>139</v>
      </c>
      <c r="C75" s="141"/>
      <c r="D75" s="141"/>
      <c r="E75" s="141"/>
      <c r="F75" s="141"/>
      <c r="G75" s="141"/>
    </row>
    <row r="76" spans="2:7" ht="15">
      <c r="B76" s="141" t="s">
        <v>140</v>
      </c>
      <c r="C76" s="141"/>
      <c r="D76" s="141"/>
      <c r="E76" s="141"/>
      <c r="F76" s="141"/>
      <c r="G76" s="141"/>
    </row>
    <row r="77" spans="2:7" ht="15">
      <c r="B77" s="141" t="s">
        <v>141</v>
      </c>
      <c r="C77" s="141"/>
      <c r="D77" s="141"/>
      <c r="E77" s="141"/>
      <c r="F77" s="141"/>
      <c r="G77" s="141"/>
    </row>
    <row r="78" spans="2:7" ht="15">
      <c r="B78" s="141" t="s">
        <v>142</v>
      </c>
      <c r="C78" s="141" t="s">
        <v>143</v>
      </c>
      <c r="D78" s="141"/>
      <c r="E78" s="141"/>
      <c r="F78" s="141"/>
      <c r="G78" s="141"/>
    </row>
    <row r="79" spans="2:7" ht="15">
      <c r="B79" s="141"/>
      <c r="C79" s="141"/>
      <c r="D79" s="141"/>
      <c r="E79" s="141"/>
      <c r="F79" s="141"/>
      <c r="G79" s="141"/>
    </row>
    <row r="80" spans="2:7" ht="15">
      <c r="B80" s="141" t="s">
        <v>144</v>
      </c>
      <c r="C80" s="141"/>
      <c r="D80" s="141"/>
      <c r="E80" s="141"/>
      <c r="F80" s="141"/>
      <c r="G80" s="141"/>
    </row>
    <row r="81" spans="2:7" ht="15">
      <c r="B81" s="141"/>
      <c r="C81" s="141"/>
      <c r="D81" s="141"/>
      <c r="E81" s="141"/>
      <c r="F81" s="141"/>
      <c r="G81" s="141"/>
    </row>
    <row r="82" spans="2:7" ht="15">
      <c r="B82" s="146" t="s">
        <v>214</v>
      </c>
      <c r="C82" s="146"/>
      <c r="D82" s="146"/>
      <c r="E82" s="146"/>
      <c r="F82" s="146"/>
      <c r="G82" s="146"/>
    </row>
    <row r="83" spans="2:7" ht="15">
      <c r="B83" s="148" t="s">
        <v>145</v>
      </c>
      <c r="C83" s="146"/>
      <c r="D83" s="146"/>
      <c r="E83" s="146"/>
      <c r="F83" s="146"/>
      <c r="G83" s="146"/>
    </row>
    <row r="84" spans="2:7" ht="17.25">
      <c r="B84" s="149" t="s">
        <v>215</v>
      </c>
      <c r="C84" s="146"/>
      <c r="D84" s="146"/>
      <c r="E84" s="146"/>
      <c r="F84" s="146"/>
      <c r="G84" s="146"/>
    </row>
    <row r="85" spans="2:7" ht="15">
      <c r="B85" s="149" t="s">
        <v>146</v>
      </c>
      <c r="C85" s="146"/>
      <c r="D85" s="146"/>
      <c r="E85" s="146"/>
      <c r="F85" s="146"/>
      <c r="G85" s="146"/>
    </row>
    <row r="86" spans="2:7" ht="15">
      <c r="B86" s="149" t="s">
        <v>147</v>
      </c>
      <c r="C86" s="147"/>
      <c r="D86" s="147"/>
      <c r="E86" s="147"/>
      <c r="F86" s="147"/>
      <c r="G86" s="147"/>
    </row>
    <row r="87" spans="2:7" ht="15">
      <c r="B87" s="149"/>
      <c r="C87" s="147"/>
      <c r="D87" s="147"/>
      <c r="E87" s="147"/>
      <c r="F87" s="147"/>
      <c r="G87" s="147"/>
    </row>
    <row r="88" spans="2:7" ht="15">
      <c r="B88" s="148" t="s">
        <v>229</v>
      </c>
      <c r="C88" s="147"/>
      <c r="D88" s="147"/>
      <c r="E88" s="147"/>
      <c r="F88" s="147"/>
      <c r="G88" s="147"/>
    </row>
    <row r="89" spans="2:7" ht="15">
      <c r="B89" s="148" t="s">
        <v>216</v>
      </c>
      <c r="C89" s="147"/>
      <c r="D89" s="147"/>
      <c r="E89" s="147"/>
      <c r="F89" s="147"/>
      <c r="G89" s="147"/>
    </row>
    <row r="90" spans="2:7" ht="15">
      <c r="B90" s="148" t="s">
        <v>217</v>
      </c>
      <c r="C90" s="147"/>
      <c r="D90" s="147"/>
      <c r="E90" s="147"/>
      <c r="F90" s="147"/>
      <c r="G90" s="147"/>
    </row>
    <row r="91" spans="2:7" ht="15">
      <c r="B91" s="148" t="s">
        <v>148</v>
      </c>
      <c r="C91" s="147"/>
      <c r="D91" s="147"/>
      <c r="E91" s="147"/>
      <c r="F91" s="147"/>
      <c r="G91" s="147"/>
    </row>
    <row r="92" spans="2:7">
      <c r="B92" s="147"/>
      <c r="C92" s="147"/>
      <c r="D92" s="147"/>
      <c r="E92" s="147"/>
      <c r="F92" s="147"/>
      <c r="G92" s="147"/>
    </row>
    <row r="93" spans="2:7">
      <c r="B93" s="147"/>
      <c r="C93" s="147"/>
      <c r="D93" s="147"/>
      <c r="E93" s="147"/>
      <c r="F93" s="147"/>
      <c r="G93" s="147"/>
    </row>
  </sheetData>
  <sheetProtection insertColumns="0" insertRows="0" selectLockedCells="1"/>
  <mergeCells count="33">
    <mergeCell ref="D11:F11"/>
    <mergeCell ref="G9:G12"/>
    <mergeCell ref="B2:G2"/>
    <mergeCell ref="B8:G8"/>
    <mergeCell ref="D19:F19"/>
    <mergeCell ref="D12:F12"/>
    <mergeCell ref="C6:F6"/>
    <mergeCell ref="D9:F9"/>
    <mergeCell ref="D10:F10"/>
    <mergeCell ref="C7:F7"/>
    <mergeCell ref="C4:F4"/>
    <mergeCell ref="B22:G22"/>
    <mergeCell ref="D15:F15"/>
    <mergeCell ref="D13:F13"/>
    <mergeCell ref="D14:F14"/>
    <mergeCell ref="D18:F18"/>
    <mergeCell ref="D16:F16"/>
    <mergeCell ref="D17:F17"/>
    <mergeCell ref="D21:F21"/>
    <mergeCell ref="D20:F20"/>
    <mergeCell ref="B36:G36"/>
    <mergeCell ref="B34:G34"/>
    <mergeCell ref="C23:F23"/>
    <mergeCell ref="C32:F32"/>
    <mergeCell ref="B28:G28"/>
    <mergeCell ref="C25:F25"/>
    <mergeCell ref="C31:F31"/>
    <mergeCell ref="C29:F29"/>
    <mergeCell ref="C30:F30"/>
    <mergeCell ref="C33:F33"/>
    <mergeCell ref="C27:F27"/>
    <mergeCell ref="C24:F24"/>
    <mergeCell ref="C26:F26"/>
  </mergeCells>
  <phoneticPr fontId="0" type="noConversion"/>
  <pageMargins left="0.75" right="0.75" top="1" bottom="1" header="0.5" footer="0.5"/>
  <pageSetup scale="30" orientation="landscape"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M25"/>
  <sheetViews>
    <sheetView workbookViewId="0">
      <selection activeCell="B3" sqref="B3:L3"/>
    </sheetView>
  </sheetViews>
  <sheetFormatPr defaultColWidth="9.28515625" defaultRowHeight="12.75"/>
  <cols>
    <col min="1" max="1" width="5" style="27" customWidth="1"/>
    <col min="2" max="2" width="19.5703125" style="27" customWidth="1"/>
    <col min="3" max="6" width="13.7109375" style="27" customWidth="1"/>
    <col min="7" max="7" width="8.7109375" style="27" customWidth="1"/>
    <col min="8" max="8" width="11.7109375" style="27" customWidth="1"/>
    <col min="9" max="9" width="17.7109375" style="27" customWidth="1"/>
    <col min="10" max="10" width="10.7109375" style="27" customWidth="1"/>
    <col min="11" max="16384" width="9.28515625" style="27"/>
  </cols>
  <sheetData>
    <row r="1" spans="1:12" ht="41.25" customHeight="1"/>
    <row r="2" spans="1:12" ht="25.15" customHeight="1">
      <c r="A2" s="137"/>
      <c r="B2" s="258" t="s">
        <v>149</v>
      </c>
      <c r="C2" s="259"/>
      <c r="D2" s="259"/>
      <c r="E2" s="259"/>
      <c r="F2" s="259"/>
      <c r="G2" s="259"/>
      <c r="H2" s="259"/>
      <c r="I2" s="259"/>
      <c r="J2" s="259"/>
      <c r="K2" s="259"/>
      <c r="L2" s="259"/>
    </row>
    <row r="3" spans="1:12" ht="42.6" customHeight="1">
      <c r="A3" s="184"/>
      <c r="B3" s="260" t="s">
        <v>150</v>
      </c>
      <c r="C3" s="261"/>
      <c r="D3" s="261"/>
      <c r="E3" s="261"/>
      <c r="F3" s="261"/>
      <c r="G3" s="261"/>
      <c r="H3" s="261"/>
      <c r="I3" s="261"/>
      <c r="J3" s="261"/>
      <c r="K3" s="261"/>
      <c r="L3" s="261"/>
    </row>
    <row r="4" spans="1:12" ht="13.5" thickBot="1"/>
    <row r="5" spans="1:12" s="59" customFormat="1" ht="45.75" customHeight="1">
      <c r="B5" s="60" t="s">
        <v>151</v>
      </c>
      <c r="C5" s="109"/>
      <c r="D5" s="109"/>
      <c r="E5" s="109"/>
      <c r="F5" s="109"/>
      <c r="G5" s="109"/>
      <c r="H5" s="109"/>
      <c r="I5" s="256" t="s">
        <v>152</v>
      </c>
      <c r="J5" s="257"/>
    </row>
    <row r="6" spans="1:12" s="59" customFormat="1" ht="37.9" customHeight="1">
      <c r="A6" s="106"/>
      <c r="B6" s="139"/>
      <c r="C6" s="107" t="s">
        <v>153</v>
      </c>
      <c r="D6" s="107" t="s">
        <v>154</v>
      </c>
      <c r="E6" s="107" t="s">
        <v>155</v>
      </c>
      <c r="F6" s="107" t="s">
        <v>156</v>
      </c>
      <c r="G6" s="107" t="s">
        <v>157</v>
      </c>
      <c r="H6" s="107" t="s">
        <v>158</v>
      </c>
      <c r="I6" s="262" t="s">
        <v>159</v>
      </c>
      <c r="J6" s="263"/>
      <c r="K6" s="106"/>
    </row>
    <row r="7" spans="1:12" ht="24" customHeight="1">
      <c r="A7" s="26"/>
      <c r="B7" s="61" t="s">
        <v>160</v>
      </c>
      <c r="C7" s="110">
        <f>(DevCfg!D16*DevCfg!D$12)*(Usage!C$5/DevCfg!D$12)^2</f>
        <v>2.5350000000000001</v>
      </c>
      <c r="D7" s="110">
        <f>(DevCfg!E16*DevCfg!E$12)*(Usage!D$5/DevCfg!E$12)^2</f>
        <v>2.2400000000000002</v>
      </c>
      <c r="E7" s="110">
        <v>0</v>
      </c>
      <c r="F7" s="110">
        <v>0</v>
      </c>
      <c r="G7" s="110">
        <f>SUM(C7:F7)</f>
        <v>4.7750000000000004</v>
      </c>
      <c r="H7" s="110">
        <f>G7*1</f>
        <v>4.7750000000000004</v>
      </c>
      <c r="I7" s="110">
        <f>H7*Usage!C29*Usage!C30</f>
        <v>0.19100000000000003</v>
      </c>
      <c r="J7" s="113" t="s">
        <v>110</v>
      </c>
      <c r="K7" s="26"/>
    </row>
    <row r="8" spans="1:12" ht="30" customHeight="1">
      <c r="A8" s="26"/>
      <c r="B8" s="61" t="s">
        <v>161</v>
      </c>
      <c r="C8" s="110">
        <f>(DevCfg!D17*DevCfg!D$12)*(Usage!C$5/DevCfg!D$12)^2</f>
        <v>2.5350000000000001</v>
      </c>
      <c r="D8" s="110">
        <f>(DevCfg!E17*DevCfg!E$12)*(Usage!D$5/DevCfg!E$12)^2</f>
        <v>17.920000000000002</v>
      </c>
      <c r="E8" s="110">
        <v>0</v>
      </c>
      <c r="F8" s="110">
        <v>0</v>
      </c>
      <c r="G8" s="110">
        <f t="shared" ref="G8:G14" si="0">SUM(C8:F8)</f>
        <v>20.455000000000002</v>
      </c>
      <c r="H8" s="110">
        <f>G7+(G8-G7)*Usage!C$6/1000*DevCfg!D$25</f>
        <v>20.470680000000002</v>
      </c>
      <c r="I8" s="110">
        <f>H8*Usage!C29*(1-(Usage!C30+Usage!C31))</f>
        <v>0.81882719999999998</v>
      </c>
      <c r="J8" s="113" t="s">
        <v>162</v>
      </c>
      <c r="K8" s="26"/>
    </row>
    <row r="9" spans="1:12" ht="30" customHeight="1">
      <c r="A9" s="26"/>
      <c r="B9" s="61" t="s">
        <v>163</v>
      </c>
      <c r="C9" s="110">
        <f>(DevCfg!D18*DevCfg!D$12)*(Usage!C$5/DevCfg!D$12)^2</f>
        <v>2.9249999999999998</v>
      </c>
      <c r="D9" s="110">
        <f>(DevCfg!E18*DevCfg!E$12)*(Usage!D$5/DevCfg!E$12)^2</f>
        <v>5.3760000000000003</v>
      </c>
      <c r="E9" s="110">
        <v>0</v>
      </c>
      <c r="F9" s="110">
        <v>0</v>
      </c>
      <c r="G9" s="110">
        <f t="shared" si="0"/>
        <v>8.3010000000000002</v>
      </c>
      <c r="H9" s="110">
        <f>G9*1</f>
        <v>8.3010000000000002</v>
      </c>
      <c r="I9" s="110">
        <f>H9*(1-Usage!C29)*Usage!C33</f>
        <v>0.49806</v>
      </c>
      <c r="J9" s="113" t="s">
        <v>110</v>
      </c>
      <c r="K9" s="26"/>
    </row>
    <row r="10" spans="1:12" ht="30" customHeight="1">
      <c r="A10" s="26"/>
      <c r="B10" s="61" t="s">
        <v>164</v>
      </c>
      <c r="C10" s="110">
        <f>(DevCfg!D19*DevCfg!D$12)*(Usage!C$5/DevCfg!D$12)^2</f>
        <v>3.9</v>
      </c>
      <c r="D10" s="110">
        <f>(DevCfg!E19*DevCfg!E$12)*(Usage!D$5/DevCfg!E$12)^2</f>
        <v>20.160000000000004</v>
      </c>
      <c r="E10" s="110">
        <v>0</v>
      </c>
      <c r="F10" s="110">
        <v>0</v>
      </c>
      <c r="G10" s="110">
        <f t="shared" si="0"/>
        <v>24.060000000000002</v>
      </c>
      <c r="H10" s="110">
        <f>G9+(G10-G9)*Usage!C$6/1000*DevCfg!D$25</f>
        <v>24.075759000000001</v>
      </c>
      <c r="I10" s="110">
        <f>H10*(1-Usage!C29)*(1-Usage!C33)</f>
        <v>13.00090986</v>
      </c>
      <c r="J10" s="113" t="s">
        <v>162</v>
      </c>
      <c r="K10" s="26"/>
    </row>
    <row r="11" spans="1:12" ht="30" customHeight="1">
      <c r="A11" s="26"/>
      <c r="B11" s="61" t="s">
        <v>165</v>
      </c>
      <c r="C11" s="110">
        <f>(DevCfg!D22-DevCfg!D19)*DevCfg!D$12*(Usage!C$5/DevCfg!D$12)^2</f>
        <v>19.5</v>
      </c>
      <c r="D11" s="110">
        <f>(DevCfg!E22-DevCfg!E19)*DevCfg!E$12*(Usage!D$5/DevCfg!E$12)^2</f>
        <v>80.640000000000015</v>
      </c>
      <c r="E11" s="110">
        <v>0</v>
      </c>
      <c r="F11" s="110">
        <v>0</v>
      </c>
      <c r="G11" s="110">
        <f t="shared" si="0"/>
        <v>100.14000000000001</v>
      </c>
      <c r="H11" s="110">
        <f>G11*1</f>
        <v>100.14000000000001</v>
      </c>
      <c r="I11" s="112">
        <f>H11*(DevCfg!D29/DevCfg!D30/1000)*(1-Usage!C29*Usage!C31)</f>
        <v>4.8888861538461539</v>
      </c>
      <c r="J11" s="113" t="s">
        <v>110</v>
      </c>
      <c r="K11" s="26"/>
    </row>
    <row r="12" spans="1:12" ht="20.25" customHeight="1">
      <c r="A12" s="26"/>
      <c r="B12" s="61" t="s">
        <v>166</v>
      </c>
      <c r="C12" s="110">
        <f>DevCfg!D23*DevCfg!D$12*(Usage!C$5/DevCfg!D$12)^2</f>
        <v>3.9</v>
      </c>
      <c r="D12" s="110">
        <f>DevCfg!E23*DevCfg!E$12*(Usage!D$5/DevCfg!E$12)^2</f>
        <v>5.9359999999999999</v>
      </c>
      <c r="E12" s="110">
        <v>0</v>
      </c>
      <c r="F12" s="110">
        <v>0</v>
      </c>
      <c r="G12" s="110">
        <f t="shared" si="0"/>
        <v>9.8360000000000003</v>
      </c>
      <c r="H12" s="110">
        <f>G12*1</f>
        <v>9.8360000000000003</v>
      </c>
      <c r="I12" s="110">
        <f>H12*Usage!$C29*Usage!$C31</f>
        <v>3.1475200000000001</v>
      </c>
      <c r="J12" s="113" t="s">
        <v>110</v>
      </c>
      <c r="K12" s="26"/>
    </row>
    <row r="13" spans="1:12" ht="30" customHeight="1">
      <c r="A13" s="26"/>
      <c r="B13" s="61" t="s">
        <v>167</v>
      </c>
      <c r="C13" s="110">
        <f>(DevCfg!D15-((DevCfg!D$19*DevCfg!D28)+DevCfg!D17*(DevCfg!D27-DevCfg!D28))/DevCfg!D27)*DevCfg!D$12*(Usage!C$5/DevCfg!D$12)^2</f>
        <v>1.9694999999999996</v>
      </c>
      <c r="D13" s="110">
        <f>(DevCfg!E15-((DevCfg!E$19*DevCfg!D28)+DevCfg!E17*(DevCfg!D27-DevCfg!D28))/DevCfg!D27)*DevCfg!E$12*(Usage!D$5/DevCfg!E$12)^2</f>
        <v>8.5120000000000022</v>
      </c>
      <c r="E13" s="110">
        <v>0</v>
      </c>
      <c r="F13" s="175">
        <v>0</v>
      </c>
      <c r="G13" s="110">
        <f t="shared" si="0"/>
        <v>10.481500000000002</v>
      </c>
      <c r="H13" s="110">
        <f>G13*1</f>
        <v>10.481500000000002</v>
      </c>
      <c r="I13" s="110">
        <f>H13*(DevCfg!D27/Usage!C27)</f>
        <v>57.171818181818189</v>
      </c>
      <c r="J13" s="113" t="s">
        <v>110</v>
      </c>
      <c r="K13" s="26"/>
    </row>
    <row r="14" spans="1:12" ht="22.5" customHeight="1">
      <c r="A14" s="26"/>
      <c r="B14" s="62" t="s">
        <v>168</v>
      </c>
      <c r="C14" s="110">
        <f>(DevCfg!D21-DevCfg!D$19)*DevCfg!D$12*(Usage!C$5/DevCfg!D$12)^2</f>
        <v>7.4099999999999993</v>
      </c>
      <c r="D14" s="110">
        <f>(DevCfg!E21-DevCfg!E$19)*DevCfg!E$12*(Usage!D$5/DevCfg!E$12)^2</f>
        <v>262.08000000000004</v>
      </c>
      <c r="E14" s="110">
        <v>0</v>
      </c>
      <c r="F14" s="110">
        <v>0</v>
      </c>
      <c r="G14" s="110">
        <f t="shared" si="0"/>
        <v>269.49000000000007</v>
      </c>
      <c r="H14" s="110">
        <f>G14*Usage!C$6/1000*DevCfg!D$25</f>
        <v>269.75949000000008</v>
      </c>
      <c r="I14" s="110">
        <f>H14*Usage!C25</f>
        <v>32.371138800000011</v>
      </c>
      <c r="J14" s="113" t="s">
        <v>110</v>
      </c>
      <c r="K14" s="26"/>
    </row>
    <row r="15" spans="1:12" ht="21.75" customHeight="1">
      <c r="A15" s="26"/>
      <c r="B15" s="62" t="s">
        <v>169</v>
      </c>
      <c r="C15" s="110">
        <f>(DevCfg!D20-DevCfg!D$19)*DevCfg!D$12*(Usage!C$5/DevCfg!D$12)^2</f>
        <v>11.309999999999999</v>
      </c>
      <c r="D15" s="110">
        <f>(DevCfg!E20-DevCfg!E$19)*DevCfg!E$12*(Usage!D$5/DevCfg!E$12)^2</f>
        <v>456.96000000000004</v>
      </c>
      <c r="E15" s="110">
        <v>0</v>
      </c>
      <c r="F15" s="176" t="s">
        <v>170</v>
      </c>
      <c r="G15" s="110">
        <f>C15+D15</f>
        <v>468.27000000000004</v>
      </c>
      <c r="H15" s="110">
        <f>G15*Usage!C$6/1000*DevCfg!D$25</f>
        <v>468.73827</v>
      </c>
      <c r="I15" s="110">
        <f>H15*Usage!C24</f>
        <v>168.74577719999999</v>
      </c>
      <c r="J15" s="113" t="s">
        <v>110</v>
      </c>
      <c r="K15" s="26"/>
    </row>
    <row r="16" spans="1:12" ht="23.25" customHeight="1">
      <c r="A16" s="26"/>
      <c r="B16" s="151" t="s">
        <v>171</v>
      </c>
      <c r="C16" s="111">
        <v>0</v>
      </c>
      <c r="D16" s="111">
        <v>0</v>
      </c>
      <c r="E16" s="111">
        <v>0</v>
      </c>
      <c r="F16" s="111">
        <f>Usage!C13*(DevCfg!D7+DevCfg!D9+DevCfg!D10)</f>
        <v>12.285281249999999</v>
      </c>
      <c r="G16" s="111">
        <f>F16</f>
        <v>12.285281249999999</v>
      </c>
      <c r="H16" s="110"/>
      <c r="I16" s="111">
        <f>G16*Usage!C24</f>
        <v>4.4227012499999994</v>
      </c>
      <c r="J16" s="114" t="s">
        <v>110</v>
      </c>
      <c r="K16" s="26"/>
    </row>
    <row r="17" spans="1:13" ht="23.25" customHeight="1">
      <c r="A17" s="26"/>
      <c r="B17" s="62" t="s">
        <v>172</v>
      </c>
      <c r="C17" s="177">
        <v>0</v>
      </c>
      <c r="D17" s="111">
        <v>0</v>
      </c>
      <c r="E17" s="111">
        <v>0</v>
      </c>
      <c r="F17" s="177">
        <f>Usage!C11*(DevCfg!D7+DevCfg!D10)</f>
        <v>9.137812499999999</v>
      </c>
      <c r="G17" s="111">
        <f>F17</f>
        <v>9.137812499999999</v>
      </c>
      <c r="H17" s="110"/>
      <c r="I17" s="111">
        <f>G17*Usage!C26</f>
        <v>2.7413437499999995</v>
      </c>
      <c r="J17" s="143" t="s">
        <v>162</v>
      </c>
      <c r="K17" s="169" t="s">
        <v>173</v>
      </c>
    </row>
    <row r="18" spans="1:13" ht="23.25" customHeight="1">
      <c r="A18" s="26"/>
      <c r="B18" s="62" t="s">
        <v>174</v>
      </c>
      <c r="C18" s="177">
        <v>0</v>
      </c>
      <c r="D18" s="111">
        <v>0</v>
      </c>
      <c r="E18" s="111">
        <v>0</v>
      </c>
      <c r="F18" s="177">
        <f>Usage!C12*DevCfg!D8</f>
        <v>2.0306249999999997</v>
      </c>
      <c r="G18" s="111">
        <f>F18</f>
        <v>2.0306249999999997</v>
      </c>
      <c r="H18" s="110"/>
      <c r="I18" s="111">
        <f>G18*(Usage!C24+Usage!C25)</f>
        <v>0.97469999999999979</v>
      </c>
      <c r="J18" s="143" t="s">
        <v>162</v>
      </c>
      <c r="K18" s="26" t="s">
        <v>173</v>
      </c>
    </row>
    <row r="19" spans="1:13" ht="24.75" customHeight="1">
      <c r="A19" s="63"/>
      <c r="B19" s="62" t="s">
        <v>175</v>
      </c>
      <c r="C19" s="112">
        <v>0</v>
      </c>
      <c r="D19" s="112">
        <v>0</v>
      </c>
      <c r="E19" s="112">
        <v>0</v>
      </c>
      <c r="F19" s="112">
        <f>Usage!C9*(DevCfg!D7+DevCfg!D9+DevCfg!D10)</f>
        <v>14.891249999999999</v>
      </c>
      <c r="G19" s="111">
        <f>F19</f>
        <v>14.891249999999999</v>
      </c>
      <c r="H19" s="112"/>
      <c r="I19" s="112">
        <f>G19*Usage!C24</f>
        <v>5.3608499999999992</v>
      </c>
      <c r="J19" s="64" t="s">
        <v>110</v>
      </c>
      <c r="K19" s="108"/>
      <c r="L19" s="104"/>
      <c r="M19" s="104"/>
    </row>
    <row r="20" spans="1:13" ht="21.75" customHeight="1">
      <c r="A20" s="63"/>
      <c r="B20" s="62" t="s">
        <v>176</v>
      </c>
      <c r="C20" s="112">
        <v>0</v>
      </c>
      <c r="D20" s="112">
        <v>0</v>
      </c>
      <c r="E20" s="112">
        <v>0</v>
      </c>
      <c r="F20" s="112">
        <f>Usage!C10*(DevCfg!D7+DevCfg!D10)</f>
        <v>9.137812499999999</v>
      </c>
      <c r="G20" s="112">
        <f>F20</f>
        <v>9.137812499999999</v>
      </c>
      <c r="H20" s="112"/>
      <c r="I20" s="112">
        <f>G20*Usage!C25</f>
        <v>1.0965374999999999</v>
      </c>
      <c r="J20" s="64" t="s">
        <v>110</v>
      </c>
      <c r="K20" s="26"/>
      <c r="M20" s="27" t="s">
        <v>177</v>
      </c>
    </row>
    <row r="21" spans="1:13" ht="13.5" thickBot="1">
      <c r="I21" s="104"/>
      <c r="J21" s="104"/>
    </row>
    <row r="22" spans="1:13" s="65" customFormat="1" ht="13.5" thickBot="1">
      <c r="B22" s="65" t="s">
        <v>178</v>
      </c>
      <c r="I22" s="135">
        <f>SUM(I7:I20)</f>
        <v>295.4300698956643</v>
      </c>
      <c r="J22" s="136" t="s">
        <v>110</v>
      </c>
    </row>
    <row r="23" spans="1:13">
      <c r="B23" s="27" t="s">
        <v>179</v>
      </c>
    </row>
    <row r="24" spans="1:13">
      <c r="B24" s="27" t="s">
        <v>180</v>
      </c>
      <c r="J24" s="58"/>
    </row>
    <row r="25" spans="1:13" ht="18" customHeight="1">
      <c r="C25" s="66"/>
      <c r="D25" s="66"/>
      <c r="E25" s="66"/>
      <c r="F25" s="66"/>
      <c r="G25" s="66"/>
      <c r="H25" s="66"/>
      <c r="I25" s="66" t="s">
        <v>181</v>
      </c>
      <c r="J25" s="138"/>
    </row>
  </sheetData>
  <mergeCells count="4">
    <mergeCell ref="I5:J5"/>
    <mergeCell ref="B2:L2"/>
    <mergeCell ref="B3:L3"/>
    <mergeCell ref="I6:J6"/>
  </mergeCells>
  <phoneticPr fontId="33"/>
  <pageMargins left="0.75" right="0.75" top="1" bottom="1" header="0.5" footer="0.5"/>
  <pageSetup scale="56" orientation="landscape"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pageSetUpPr fitToPage="1"/>
  </sheetPr>
  <dimension ref="A1:L45"/>
  <sheetViews>
    <sheetView workbookViewId="0">
      <selection activeCell="O1" sqref="O1"/>
    </sheetView>
  </sheetViews>
  <sheetFormatPr defaultColWidth="9.28515625" defaultRowHeight="12.75"/>
  <cols>
    <col min="1" max="1" width="11.140625" style="3" customWidth="1"/>
    <col min="2" max="2" width="32.28515625" style="3" customWidth="1"/>
    <col min="3" max="3" width="8.7109375" style="3" customWidth="1"/>
    <col min="4" max="16384" width="9.28515625" style="3"/>
  </cols>
  <sheetData>
    <row r="1" spans="1:12" ht="41.25" customHeight="1"/>
    <row r="2" spans="1:12" s="67" customFormat="1" ht="12" customHeight="1">
      <c r="B2" s="68"/>
      <c r="C2" s="69"/>
      <c r="D2" s="69"/>
      <c r="E2" s="69"/>
      <c r="F2" s="69"/>
      <c r="G2" s="69"/>
      <c r="H2" s="69"/>
      <c r="I2" s="69"/>
      <c r="J2" s="69"/>
      <c r="K2" s="69"/>
      <c r="L2" s="69"/>
    </row>
    <row r="3" spans="1:12" s="67" customFormat="1" ht="12" customHeight="1" thickBot="1">
      <c r="B3" s="264" t="s">
        <v>182</v>
      </c>
      <c r="C3" s="264"/>
      <c r="D3" s="264"/>
      <c r="E3" s="69"/>
      <c r="F3" s="69"/>
      <c r="G3" s="69"/>
      <c r="H3" s="69"/>
      <c r="I3" s="69"/>
      <c r="J3" s="69"/>
      <c r="K3" s="69"/>
      <c r="L3" s="69"/>
    </row>
    <row r="4" spans="1:12">
      <c r="B4" s="170" t="s">
        <v>183</v>
      </c>
      <c r="C4" s="178">
        <f>Usage!C6*Usage!C24*DevCfg!D7/8*2</f>
        <v>3960</v>
      </c>
      <c r="D4" s="45" t="s">
        <v>184</v>
      </c>
    </row>
    <row r="5" spans="1:12">
      <c r="A5" s="71"/>
      <c r="B5" s="80" t="s">
        <v>185</v>
      </c>
      <c r="C5" s="179">
        <f>Usage!C6*Usage!C25*DevCfg!D7/8*2</f>
        <v>1320</v>
      </c>
      <c r="D5" s="70" t="s">
        <v>184</v>
      </c>
    </row>
    <row r="6" spans="1:12" ht="13.5" thickBot="1">
      <c r="A6" s="71"/>
      <c r="B6" s="80" t="s">
        <v>186</v>
      </c>
      <c r="C6" s="180">
        <f>1-Usage!C24-Usage!C25</f>
        <v>0.52</v>
      </c>
      <c r="D6" s="81" t="s">
        <v>187</v>
      </c>
    </row>
    <row r="7" spans="1:12" ht="13.5" thickBot="1">
      <c r="A7" s="24"/>
      <c r="B7" s="264" t="s">
        <v>188</v>
      </c>
      <c r="C7" s="264"/>
      <c r="D7" s="264"/>
    </row>
    <row r="8" spans="1:12" ht="14.25">
      <c r="A8" s="24"/>
      <c r="B8" s="78" t="s">
        <v>160</v>
      </c>
      <c r="C8" s="181">
        <f>'Power Calcs'!I7</f>
        <v>0.19100000000000003</v>
      </c>
      <c r="D8" s="45" t="s">
        <v>110</v>
      </c>
    </row>
    <row r="9" spans="1:12" ht="14.25">
      <c r="A9" s="24"/>
      <c r="B9" s="132" t="s">
        <v>161</v>
      </c>
      <c r="C9" s="145">
        <f>'Power Calcs'!I8</f>
        <v>0.81882719999999998</v>
      </c>
      <c r="D9" s="70" t="s">
        <v>110</v>
      </c>
    </row>
    <row r="10" spans="1:12" ht="14.25">
      <c r="A10" s="24"/>
      <c r="B10" s="132" t="s">
        <v>163</v>
      </c>
      <c r="C10" s="145">
        <f>'Power Calcs'!I9</f>
        <v>0.49806</v>
      </c>
      <c r="D10" s="70" t="s">
        <v>110</v>
      </c>
    </row>
    <row r="11" spans="1:12" ht="14.25">
      <c r="A11" s="24"/>
      <c r="B11" s="132" t="s">
        <v>164</v>
      </c>
      <c r="C11" s="145">
        <f>'Power Calcs'!I10</f>
        <v>13.00090986</v>
      </c>
      <c r="D11" s="70" t="s">
        <v>110</v>
      </c>
    </row>
    <row r="12" spans="1:12" ht="14.25">
      <c r="A12" s="24"/>
      <c r="B12" s="132" t="s">
        <v>165</v>
      </c>
      <c r="C12" s="145">
        <f>'Power Calcs'!I11</f>
        <v>4.8888861538461539</v>
      </c>
      <c r="D12" s="70" t="s">
        <v>110</v>
      </c>
    </row>
    <row r="13" spans="1:12" ht="14.25">
      <c r="A13" s="24"/>
      <c r="B13" s="132" t="s">
        <v>166</v>
      </c>
      <c r="C13" s="182">
        <f>'Power Calcs'!I12</f>
        <v>3.1475200000000001</v>
      </c>
      <c r="D13" s="70" t="s">
        <v>110</v>
      </c>
    </row>
    <row r="14" spans="1:12">
      <c r="A14" s="24"/>
      <c r="B14" s="132"/>
      <c r="C14" s="145"/>
      <c r="D14" s="70" t="s">
        <v>189</v>
      </c>
    </row>
    <row r="15" spans="1:12">
      <c r="A15" s="24"/>
      <c r="B15" s="18" t="s">
        <v>190</v>
      </c>
      <c r="C15" s="19">
        <f>SUM(C8:C13)</f>
        <v>22.545203213846154</v>
      </c>
      <c r="D15" s="20" t="s">
        <v>110</v>
      </c>
    </row>
    <row r="16" spans="1:12" ht="14.25">
      <c r="A16" s="24"/>
      <c r="B16" s="79" t="s">
        <v>167</v>
      </c>
      <c r="C16" s="145">
        <f>'Power Calcs'!I13</f>
        <v>57.171818181818189</v>
      </c>
      <c r="D16" s="70" t="s">
        <v>110</v>
      </c>
    </row>
    <row r="17" spans="1:4">
      <c r="A17" s="24"/>
      <c r="B17" s="18" t="s">
        <v>191</v>
      </c>
      <c r="C17" s="19">
        <f>C16</f>
        <v>57.171818181818189</v>
      </c>
      <c r="D17" s="20" t="s">
        <v>110</v>
      </c>
    </row>
    <row r="18" spans="1:4" ht="14.25">
      <c r="A18" s="24"/>
      <c r="B18" s="132" t="s">
        <v>168</v>
      </c>
      <c r="C18" s="145">
        <f>'Power Calcs'!I14</f>
        <v>32.371138800000011</v>
      </c>
      <c r="D18" s="70" t="s">
        <v>110</v>
      </c>
    </row>
    <row r="19" spans="1:4" ht="14.25">
      <c r="B19" s="132" t="s">
        <v>169</v>
      </c>
      <c r="C19" s="145">
        <f>'Power Calcs'!I15</f>
        <v>168.74577719999999</v>
      </c>
      <c r="D19" s="85" t="s">
        <v>110</v>
      </c>
    </row>
    <row r="20" spans="1:4" ht="14.25">
      <c r="A20" s="93"/>
      <c r="B20" s="132" t="s">
        <v>192</v>
      </c>
      <c r="C20" s="145">
        <f>'Power Calcs'!I16</f>
        <v>4.4227012499999994</v>
      </c>
      <c r="D20" s="70" t="s">
        <v>110</v>
      </c>
    </row>
    <row r="21" spans="1:4" ht="17.25" customHeight="1">
      <c r="A21" s="93"/>
      <c r="B21" s="88" t="s">
        <v>193</v>
      </c>
      <c r="C21" s="145">
        <f>'Power Calcs'!I17</f>
        <v>2.7413437499999995</v>
      </c>
      <c r="D21" s="77" t="s">
        <v>110</v>
      </c>
    </row>
    <row r="22" spans="1:4" ht="17.25" customHeight="1">
      <c r="A22" s="93"/>
      <c r="B22" s="88" t="s">
        <v>194</v>
      </c>
      <c r="C22" s="145">
        <f>'Power Calcs'!I18</f>
        <v>0.97469999999999979</v>
      </c>
      <c r="D22" s="77" t="s">
        <v>110</v>
      </c>
    </row>
    <row r="23" spans="1:4" ht="17.25" customHeight="1">
      <c r="A23" s="93"/>
      <c r="B23" s="88" t="s">
        <v>195</v>
      </c>
      <c r="C23" s="145">
        <f>'Power Calcs'!I19</f>
        <v>5.3608499999999992</v>
      </c>
      <c r="D23" s="77" t="s">
        <v>110</v>
      </c>
    </row>
    <row r="24" spans="1:4" ht="21" customHeight="1">
      <c r="B24" s="88" t="s">
        <v>196</v>
      </c>
      <c r="C24" s="145">
        <f>'Power Calcs'!I20</f>
        <v>1.0965374999999999</v>
      </c>
      <c r="D24" s="86" t="s">
        <v>110</v>
      </c>
    </row>
    <row r="25" spans="1:4" ht="13.5" thickBot="1">
      <c r="B25" s="82" t="s">
        <v>197</v>
      </c>
      <c r="C25" s="21">
        <f>SUM(C18:C24)</f>
        <v>215.71304850000001</v>
      </c>
      <c r="D25" s="22" t="s">
        <v>110</v>
      </c>
    </row>
    <row r="26" spans="1:4" ht="13.5" thickBot="1">
      <c r="B26" s="168" t="s">
        <v>198</v>
      </c>
      <c r="C26" s="83">
        <f>+C25+C17+C15</f>
        <v>295.43006989566436</v>
      </c>
      <c r="D26" s="84" t="s">
        <v>110</v>
      </c>
    </row>
    <row r="27" spans="1:4">
      <c r="A27" s="72"/>
      <c r="C27" s="73"/>
    </row>
    <row r="28" spans="1:4">
      <c r="C28" s="73"/>
    </row>
    <row r="29" spans="1:4">
      <c r="C29" s="73"/>
    </row>
    <row r="30" spans="1:4">
      <c r="C30" s="73"/>
    </row>
    <row r="31" spans="1:4">
      <c r="C31" s="73"/>
    </row>
    <row r="32" spans="1:4">
      <c r="C32" s="73"/>
    </row>
    <row r="33" spans="2:3">
      <c r="C33" s="73"/>
    </row>
    <row r="34" spans="2:3">
      <c r="C34" s="73"/>
    </row>
    <row r="35" spans="2:3">
      <c r="C35" s="73"/>
    </row>
    <row r="36" spans="2:3">
      <c r="C36" s="73"/>
    </row>
    <row r="37" spans="2:3">
      <c r="C37" s="73"/>
    </row>
    <row r="38" spans="2:3" ht="16.5" customHeight="1">
      <c r="C38" s="73"/>
    </row>
    <row r="39" spans="2:3" ht="15" customHeight="1">
      <c r="C39" s="73"/>
    </row>
    <row r="40" spans="2:3">
      <c r="C40" s="73"/>
    </row>
    <row r="41" spans="2:3">
      <c r="C41" s="73"/>
    </row>
    <row r="42" spans="2:3">
      <c r="C42" s="73"/>
    </row>
    <row r="43" spans="2:3">
      <c r="B43" s="74"/>
    </row>
    <row r="44" spans="2:3">
      <c r="B44" s="74"/>
    </row>
    <row r="45" spans="2:3">
      <c r="B45" s="75"/>
    </row>
  </sheetData>
  <mergeCells count="2">
    <mergeCell ref="B7:D7"/>
    <mergeCell ref="B3:D3"/>
  </mergeCells>
  <phoneticPr fontId="0" type="noConversion"/>
  <pageMargins left="0.75" right="0.75" top="1" bottom="1" header="0.5" footer="0.5"/>
  <pageSetup scale="59" orientation="landscape"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P27"/>
  <sheetViews>
    <sheetView tabSelected="1" zoomScale="70" zoomScaleNormal="70" workbookViewId="0">
      <selection activeCell="H28" sqref="H28"/>
    </sheetView>
  </sheetViews>
  <sheetFormatPr defaultRowHeight="12.75"/>
  <cols>
    <col min="1" max="1" width="3.85546875" customWidth="1"/>
    <col min="2" max="2" width="12.85546875" customWidth="1"/>
    <col min="3" max="3" width="40.28515625" customWidth="1"/>
    <col min="4" max="4" width="2.5703125" customWidth="1"/>
    <col min="5" max="5" width="10.140625" customWidth="1"/>
    <col min="6" max="7" width="9.42578125" customWidth="1"/>
    <col min="8" max="8" width="10.28515625" customWidth="1"/>
    <col min="9" max="9" width="10.140625" customWidth="1"/>
    <col min="10" max="11" width="9.42578125" customWidth="1"/>
    <col min="12" max="12" width="10.28515625" customWidth="1"/>
    <col min="16" max="16" width="51" customWidth="1"/>
  </cols>
  <sheetData>
    <row r="2" spans="1:16" s="3" customFormat="1" ht="70.900000000000006" customHeight="1" thickBot="1">
      <c r="B2" s="23"/>
      <c r="E2" s="265" t="s">
        <v>199</v>
      </c>
      <c r="F2" s="266"/>
      <c r="G2" s="266"/>
      <c r="H2" s="266"/>
      <c r="I2" s="266"/>
      <c r="J2" s="266"/>
      <c r="K2" s="266"/>
      <c r="L2" s="266"/>
      <c r="M2" s="185"/>
      <c r="N2" s="185"/>
      <c r="O2" s="185"/>
      <c r="P2" s="185"/>
    </row>
    <row r="3" spans="1:16" s="3" customFormat="1" ht="15" customHeight="1" thickTop="1">
      <c r="B3" s="281" t="s">
        <v>48</v>
      </c>
      <c r="C3" s="285" t="s">
        <v>49</v>
      </c>
      <c r="D3" s="24"/>
      <c r="E3" s="267" t="s">
        <v>200</v>
      </c>
      <c r="F3" s="268"/>
      <c r="G3" s="269"/>
      <c r="H3" s="270"/>
      <c r="I3" s="267" t="s">
        <v>200</v>
      </c>
      <c r="J3" s="268"/>
      <c r="K3" s="269"/>
      <c r="L3" s="270"/>
      <c r="M3" s="277" t="s">
        <v>54</v>
      </c>
    </row>
    <row r="4" spans="1:16" s="3" customFormat="1" ht="15" customHeight="1" thickBot="1">
      <c r="B4" s="282"/>
      <c r="C4" s="286"/>
      <c r="D4" s="24"/>
      <c r="E4" s="271" t="s">
        <v>201</v>
      </c>
      <c r="F4" s="272"/>
      <c r="G4" s="273"/>
      <c r="H4" s="274"/>
      <c r="I4" s="271" t="s">
        <v>231</v>
      </c>
      <c r="J4" s="272"/>
      <c r="K4" s="273"/>
      <c r="L4" s="274"/>
      <c r="M4" s="278"/>
    </row>
    <row r="5" spans="1:16" s="3" customFormat="1" ht="15" customHeight="1">
      <c r="B5" s="283"/>
      <c r="C5" s="287"/>
      <c r="D5" s="24"/>
      <c r="E5" s="289" t="s">
        <v>202</v>
      </c>
      <c r="F5" s="193" t="s">
        <v>203</v>
      </c>
      <c r="G5" s="193" t="s">
        <v>204</v>
      </c>
      <c r="H5" s="291" t="s">
        <v>205</v>
      </c>
      <c r="I5" s="289" t="s">
        <v>202</v>
      </c>
      <c r="J5" s="193" t="s">
        <v>203</v>
      </c>
      <c r="K5" s="193" t="s">
        <v>204</v>
      </c>
      <c r="L5" s="291" t="s">
        <v>205</v>
      </c>
      <c r="M5" s="279"/>
    </row>
    <row r="6" spans="1:16" s="3" customFormat="1" ht="15" customHeight="1">
      <c r="B6" s="284"/>
      <c r="C6" s="288"/>
      <c r="D6" s="24"/>
      <c r="E6" s="290"/>
      <c r="F6" s="192"/>
      <c r="G6" s="192"/>
      <c r="H6" s="292"/>
      <c r="I6" s="290"/>
      <c r="J6" s="192"/>
      <c r="K6" s="192"/>
      <c r="L6" s="292"/>
      <c r="M6" s="280"/>
    </row>
    <row r="7" spans="1:16" ht="16.5">
      <c r="A7" s="3"/>
      <c r="B7" s="127" t="s">
        <v>65</v>
      </c>
      <c r="C7" s="128" t="s">
        <v>66</v>
      </c>
      <c r="D7" s="97"/>
      <c r="E7" s="119">
        <v>2.8</v>
      </c>
      <c r="F7" s="98">
        <v>25</v>
      </c>
      <c r="G7" s="161">
        <v>0.25</v>
      </c>
      <c r="H7" s="120">
        <v>0.75</v>
      </c>
      <c r="I7" s="119">
        <v>2.8</v>
      </c>
      <c r="J7" s="98">
        <v>25</v>
      </c>
      <c r="K7" s="161">
        <v>0.25</v>
      </c>
      <c r="L7" s="120">
        <v>0.75</v>
      </c>
      <c r="M7" s="124" t="s">
        <v>67</v>
      </c>
      <c r="N7" s="89"/>
      <c r="O7" s="89"/>
    </row>
    <row r="8" spans="1:16" ht="30">
      <c r="A8" s="3"/>
      <c r="B8" s="127" t="s">
        <v>68</v>
      </c>
      <c r="C8" s="128" t="s">
        <v>69</v>
      </c>
      <c r="D8" s="97"/>
      <c r="E8" s="119">
        <v>1.3</v>
      </c>
      <c r="F8" s="98">
        <v>2</v>
      </c>
      <c r="G8" s="161">
        <v>0.25</v>
      </c>
      <c r="H8" s="120">
        <v>0.75</v>
      </c>
      <c r="I8" s="119">
        <v>1.3</v>
      </c>
      <c r="J8" s="98">
        <v>2</v>
      </c>
      <c r="K8" s="161">
        <v>0.25</v>
      </c>
      <c r="L8" s="120">
        <v>0.75</v>
      </c>
      <c r="M8" s="124" t="s">
        <v>67</v>
      </c>
      <c r="N8" s="89"/>
      <c r="O8" s="89"/>
    </row>
    <row r="9" spans="1:16" ht="16.5">
      <c r="A9" s="3"/>
      <c r="B9" s="127" t="s">
        <v>70</v>
      </c>
      <c r="C9" s="128" t="s">
        <v>71</v>
      </c>
      <c r="D9" s="97"/>
      <c r="E9" s="119">
        <v>1.3</v>
      </c>
      <c r="F9" s="98">
        <v>16</v>
      </c>
      <c r="G9" s="161">
        <v>0.25</v>
      </c>
      <c r="H9" s="120">
        <v>0.75</v>
      </c>
      <c r="I9" s="119">
        <v>1.3</v>
      </c>
      <c r="J9" s="98">
        <v>16</v>
      </c>
      <c r="K9" s="161">
        <v>0.25</v>
      </c>
      <c r="L9" s="120">
        <v>0.75</v>
      </c>
      <c r="M9" s="124" t="s">
        <v>67</v>
      </c>
      <c r="N9" s="89"/>
      <c r="O9" s="89"/>
    </row>
    <row r="10" spans="1:16" ht="30">
      <c r="A10" s="3"/>
      <c r="B10" s="127" t="s">
        <v>72</v>
      </c>
      <c r="C10" s="128" t="s">
        <v>73</v>
      </c>
      <c r="D10" s="97"/>
      <c r="E10" s="119">
        <v>1.5</v>
      </c>
      <c r="F10" s="98">
        <v>4.8</v>
      </c>
      <c r="G10" s="161">
        <v>0.25</v>
      </c>
      <c r="H10" s="120">
        <v>0.75</v>
      </c>
      <c r="I10" s="119">
        <v>1.5</v>
      </c>
      <c r="J10" s="98">
        <v>4.8</v>
      </c>
      <c r="K10" s="161">
        <v>0.25</v>
      </c>
      <c r="L10" s="120">
        <v>0.75</v>
      </c>
      <c r="M10" s="124" t="s">
        <v>67</v>
      </c>
      <c r="N10" s="89"/>
      <c r="O10" s="89"/>
    </row>
    <row r="11" spans="1:16" ht="16.5">
      <c r="A11" s="3"/>
      <c r="B11" s="127" t="s">
        <v>74</v>
      </c>
      <c r="C11" s="128" t="s">
        <v>75</v>
      </c>
      <c r="D11" s="97"/>
      <c r="E11" s="119">
        <v>2</v>
      </c>
      <c r="F11" s="98">
        <v>18</v>
      </c>
      <c r="G11" s="161">
        <v>0.25</v>
      </c>
      <c r="H11" s="120">
        <v>0.75</v>
      </c>
      <c r="I11" s="119">
        <v>2</v>
      </c>
      <c r="J11" s="98">
        <v>18</v>
      </c>
      <c r="K11" s="161">
        <v>0.25</v>
      </c>
      <c r="L11" s="120">
        <v>0.75</v>
      </c>
      <c r="M11" s="124" t="s">
        <v>67</v>
      </c>
      <c r="N11" s="89"/>
      <c r="O11" s="89"/>
    </row>
    <row r="12" spans="1:16" ht="16.5">
      <c r="A12" s="3"/>
      <c r="B12" s="127" t="s">
        <v>76</v>
      </c>
      <c r="C12" s="128" t="s">
        <v>77</v>
      </c>
      <c r="D12" s="97"/>
      <c r="E12" s="119">
        <v>7.8</v>
      </c>
      <c r="F12" s="98">
        <v>426</v>
      </c>
      <c r="G12" s="161">
        <v>0.25</v>
      </c>
      <c r="H12" s="120"/>
      <c r="I12" s="119">
        <v>8.6999999999999993</v>
      </c>
      <c r="J12" s="98">
        <v>489</v>
      </c>
      <c r="K12" s="161">
        <v>0.25</v>
      </c>
      <c r="L12" s="120"/>
      <c r="M12" s="124" t="s">
        <v>67</v>
      </c>
      <c r="N12" s="89"/>
      <c r="O12" s="89"/>
    </row>
    <row r="13" spans="1:16" ht="16.5">
      <c r="A13" s="3"/>
      <c r="B13" s="127" t="s">
        <v>78</v>
      </c>
      <c r="C13" s="128" t="s">
        <v>79</v>
      </c>
      <c r="D13" s="97"/>
      <c r="E13" s="119">
        <v>5.8</v>
      </c>
      <c r="F13" s="98">
        <v>252</v>
      </c>
      <c r="G13" s="161">
        <v>0.25</v>
      </c>
      <c r="H13" s="120">
        <v>0.75</v>
      </c>
      <c r="I13" s="119">
        <v>6.3</v>
      </c>
      <c r="J13" s="98">
        <v>289</v>
      </c>
      <c r="K13" s="161">
        <v>0.25</v>
      </c>
      <c r="L13" s="120">
        <v>0.75</v>
      </c>
      <c r="M13" s="124" t="s">
        <v>67</v>
      </c>
      <c r="N13" s="89"/>
      <c r="O13" s="89"/>
    </row>
    <row r="14" spans="1:16" ht="16.5">
      <c r="A14" s="3"/>
      <c r="B14" s="127" t="s">
        <v>80</v>
      </c>
      <c r="C14" s="128" t="s">
        <v>81</v>
      </c>
      <c r="D14" s="97"/>
      <c r="E14" s="119">
        <v>12</v>
      </c>
      <c r="F14" s="98">
        <v>90</v>
      </c>
      <c r="G14" s="161">
        <v>0.25</v>
      </c>
      <c r="H14" s="120">
        <v>0.75</v>
      </c>
      <c r="I14" s="119">
        <v>12</v>
      </c>
      <c r="J14" s="98">
        <v>90</v>
      </c>
      <c r="K14" s="161">
        <v>0.25</v>
      </c>
      <c r="L14" s="120">
        <v>0.75</v>
      </c>
      <c r="M14" s="124" t="s">
        <v>67</v>
      </c>
      <c r="N14" s="89"/>
      <c r="O14" s="89"/>
    </row>
    <row r="15" spans="1:16" ht="16.5">
      <c r="A15" s="3"/>
      <c r="B15" s="127" t="s">
        <v>206</v>
      </c>
      <c r="C15" s="128" t="s">
        <v>83</v>
      </c>
      <c r="D15" s="97"/>
      <c r="E15" s="119">
        <v>2</v>
      </c>
      <c r="F15" s="98">
        <v>5.3</v>
      </c>
      <c r="G15" s="161">
        <v>0.25</v>
      </c>
      <c r="H15" s="120">
        <v>0.75</v>
      </c>
      <c r="I15" s="119">
        <v>2</v>
      </c>
      <c r="J15" s="98">
        <v>5.3</v>
      </c>
      <c r="K15" s="161">
        <v>0.25</v>
      </c>
      <c r="L15" s="120">
        <v>0.75</v>
      </c>
      <c r="M15" s="124" t="s">
        <v>67</v>
      </c>
      <c r="N15" s="89"/>
      <c r="O15" s="89"/>
    </row>
    <row r="16" spans="1:16" ht="15">
      <c r="A16" s="3"/>
      <c r="B16" s="275"/>
      <c r="C16" s="276"/>
      <c r="D16" s="99"/>
      <c r="E16" s="121"/>
      <c r="F16" s="99"/>
      <c r="G16" s="99"/>
      <c r="H16" s="122"/>
      <c r="I16" s="121"/>
      <c r="J16" s="99"/>
      <c r="K16" s="99"/>
      <c r="L16" s="122"/>
      <c r="M16" s="125"/>
      <c r="N16" s="89"/>
      <c r="O16" s="89"/>
    </row>
    <row r="17" spans="1:15" ht="15" customHeight="1">
      <c r="A17" s="3"/>
      <c r="B17" s="130" t="s">
        <v>207</v>
      </c>
      <c r="C17" s="129" t="s">
        <v>208</v>
      </c>
      <c r="D17" s="99"/>
      <c r="E17" s="123">
        <v>0.36399999999999999</v>
      </c>
      <c r="F17" s="133"/>
      <c r="G17" s="162"/>
      <c r="H17" s="134"/>
      <c r="I17" s="123">
        <v>0.313</v>
      </c>
      <c r="J17" s="133"/>
      <c r="K17" s="162"/>
      <c r="L17" s="134"/>
      <c r="M17" s="126" t="s">
        <v>86</v>
      </c>
      <c r="N17" s="89"/>
      <c r="O17" s="89"/>
    </row>
    <row r="18" spans="1:15" ht="15.6" customHeight="1">
      <c r="A18" s="3"/>
      <c r="B18" s="130" t="s">
        <v>209</v>
      </c>
      <c r="C18" s="131" t="s">
        <v>88</v>
      </c>
      <c r="D18" s="99"/>
      <c r="E18" s="123">
        <v>5</v>
      </c>
      <c r="F18" s="133"/>
      <c r="G18" s="162"/>
      <c r="H18" s="134"/>
      <c r="I18" s="123">
        <v>5</v>
      </c>
      <c r="J18" s="133"/>
      <c r="K18" s="162"/>
      <c r="L18" s="134"/>
      <c r="M18" s="126" t="s">
        <v>86</v>
      </c>
      <c r="N18" s="89"/>
      <c r="O18" s="89"/>
    </row>
    <row r="19" spans="1:15" ht="30">
      <c r="A19" s="3"/>
      <c r="B19" s="130" t="s">
        <v>89</v>
      </c>
      <c r="C19" s="131" t="s">
        <v>90</v>
      </c>
      <c r="D19" s="99"/>
      <c r="E19" s="123">
        <v>60</v>
      </c>
      <c r="F19" s="133"/>
      <c r="G19" s="162"/>
      <c r="H19" s="134"/>
      <c r="I19" s="123">
        <v>60</v>
      </c>
      <c r="J19" s="133"/>
      <c r="K19" s="162"/>
      <c r="L19" s="134"/>
      <c r="M19" s="126" t="s">
        <v>86</v>
      </c>
      <c r="N19" s="89"/>
      <c r="O19" s="89"/>
    </row>
    <row r="20" spans="1:15" ht="18">
      <c r="A20" s="3"/>
      <c r="B20" s="130" t="s">
        <v>91</v>
      </c>
      <c r="C20" s="129" t="s">
        <v>210</v>
      </c>
      <c r="D20" s="99"/>
      <c r="E20" s="123">
        <v>42</v>
      </c>
      <c r="F20" s="133"/>
      <c r="G20" s="162"/>
      <c r="H20" s="134"/>
      <c r="I20" s="123">
        <v>42</v>
      </c>
      <c r="J20" s="133"/>
      <c r="K20" s="162"/>
      <c r="L20" s="134"/>
      <c r="M20" s="126" t="s">
        <v>86</v>
      </c>
      <c r="N20" s="89"/>
      <c r="O20" s="89"/>
    </row>
    <row r="21" spans="1:15" ht="30">
      <c r="A21" s="3"/>
      <c r="B21" s="130" t="s">
        <v>211</v>
      </c>
      <c r="C21" s="131" t="s">
        <v>94</v>
      </c>
      <c r="D21" s="99"/>
      <c r="E21" s="123">
        <v>280</v>
      </c>
      <c r="F21" s="133"/>
      <c r="G21" s="162"/>
      <c r="H21" s="134"/>
      <c r="I21" s="123">
        <v>280</v>
      </c>
      <c r="J21" s="133"/>
      <c r="K21" s="162"/>
      <c r="L21" s="134"/>
      <c r="M21" s="126" t="s">
        <v>86</v>
      </c>
      <c r="N21" s="89"/>
      <c r="O21" s="89"/>
    </row>
    <row r="22" spans="1:15" ht="17.25">
      <c r="A22" s="3"/>
      <c r="B22" s="130" t="s">
        <v>95</v>
      </c>
      <c r="C22" s="131" t="s">
        <v>96</v>
      </c>
      <c r="D22" s="99"/>
      <c r="E22" s="123">
        <v>3.9060000000000001</v>
      </c>
      <c r="F22" s="133"/>
      <c r="G22" s="162"/>
      <c r="H22" s="134"/>
      <c r="I22" s="123">
        <v>3.9060000000000001</v>
      </c>
      <c r="J22" s="133"/>
      <c r="K22" s="162"/>
      <c r="L22" s="134"/>
      <c r="M22" s="126" t="s">
        <v>97</v>
      </c>
      <c r="N22" s="89"/>
      <c r="O22" s="89"/>
    </row>
    <row r="23" spans="1:15" ht="17.25">
      <c r="A23" s="3"/>
      <c r="B23" s="101"/>
      <c r="C23" s="102"/>
      <c r="D23" s="99"/>
      <c r="E23" s="100"/>
      <c r="F23" s="100"/>
      <c r="G23" s="100"/>
      <c r="H23" s="100"/>
      <c r="I23" s="100"/>
      <c r="J23" s="100"/>
      <c r="K23" s="100"/>
      <c r="L23" s="100"/>
      <c r="M23" s="100"/>
      <c r="N23" s="89"/>
      <c r="O23" s="89"/>
    </row>
    <row r="24" spans="1:15">
      <c r="A24" s="89"/>
      <c r="B24" s="100"/>
      <c r="C24" s="100"/>
      <c r="D24" s="100"/>
      <c r="E24" s="100"/>
      <c r="F24" s="100"/>
      <c r="G24" s="100"/>
      <c r="H24" s="100"/>
      <c r="I24" s="100"/>
      <c r="J24" s="100"/>
      <c r="K24" s="100"/>
      <c r="L24" s="100"/>
      <c r="M24" s="100"/>
      <c r="N24" s="89"/>
      <c r="O24" s="89"/>
    </row>
    <row r="25" spans="1:15" ht="17.25">
      <c r="B25" s="101" t="s">
        <v>212</v>
      </c>
      <c r="C25" s="96"/>
      <c r="D25" s="96"/>
      <c r="E25" s="96"/>
      <c r="F25" s="96"/>
      <c r="G25" s="96"/>
      <c r="H25" s="96"/>
      <c r="I25" s="96"/>
      <c r="J25" s="96"/>
      <c r="K25" s="96"/>
      <c r="L25" s="96"/>
      <c r="M25" s="96"/>
    </row>
    <row r="26" spans="1:15">
      <c r="B26" s="96"/>
      <c r="C26" s="96"/>
      <c r="D26" s="96"/>
      <c r="E26" s="96"/>
      <c r="F26" s="96"/>
      <c r="G26" s="96"/>
      <c r="H26" s="96"/>
      <c r="I26" s="96"/>
      <c r="J26" s="96"/>
      <c r="K26" s="96"/>
      <c r="L26" s="96"/>
      <c r="M26" s="96"/>
    </row>
    <row r="27" spans="1:15">
      <c r="B27" s="96"/>
      <c r="C27" s="96"/>
      <c r="D27" s="96"/>
      <c r="E27" s="96"/>
      <c r="F27" s="96"/>
      <c r="G27" s="96"/>
      <c r="H27" s="96"/>
      <c r="I27" s="96"/>
      <c r="J27" s="96"/>
      <c r="K27" s="96"/>
      <c r="L27" s="96"/>
      <c r="M27" s="96"/>
    </row>
  </sheetData>
  <mergeCells count="17">
    <mergeCell ref="B16:C16"/>
    <mergeCell ref="M3:M6"/>
    <mergeCell ref="B3:B6"/>
    <mergeCell ref="C3:C6"/>
    <mergeCell ref="E5:E6"/>
    <mergeCell ref="F5:F6"/>
    <mergeCell ref="H5:H6"/>
    <mergeCell ref="I5:I6"/>
    <mergeCell ref="J5:J6"/>
    <mergeCell ref="L5:L6"/>
    <mergeCell ref="K5:K6"/>
    <mergeCell ref="G5:G6"/>
    <mergeCell ref="E2:L2"/>
    <mergeCell ref="E3:H3"/>
    <mergeCell ref="I3:L3"/>
    <mergeCell ref="E4:H4"/>
    <mergeCell ref="I4:L4"/>
  </mergeCells>
  <phoneticPr fontId="33"/>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item1.xml><?xml version="1.0" encoding="utf-8"?>
<p:properties xmlns:p="http://schemas.microsoft.com/office/2006/metadata/properties" xmlns:xsi="http://www.w3.org/2001/XMLSchema-instance" xmlns:pc="http://schemas.microsoft.com/office/infopath/2007/PartnerControls">
  <documentManagement>
    <WorkflowRoute xmlns="9da2a8c5-e2e9-492f-892b-673e1ab35ec9" xsi:nil="true"/>
    <MicronRecord xmlns="9da2a8c5-e2e9-492f-892b-673e1ab35ec9">No</MicronRecord>
    <EmCategory xmlns="9da2a8c5-e2e9-492f-892b-673e1ab35ec9" xsi:nil="true"/>
    <WorkflowNotification xmlns="9da2a8c5-e2e9-492f-892b-673e1ab35ec9">
      <UserInfo>
        <DisplayName/>
        <AccountId xsi:nil="true"/>
        <AccountType/>
      </UserInfo>
    </WorkflowNotification>
    <i_chronicle_id xmlns="9da2a8c5-e2e9-492f-892b-673e1ab35ec9" xsi:nil="true"/>
    <EDC_Status xmlns="9da2a8c5-e2e9-492f-892b-673e1ab35ec9" xsi:nil="true"/>
    <r_object_id xmlns="9da2a8c5-e2e9-492f-892b-673e1ab35ec9" xsi:nil="true"/>
    <r_version_label xmlns="9da2a8c5-e2e9-492f-892b-673e1ab35ec9" xsi:nil="true"/>
    <DocType xmlns="9da2a8c5-e2e9-492f-892b-673e1ab35ec9" xsi:nil="true"/>
    <EDC_DateTime xmlns="9da2a8c5-e2e9-492f-892b-673e1ab35ec9" xsi:nil="true"/>
    <Security xmlns="6a35af9b-192e-475b-8dce-44c9c99cc35b" xsi:nil="true"/>
    <MTKeywords xmlns="9da2a8c5-e2e9-492f-892b-673e1ab35ec9" xsi:nil="true"/>
    <EDC_Category xmlns="9da2a8c5-e2e9-492f-892b-673e1ab35ec9" xsi:nil="true"/>
    <EmAttachment xmlns="9da2a8c5-e2e9-492f-892b-673e1ab35ec9">No</EmAttachment>
    <EDC_System xmlns="9da2a8c5-e2e9-492f-892b-673e1ab35ec9" xsi:nil="true"/>
    <DocumentComment xmlns="9da2a8c5-e2e9-492f-892b-673e1ab35ec9" xsi:nil="true"/>
    <EmFrom xmlns="9da2a8c5-e2e9-492f-892b-673e1ab35ec9" xsi:nil="true"/>
    <GCMDocumentType xmlns="6a35af9b-192e-475b-8dce-44c9c99cc35b" xsi:nil="true"/>
    <object_name xmlns="9da2a8c5-e2e9-492f-892b-673e1ab35ec9" xsi:nil="true"/>
    <EmFolder xmlns="9da2a8c5-e2e9-492f-892b-673e1ab35ec9" xsi:nil="true"/>
    <EDC_Facility xmlns="9da2a8c5-e2e9-492f-892b-673e1ab35ec9" xsi:nil="true"/>
    <EDC_CommArea xmlns="9da2a8c5-e2e9-492f-892b-673e1ab35ec9" xsi:nil="true"/>
    <EmConversationID xmlns="9da2a8c5-e2e9-492f-892b-673e1ab35ec9" xsi:nil="true"/>
    <WorkflowType xmlns="9da2a8c5-e2e9-492f-892b-673e1ab35ec9">Circular</WorkflowType>
    <EDC_Project xmlns="9da2a8c5-e2e9-492f-892b-673e1ab35ec9" xsi:nil="true"/>
    <EmReceivedDate xmlns="9da2a8c5-e2e9-492f-892b-673e1ab35ec9" xsi:nil="true"/>
    <EmSubject xmlns="9da2a8c5-e2e9-492f-892b-673e1ab35ec9" xsi:nil="true"/>
    <SharedWithUsers xmlns="6a35af9b-192e-475b-8dce-44c9c99cc35b">
      <UserInfo>
        <DisplayName/>
        <AccountId xsi:nil="true"/>
        <AccountType/>
      </UserInfo>
    </SharedWithUsers>
    <_dlc_DocId xmlns="9da2a8c5-e2e9-492f-892b-673e1ab35ec9">CCM005-524338224-10556</_dlc_DocId>
    <_dlc_Exempt xmlns="http://schemas.microsoft.com/sharepoint/v3">false</_dlc_Exempt>
    <_dlc_ExpireDateSaved xmlns="http://schemas.microsoft.com/sharepoint/v3" xsi:nil="true"/>
    <Name xmlns="http://schemas.microsoft.com/sharepoint/v3" xsi:nil="true"/>
    <_dlc_ExpireDate xmlns="http://schemas.microsoft.com/sharepoint/v3">2029-06-11T15:16:36+00:00</_dlc_ExpireDate>
    <_dlc_DocIdPersistId xmlns="9da2a8c5-e2e9-492f-892b-673e1ab35ec9">false</_dlc_DocIdPersistId>
    <_dlc_DocIdUrl xmlns="9da2a8c5-e2e9-492f-892b-673e1ab35ec9">
      <Url>http://edc.micron.com/mti/CCM005/_layouts/15/DocIdRedir.aspx?ID=CCM005-524338224-10556</Url>
      <Description>CCM005-524338224-10556</Description>
    </_dlc_DocIdUrl>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p:Policy xmlns:p="office.server.policy" id="" local="true">
  <p:Name>COMM - Investor Relations and Publicity</p:Name>
  <p:Description/>
  <p:Statement/>
  <p:PolicyItems>
    <p:PolicyItem featureId="Microsoft.Office.RecordsManagement.PolicyFeatures.Expiration" staticId="0x010100CD6E6A531DF33E4DA07FC6A59B083B630603|-1781053031" UniqueId="43bd5536-f205-4f76-84d6-0a57720f239b">
      <p:Name>Retention</p:Name>
      <p:Description>Automatic scheduling of content for processing, and performing a retention action on content that has reached its due date.</p:Description>
      <p:CustomData>
        <Schedules nextStageId="3">
          <Schedule type="Default">
            <stages>
              <data stageId="1" recur="true" offset="30" unit="days">
                <formula id="Microsoft.Office.RecordsManagement.PolicyFeatures.Expiration.Formula.BuiltIn">
                  <number>3561</number>
                  <property>Modified</property>
                  <propertyId>28cf69c5-fa48-462a-b5cd-27b6f9d2bd5f</propertyId>
                  <period>days</period>
                </formula>
                <action type="workflow" id="3cd332a4-6b60-4fcf-b56b-822d43762faf"/>
              </data>
              <data stageId="2">
                <formula id="Microsoft.Office.RecordsManagement.PolicyFeatures.Expiration.Formula.BuiltIn">
                  <number>10</number>
                  <property>Modified</property>
                  <period>years</period>
                </formula>
                <action type="action" id="Microsoft.Office.RecordsManagement.PolicyFeatures.Expiration.Action.MoveToRecycleBin"/>
              </data>
            </stages>
          </Schedule>
        </Schedules>
      </p:CustomData>
    </p:PolicyItem>
  </p:PolicyItems>
</p:Policy>
</file>

<file path=customXml/item4.xml><?xml version="1.0" encoding="utf-8"?>
<?mso-contentType ?>
<spe:Receivers xmlns:spe="http://schemas.microsoft.com/sharepoint/events">
  <Receiver>
    <Name>Microsoft.Office.RecordsManagement.PolicyFeatures.ExpirationEventReceiver</Name>
    <Synchronization>Synchronous</Synchronization>
    <Type>10001</Type>
    <SequenceNumber>101</SequenceNumber>
    <Url/>
    <Assembly>Microsoft.Office.Policy, Version=15.0.0.0,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10002</Type>
    <SequenceNumber>102</SequenceNumber>
    <Url/>
    <Assembly>Microsoft.Office.Policy, Version=15.0.0.0,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10004</Type>
    <SequenceNumber>103</SequenceNumber>
    <Url/>
    <Assembly>Microsoft.Office.Policy, Version=15.0.0.0,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10006</Type>
    <SequenceNumber>104</SequenceNumber>
    <Url/>
    <Assembly>Microsoft.Office.Policy, Version=15.0.0.0,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10009</Type>
    <SequenceNumber>105</SequenceNumber>
    <Url/>
    <Assembly>Microsoft.Office.Policy, Version=15.0.0.0,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10001</Type>
    <SequenceNumber>101</SequenceNumber>
    <Url/>
    <Assembly>Microsoft.Office.Policy, Version=15.0.0.0,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10002</Type>
    <SequenceNumber>102</SequenceNumber>
    <Url/>
    <Assembly>Microsoft.Office.Policy, Version=15.0.0.0,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10004</Type>
    <SequenceNumber>103</SequenceNumber>
    <Url/>
    <Assembly>Microsoft.Office.Policy, Version=15.0.0.0,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10006</Type>
    <SequenceNumber>104</SequenceNumber>
    <Url/>
    <Assembly>Microsoft.Office.Policy, Version=15.0.0.0,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10009</Type>
    <SequenceNumber>105</SequenceNumber>
    <Url/>
    <Assembly>Microsoft.Office.Policy, Version=15.0.0.0, Culture=neutral, PublicKeyToken=71e9bce111e9429c</Assembly>
    <Class>Microsoft.Office.RecordsManagement.Internal.UpdateExpireDate</Class>
    <Data/>
    <Filter/>
  </Receiver>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5.xml><?xml version="1.0" encoding="utf-8"?>
<?mso-contentType ?>
<SharedContentType xmlns="Microsoft.SharePoint.Taxonomy.ContentTypeSync" SourceId="7d0f6f0b-6f82-4a9a-81e4-04de45000ff3" ContentTypeId="0x010100CD6E6A531DF33E4DA07FC6A59B083B630603" PreviousValue="false"/>
</file>

<file path=customXml/item6.xml><?xml version="1.0" encoding="utf-8"?>
<ct:contentTypeSchema xmlns:ct="http://schemas.microsoft.com/office/2006/metadata/contentType" xmlns:ma="http://schemas.microsoft.com/office/2006/metadata/properties/metaAttributes" ct:_="" ma:_="" ma:contentTypeName="GCM 10 Years (Tech Docs, IR, Products)" ma:contentTypeID="0x010100CD6E6A531DF33E4DA07FC6A59B083B6306030082E434E9C643A048B9FCA394DD56322A00FD1B9241052BE84A8E249ABB34145505" ma:contentTypeVersion="70" ma:contentTypeDescription="" ma:contentTypeScope="" ma:versionID="8973276d06bfdb915e066139e16b7e4a">
  <xsd:schema xmlns:xsd="http://www.w3.org/2001/XMLSchema" xmlns:xs="http://www.w3.org/2001/XMLSchema" xmlns:p="http://schemas.microsoft.com/office/2006/metadata/properties" xmlns:ns1="http://schemas.microsoft.com/sharepoint/v3" xmlns:ns2="9da2a8c5-e2e9-492f-892b-673e1ab35ec9" xmlns:ns3="http://schemas.microsoft.com/sharepoint/v3/fields" xmlns:ns4="6a35af9b-192e-475b-8dce-44c9c99cc35b" targetNamespace="http://schemas.microsoft.com/office/2006/metadata/properties" ma:root="true" ma:fieldsID="3dc4b51da8f5e9df8f5d26b48762e2a1" ns1:_="" ns2:_="" ns3:_="" ns4:_="">
    <xsd:import namespace="http://schemas.microsoft.com/sharepoint/v3"/>
    <xsd:import namespace="9da2a8c5-e2e9-492f-892b-673e1ab35ec9"/>
    <xsd:import namespace="http://schemas.microsoft.com/sharepoint/v3/fields"/>
    <xsd:import namespace="6a35af9b-192e-475b-8dce-44c9c99cc35b"/>
    <xsd:element name="properties">
      <xsd:complexType>
        <xsd:sequence>
          <xsd:element name="documentManagement">
            <xsd:complexType>
              <xsd:all>
                <xsd:element ref="ns2:r_object_id" minOccurs="0"/>
                <xsd:element ref="ns2:i_chronicle_id" minOccurs="0"/>
                <xsd:element ref="ns2:r_version_label" minOccurs="0"/>
                <xsd:element ref="ns2:DocType" minOccurs="0"/>
                <xsd:element ref="ns2:object_name" minOccurs="0"/>
                <xsd:element ref="ns2:MTKeywords" minOccurs="0"/>
                <xsd:element ref="ns2:WorkflowRoute" minOccurs="0"/>
                <xsd:element ref="ns2:WorkflowNotification" minOccurs="0"/>
                <xsd:element ref="ns2:WorkflowType" minOccurs="0"/>
                <xsd:element ref="ns3:Description" minOccurs="0"/>
                <xsd:element ref="ns1:Name" minOccurs="0"/>
                <xsd:element ref="ns2:MicronRecord" minOccurs="0"/>
                <xsd:element ref="ns2:EDC_CommArea" minOccurs="0"/>
                <xsd:element ref="ns2:EDC_Category" minOccurs="0"/>
                <xsd:element ref="ns2:EDC_DateTime" minOccurs="0"/>
                <xsd:element ref="ns2:EDC_Facility" minOccurs="0"/>
                <xsd:element ref="ns2:EDC_System" minOccurs="0"/>
                <xsd:element ref="ns2:EDC_Project" minOccurs="0"/>
                <xsd:element ref="ns2:EDC_Status" minOccurs="0"/>
                <xsd:element ref="ns2:DocumentComment" minOccurs="0"/>
                <xsd:element ref="ns1:_dlc_ExpireDateSaved" minOccurs="0"/>
                <xsd:element ref="ns1:_dlc_ExpireDate" minOccurs="0"/>
                <xsd:element ref="ns2:EmFrom" minOccurs="0"/>
                <xsd:element ref="ns2:EmSubject" minOccurs="0"/>
                <xsd:element ref="ns2:EmReceivedDate" minOccurs="0"/>
                <xsd:element ref="ns2:EmCategory" minOccurs="0"/>
                <xsd:element ref="ns2:EmAttachment" minOccurs="0"/>
                <xsd:element ref="ns2:EmConversationID" minOccurs="0"/>
                <xsd:element ref="ns2:EmFolder" minOccurs="0"/>
                <xsd:element ref="ns2:_dlc_DocId" minOccurs="0"/>
                <xsd:element ref="ns2:_dlc_DocIdUrl" minOccurs="0"/>
                <xsd:element ref="ns2:_dlc_DocIdPersistId" minOccurs="0"/>
                <xsd:element ref="ns4:SharedWithUsers" minOccurs="0"/>
                <xsd:element ref="ns4:GCMDocumentType" minOccurs="0"/>
                <xsd:element ref="ns4:Security" minOccurs="0"/>
                <xsd:element ref="ns1:_dlc_Exemp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Name" ma:index="18" nillable="true" ma:displayName="Account" ma:internalName="Name" ma:readOnly="true">
      <xsd:simpleType>
        <xsd:restriction base="dms:Text"/>
      </xsd:simpleType>
    </xsd:element>
    <xsd:element name="_dlc_ExpireDateSaved" ma:index="28" nillable="true" ma:displayName="Original Expiration Date" ma:hidden="true" ma:internalName="_dlc_ExpireDateSaved" ma:readOnly="true">
      <xsd:simpleType>
        <xsd:restriction base="dms:DateTime"/>
      </xsd:simpleType>
    </xsd:element>
    <xsd:element name="_dlc_ExpireDate" ma:index="29" nillable="true" ma:displayName="Expiration Date" ma:description="" ma:hidden="true" ma:indexed="true" ma:internalName="_dlc_ExpireDate" ma:readOnly="true">
      <xsd:simpleType>
        <xsd:restriction base="dms:DateTime"/>
      </xsd:simpleType>
    </xsd:element>
    <xsd:element name="_dlc_Exempt" ma:index="44" nillable="true" ma:displayName="Exempt from Policy" ma:hidden="true" ma:internalName="_dlc_Exempt"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9da2a8c5-e2e9-492f-892b-673e1ab35ec9" elementFormDefault="qualified">
    <xsd:import namespace="http://schemas.microsoft.com/office/2006/documentManagement/types"/>
    <xsd:import namespace="http://schemas.microsoft.com/office/infopath/2007/PartnerControls"/>
    <xsd:element name="r_object_id" ma:index="8" nillable="true" ma:displayName="r_object_id" ma:hidden="true" ma:internalName="r_object_id" ma:readOnly="false">
      <xsd:simpleType>
        <xsd:restriction base="dms:Text"/>
      </xsd:simpleType>
    </xsd:element>
    <xsd:element name="i_chronicle_id" ma:index="9" nillable="true" ma:displayName="i_chronicle_id" ma:hidden="true" ma:internalName="i_chronicle_id" ma:readOnly="false">
      <xsd:simpleType>
        <xsd:restriction base="dms:Text"/>
      </xsd:simpleType>
    </xsd:element>
    <xsd:element name="r_version_label" ma:index="10" nillable="true" ma:displayName="r_version_label" ma:hidden="true" ma:internalName="r_version_label" ma:readOnly="false">
      <xsd:simpleType>
        <xsd:restriction base="dms:Text"/>
      </xsd:simpleType>
    </xsd:element>
    <xsd:element name="DocType" ma:index="11" nillable="true" ma:displayName="DocType" ma:default="Technical Notes" ma:internalName="DocType" ma:readOnly="false">
      <xsd:simpleType>
        <xsd:restriction base="dms:Text">
          <xsd:maxLength value="255"/>
        </xsd:restriction>
      </xsd:simpleType>
    </xsd:element>
    <xsd:element name="object_name" ma:index="12" nillable="true" ma:displayName="object_name" ma:hidden="true" ma:internalName="object_name" ma:readOnly="false">
      <xsd:simpleType>
        <xsd:restriction base="dms:Note"/>
      </xsd:simpleType>
    </xsd:element>
    <xsd:element name="MTKeywords" ma:index="13" nillable="true" ma:displayName="MT Keywords" ma:default="Technical Notes" ma:indexed="true" ma:internalName="MTKeywords">
      <xsd:simpleType>
        <xsd:restriction base="dms:Text">
          <xsd:maxLength value="255"/>
        </xsd:restriction>
      </xsd:simpleType>
    </xsd:element>
    <xsd:element name="WorkflowRoute" ma:index="14" nillable="true" ma:displayName="Workflow Route" ma:list="{7ae8de6f-6c41-483e-8543-5ed0a196fa30}" ma:internalName="WorkflowRoute" ma:readOnly="false" ma:showField="Title" ma:web="6a35af9b-192e-475b-8dce-44c9c99cc35b">
      <xsd:simpleType>
        <xsd:restriction base="dms:Lookup"/>
      </xsd:simpleType>
    </xsd:element>
    <xsd:element name="WorkflowNotification" ma:index="15" nillable="true" ma:displayName="Workflow Notification" ma:hidden="true" ma:internalName="WorkflowNotification" ma:readOnly="fals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WorkflowType" ma:index="16" nillable="true" ma:displayName="Workflow Type" ma:default="Circular" ma:hidden="true" ma:internalName="WorkflowType" ma:readOnly="false">
      <xsd:simpleType>
        <xsd:union memberTypes="dms:Text">
          <xsd:simpleType>
            <xsd:restriction base="dms:Choice">
              <xsd:enumeration value="Circular"/>
              <xsd:enumeration value=" Linear with Release"/>
              <xsd:enumeration value=" Linear with Reroute"/>
            </xsd:restriction>
          </xsd:simpleType>
        </xsd:union>
      </xsd:simpleType>
    </xsd:element>
    <xsd:element name="MicronRecord" ma:index="19" nillable="true" ma:displayName="Micron Record" ma:default="No" ma:hidden="true" ma:internalName="MicronRecord" ma:readOnly="false">
      <xsd:simpleType>
        <xsd:union memberTypes="dms:Text">
          <xsd:simpleType>
            <xsd:restriction base="dms:Choice">
              <xsd:enumeration value="No"/>
              <xsd:enumeration value=" Yes"/>
            </xsd:restriction>
          </xsd:simpleType>
        </xsd:union>
      </xsd:simpleType>
    </xsd:element>
    <xsd:element name="EDC_CommArea" ma:index="20" nillable="true" ma:displayName="Comm Area" ma:hidden="true" ma:internalName="EDC_CommArea" ma:readOnly="false">
      <xsd:simpleType>
        <xsd:restriction base="dms:Text">
          <xsd:enumeration value="EPI"/>
        </xsd:restriction>
      </xsd:simpleType>
    </xsd:element>
    <xsd:element name="EDC_Category" ma:index="21" nillable="true" ma:displayName="Category" ma:hidden="true" ma:internalName="EDC_Category" ma:readOnly="false">
      <xsd:simpleType>
        <xsd:restriction base="dms:Text"/>
      </xsd:simpleType>
    </xsd:element>
    <xsd:element name="EDC_DateTime" ma:index="22" nillable="true" ma:displayName="Date Time" ma:hidden="true" ma:internalName="EDC_DateTime" ma:readOnly="false">
      <xsd:simpleType>
        <xsd:restriction base="dms:Text"/>
      </xsd:simpleType>
    </xsd:element>
    <xsd:element name="EDC_Facility" ma:index="23" nillable="true" ma:displayName="Facility" ma:hidden="true" ma:internalName="EDC_Facility" ma:readOnly="false">
      <xsd:simpleType>
        <xsd:restriction base="dms:Text"/>
      </xsd:simpleType>
    </xsd:element>
    <xsd:element name="EDC_System" ma:index="24" nillable="true" ma:displayName="System" ma:hidden="true" ma:internalName="EDC_System" ma:readOnly="false">
      <xsd:simpleType>
        <xsd:restriction base="dms:Text"/>
      </xsd:simpleType>
    </xsd:element>
    <xsd:element name="EDC_Project" ma:index="25" nillable="true" ma:displayName="Project" ma:indexed="true" ma:internalName="EDC_Project">
      <xsd:simpleType>
        <xsd:restriction base="dms:Text"/>
      </xsd:simpleType>
    </xsd:element>
    <xsd:element name="EDC_Status" ma:index="26" nillable="true" ma:displayName="Status" ma:hidden="true" ma:internalName="EDC_Status" ma:readOnly="false">
      <xsd:simpleType>
        <xsd:restriction base="dms:Text"/>
      </xsd:simpleType>
    </xsd:element>
    <xsd:element name="DocumentComment" ma:index="27" nillable="true" ma:displayName="Document Comment" ma:internalName="DocumentComment">
      <xsd:simpleType>
        <xsd:restriction base="dms:Text"/>
      </xsd:simpleType>
    </xsd:element>
    <xsd:element name="EmFrom" ma:index="30" nillable="true" ma:displayName="EmFrom" ma:hidden="true" ma:indexed="true" ma:internalName="EmFrom" ma:readOnly="false">
      <xsd:simpleType>
        <xsd:restriction base="dms:Text">
          <xsd:maxLength value="255"/>
        </xsd:restriction>
      </xsd:simpleType>
    </xsd:element>
    <xsd:element name="EmSubject" ma:index="31" nillable="true" ma:displayName="EmSubject" ma:hidden="true" ma:internalName="EmSubject" ma:readOnly="false">
      <xsd:simpleType>
        <xsd:restriction base="dms:Text">
          <xsd:maxLength value="255"/>
        </xsd:restriction>
      </xsd:simpleType>
    </xsd:element>
    <xsd:element name="EmReceivedDate" ma:index="32" nillable="true" ma:displayName="EmReceivedDate" ma:format="DateTime" ma:hidden="true" ma:internalName="EmReceivedDate" ma:readOnly="false">
      <xsd:simpleType>
        <xsd:restriction base="dms:DateTime"/>
      </xsd:simpleType>
    </xsd:element>
    <xsd:element name="EmCategory" ma:index="33" nillable="true" ma:displayName="EmCategory" ma:hidden="true" ma:internalName="EmCategory" ma:readOnly="false">
      <xsd:simpleType>
        <xsd:restriction base="dms:Text">
          <xsd:maxLength value="255"/>
        </xsd:restriction>
      </xsd:simpleType>
    </xsd:element>
    <xsd:element name="EmAttachment" ma:index="34" nillable="true" ma:displayName="EmAttachment" ma:default="No" ma:format="Dropdown" ma:hidden="true" ma:internalName="EmAttachment" ma:readOnly="false">
      <xsd:simpleType>
        <xsd:restriction base="dms:Choice">
          <xsd:enumeration value="No"/>
          <xsd:enumeration value="Yes"/>
        </xsd:restriction>
      </xsd:simpleType>
    </xsd:element>
    <xsd:element name="EmConversationID" ma:index="35" nillable="true" ma:displayName="EmConversationID" ma:hidden="true" ma:internalName="EmConversationID" ma:readOnly="false">
      <xsd:simpleType>
        <xsd:restriction base="dms:Text">
          <xsd:maxLength value="255"/>
        </xsd:restriction>
      </xsd:simpleType>
    </xsd:element>
    <xsd:element name="EmFolder" ma:index="36" nillable="true" ma:displayName="EmFolder" ma:hidden="true" ma:internalName="EmFolder" ma:readOnly="false">
      <xsd:simpleType>
        <xsd:restriction base="dms:Text">
          <xsd:maxLength value="255"/>
        </xsd:restriction>
      </xsd:simpleType>
    </xsd:element>
    <xsd:element name="_dlc_DocId" ma:index="37" nillable="true" ma:displayName="Document ID Value" ma:description="The value of the document ID assigned to this item." ma:internalName="_dlc_DocId" ma:readOnly="true">
      <xsd:simpleType>
        <xsd:restriction base="dms:Text"/>
      </xsd:simpleType>
    </xsd:element>
    <xsd:element name="_dlc_DocIdUrl" ma:index="38"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39"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Description" ma:index="17" nillable="true" ma:displayName="Description" ma:internalName="Description"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6a35af9b-192e-475b-8dce-44c9c99cc35b" elementFormDefault="qualified">
    <xsd:import namespace="http://schemas.microsoft.com/office/2006/documentManagement/types"/>
    <xsd:import namespace="http://schemas.microsoft.com/office/infopath/2007/PartnerControls"/>
    <xsd:element name="SharedWithUsers" ma:index="40"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GCMDocumentType" ma:index="42" nillable="true" ma:displayName="GCM Document Type" ma:description="What type of document this this?" ma:hidden="true" ma:list="{9c782ae2-c3cc-4fb2-bc81-b24453b09d44}" ma:internalName="GCMDocumentType" ma:readOnly="false" ma:showField="Title" ma:web="6a35af9b-192e-475b-8dce-44c9c99cc35b">
      <xsd:simpleType>
        <xsd:restriction base="dms:Lookup"/>
      </xsd:simpleType>
    </xsd:element>
    <xsd:element name="Security" ma:index="43" nillable="true" ma:displayName="GCM Security" ma:description="Who should see this document?" ma:hidden="true" ma:list="{a2c6e3b5-17a6-46e4-9245-e017729902f4}" ma:internalName="Security" ma:readOnly="false" ma:showField="Title" ma:web="6a35af9b-192e-475b-8dce-44c9c99cc35b">
      <xsd:simpleType>
        <xsd:restriction base="dms:Lookup"/>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99DCDF8-79B9-482F-ABFB-E13F887FBA5C}"/>
</file>

<file path=customXml/itemProps2.xml><?xml version="1.0" encoding="utf-8"?>
<ds:datastoreItem xmlns:ds="http://schemas.openxmlformats.org/officeDocument/2006/customXml" ds:itemID="{6C0789C9-476B-4854-9D92-AF7D97F20F69}"/>
</file>

<file path=customXml/itemProps3.xml><?xml version="1.0" encoding="utf-8"?>
<ds:datastoreItem xmlns:ds="http://schemas.openxmlformats.org/officeDocument/2006/customXml" ds:itemID="{829197ED-1D02-4AFE-8780-3101187935C2}"/>
</file>

<file path=customXml/itemProps4.xml><?xml version="1.0" encoding="utf-8"?>
<ds:datastoreItem xmlns:ds="http://schemas.openxmlformats.org/officeDocument/2006/customXml" ds:itemID="{A9C871C3-D7B8-4373-91C3-82A93FEE554F}"/>
</file>

<file path=customXml/itemProps5.xml><?xml version="1.0" encoding="utf-8"?>
<ds:datastoreItem xmlns:ds="http://schemas.openxmlformats.org/officeDocument/2006/customXml" ds:itemID="{8A7848B1-7BBF-47D5-831A-2E3079570687}"/>
</file>

<file path=customXml/itemProps6.xml><?xml version="1.0" encoding="utf-8"?>
<ds:datastoreItem xmlns:ds="http://schemas.openxmlformats.org/officeDocument/2006/customXml" ds:itemID="{EED93B55-38CA-4D9D-85D5-AB783332D2CA}"/>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Title</vt:lpstr>
      <vt:lpstr>Instructions</vt:lpstr>
      <vt:lpstr>DevCfg</vt:lpstr>
      <vt:lpstr>Usage</vt:lpstr>
      <vt:lpstr>Power Calcs</vt:lpstr>
      <vt:lpstr>Summary</vt:lpstr>
      <vt:lpstr>LPDDR5 Specs</vt:lpstr>
      <vt:lpstr>DevCfg!Print_Area</vt:lpstr>
    </vt:vector>
  </TitlesOfParts>
  <Manager/>
  <Company>Micron Technology, Inc.</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Micron Technology</dc:creator>
  <cp:keywords/>
  <dc:description/>
  <cp:lastModifiedBy>Deena Orton (dsorton)</cp:lastModifiedBy>
  <cp:revision/>
  <dcterms:created xsi:type="dcterms:W3CDTF">2001-02-07T14:39:54Z</dcterms:created>
  <dcterms:modified xsi:type="dcterms:W3CDTF">2019-09-06T18:45:42Z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ContentTypeId">
    <vt:lpwstr>0x010100CD6E6A531DF33E4DA07FC6A59B083B6306030082E434E9C643A048B9FCA394DD56322A00FD1B9241052BE84A8E249ABB34145505</vt:lpwstr>
  </property>
  <property fmtid="{D5CDD505-2E9C-101B-9397-08002B2CF9AE}" pid="4" name="_dlc_policyId">
    <vt:lpwstr>0x010100CD6E6A531DF33E4DA07FC6A59B083B630603|-1781053031</vt:lpwstr>
  </property>
  <property fmtid="{D5CDD505-2E9C-101B-9397-08002B2CF9AE}" pid="5" name="ItemRetentionFormula">
    <vt:lpwstr>&lt;formula id="Microsoft.Office.RecordsManagement.PolicyFeatures.Expiration.Formula.BuiltIn"&gt;&lt;number&gt;3561&lt;/number&gt;&lt;property&gt;Modified&lt;/property&gt;&lt;propertyId&gt;28cf69c5-fa48-462a-b5cd-27b6f9d2bd5f&lt;/propertyId&gt;&lt;period&gt;days&lt;/period&gt;&lt;/formula&gt;</vt:lpwstr>
  </property>
  <property fmtid="{D5CDD505-2E9C-101B-9397-08002B2CF9AE}" pid="6" name="_dlc_DocIdItemGuid">
    <vt:lpwstr>506feb7f-4cea-4c49-9732-13cd7a91c76b</vt:lpwstr>
  </property>
  <property fmtid="{D5CDD505-2E9C-101B-9397-08002B2CF9AE}" pid="7" name="Micron Approval Workflow">
    <vt:lpwstr/>
  </property>
  <property fmtid="{D5CDD505-2E9C-101B-9397-08002B2CF9AE}" pid="8" name="xd_Signature">
    <vt:bool>false</vt:bool>
  </property>
  <property fmtid="{D5CDD505-2E9C-101B-9397-08002B2CF9AE}" pid="9" name="m00406ce5f5d4dcc83c48a7aa6aeb4ca">
    <vt:lpwstr/>
  </property>
  <property fmtid="{D5CDD505-2E9C-101B-9397-08002B2CF9AE}" pid="10" name="xd_ProgID">
    <vt:lpwstr/>
  </property>
  <property fmtid="{D5CDD505-2E9C-101B-9397-08002B2CF9AE}" pid="11" name="EDC_LegalArea">
    <vt:lpwstr/>
  </property>
  <property fmtid="{D5CDD505-2E9C-101B-9397-08002B2CF9AE}" pid="12" name="Product">
    <vt:lpwstr/>
  </property>
  <property fmtid="{D5CDD505-2E9C-101B-9397-08002B2CF9AE}" pid="13" name="TaxCatchAll">
    <vt:lpwstr/>
  </property>
  <property fmtid="{D5CDD505-2E9C-101B-9397-08002B2CF9AE}" pid="14" name="TemplateUrl">
    <vt:lpwstr/>
  </property>
  <property fmtid="{D5CDD505-2E9C-101B-9397-08002B2CF9AE}" pid="15" name="EDC_AdminArea">
    <vt:lpwstr/>
  </property>
  <property fmtid="{D5CDD505-2E9C-101B-9397-08002B2CF9AE}" pid="16" name="_SourceUrl">
    <vt:lpwstr/>
  </property>
  <property fmtid="{D5CDD505-2E9C-101B-9397-08002B2CF9AE}" pid="17" name="_SharedFileIndex">
    <vt:lpwstr/>
  </property>
</Properties>
</file>