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60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2" i="1" l="1"/>
  <c r="B21" i="1"/>
  <c r="B20" i="1"/>
  <c r="B16" i="1"/>
  <c r="I11" i="1" s="1"/>
  <c r="B15" i="1"/>
  <c r="B13" i="1"/>
  <c r="B12" i="1"/>
  <c r="B14" i="1"/>
  <c r="D11" i="1"/>
  <c r="E11" i="1"/>
  <c r="C11" i="1"/>
  <c r="J11" i="1"/>
  <c r="C3" i="1" l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I7" i="1"/>
  <c r="J3" i="1"/>
  <c r="E2" i="1"/>
  <c r="D2" i="1"/>
  <c r="C2" i="1"/>
  <c r="B17" i="1" l="1"/>
  <c r="I10" i="1"/>
  <c r="I9" i="1"/>
  <c r="I8" i="1"/>
  <c r="I6" i="1"/>
  <c r="I5" i="1"/>
  <c r="I4" i="1"/>
  <c r="I3" i="1"/>
  <c r="I2" i="1"/>
  <c r="J10" i="1"/>
  <c r="J8" i="1"/>
  <c r="J6" i="1"/>
  <c r="J4" i="1"/>
  <c r="D17" i="1"/>
  <c r="J2" i="1"/>
  <c r="J9" i="1"/>
  <c r="J7" i="1"/>
  <c r="J5" i="1"/>
  <c r="B18" i="1" l="1"/>
  <c r="F4" i="1" s="1"/>
  <c r="G4" i="1" s="1"/>
  <c r="F2" i="1"/>
  <c r="K4" i="1" l="1"/>
  <c r="F10" i="1"/>
  <c r="H10" i="1" s="1"/>
  <c r="F7" i="1"/>
  <c r="K7" i="1" s="1"/>
  <c r="F6" i="1"/>
  <c r="G6" i="1" s="1"/>
  <c r="G10" i="1"/>
  <c r="F8" i="1"/>
  <c r="F3" i="1"/>
  <c r="K3" i="1" s="1"/>
  <c r="H4" i="1"/>
  <c r="F9" i="1"/>
  <c r="F5" i="1"/>
  <c r="F11" i="1"/>
  <c r="H6" i="1"/>
  <c r="K10" i="1"/>
  <c r="K6" i="1"/>
  <c r="G2" i="1"/>
  <c r="K2" i="1"/>
  <c r="H2" i="1"/>
  <c r="G8" i="1"/>
  <c r="K8" i="1"/>
  <c r="H8" i="1"/>
  <c r="G7" i="1" l="1"/>
  <c r="G3" i="1"/>
  <c r="H7" i="1"/>
  <c r="H11" i="1"/>
  <c r="K11" i="1"/>
  <c r="G11" i="1"/>
  <c r="H9" i="1"/>
  <c r="K9" i="1"/>
  <c r="G9" i="1"/>
  <c r="H3" i="1"/>
  <c r="K5" i="1"/>
  <c r="G5" i="1"/>
  <c r="H5" i="1"/>
  <c r="E12" i="1" s="1"/>
  <c r="B23" i="1" l="1"/>
  <c r="B25" i="1" s="1"/>
  <c r="E14" i="1"/>
  <c r="D14" i="1"/>
  <c r="B24" i="1" l="1"/>
</calcChain>
</file>

<file path=xl/sharedStrings.xml><?xml version="1.0" encoding="utf-8"?>
<sst xmlns="http://schemas.openxmlformats.org/spreadsheetml/2006/main" count="29" uniqueCount="26">
  <si>
    <t>x2</t>
  </si>
  <si>
    <t>xy</t>
  </si>
  <si>
    <t>y2</t>
  </si>
  <si>
    <t>y hat</t>
  </si>
  <si>
    <t>EV</t>
  </si>
  <si>
    <t>UV</t>
  </si>
  <si>
    <t>TV</t>
  </si>
  <si>
    <t>sy</t>
  </si>
  <si>
    <t>sx</t>
  </si>
  <si>
    <t>r</t>
  </si>
  <si>
    <t>x bar</t>
  </si>
  <si>
    <t>y bar</t>
  </si>
  <si>
    <t>m</t>
  </si>
  <si>
    <t>b</t>
  </si>
  <si>
    <t>R2</t>
  </si>
  <si>
    <t>R2 adj</t>
  </si>
  <si>
    <t>F</t>
  </si>
  <si>
    <t>s</t>
  </si>
  <si>
    <t>(x-xbar)2</t>
  </si>
  <si>
    <t>Left</t>
  </si>
  <si>
    <t>Right</t>
  </si>
  <si>
    <t>Test for correlation</t>
  </si>
  <si>
    <t>Conclusion:  Since 8.813 &gt; crit, reject the claim of zero correlation &lt;:^)</t>
  </si>
  <si>
    <t>y - y hat</t>
  </si>
  <si>
    <t>CO2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</si>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</sst>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8457798652220206"/>
                  <c:y val="-0.17666083406240887"/>
                </c:manualLayout>
              </c:layout>
              <c:numFmt formatCode="General" sourceLinked="0"/>
            </c:trendlineLbl>
          </c:trendline>
          <c:xVal>
            <c:numRef>
              <c:f>Sheet1!$A$3:$A$11</c:f>
              <c:numCache>
                <c:formatCode>General</c:formatCode>
                <c:ptCount val="9"/>
                <c:pt idx="0">
                  <c:v>317</c:v>
                </c:pt>
                <c:pt idx="1">
                  <c:v>320</c:v>
                </c:pt>
                <c:pt idx="2">
                  <c:v>326</c:v>
                </c:pt>
                <c:pt idx="3">
                  <c:v>331</c:v>
                </c:pt>
                <c:pt idx="4">
                  <c:v>339</c:v>
                </c:pt>
                <c:pt idx="5">
                  <c:v>346</c:v>
                </c:pt>
                <c:pt idx="6">
                  <c:v>354</c:v>
                </c:pt>
                <c:pt idx="7">
                  <c:v>361</c:v>
                </c:pt>
                <c:pt idx="8">
                  <c:v>369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14</c:v>
                </c:pt>
                <c:pt idx="1">
                  <c:v>13.9</c:v>
                </c:pt>
                <c:pt idx="2">
                  <c:v>14.1</c:v>
                </c:pt>
                <c:pt idx="3">
                  <c:v>14</c:v>
                </c:pt>
                <c:pt idx="4">
                  <c:v>14.3</c:v>
                </c:pt>
                <c:pt idx="5">
                  <c:v>14.1</c:v>
                </c:pt>
                <c:pt idx="6">
                  <c:v>14.5</c:v>
                </c:pt>
                <c:pt idx="7">
                  <c:v>14.5</c:v>
                </c:pt>
                <c:pt idx="8">
                  <c:v>14.4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94528"/>
        <c:axId val="66296064"/>
      </c:scatterChart>
      <c:valAx>
        <c:axId val="6629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296064"/>
        <c:crosses val="autoZero"/>
        <c:crossBetween val="midCat"/>
      </c:valAx>
      <c:valAx>
        <c:axId val="6629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294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y - y hat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Sheet1!$A$2:$A$11</c:f>
              <c:numCache>
                <c:formatCode>General</c:formatCode>
                <c:ptCount val="10"/>
                <c:pt idx="0">
                  <c:v>314</c:v>
                </c:pt>
                <c:pt idx="1">
                  <c:v>317</c:v>
                </c:pt>
                <c:pt idx="2">
                  <c:v>320</c:v>
                </c:pt>
                <c:pt idx="3">
                  <c:v>326</c:v>
                </c:pt>
                <c:pt idx="4">
                  <c:v>331</c:v>
                </c:pt>
                <c:pt idx="5">
                  <c:v>339</c:v>
                </c:pt>
                <c:pt idx="6">
                  <c:v>346</c:v>
                </c:pt>
                <c:pt idx="7">
                  <c:v>354</c:v>
                </c:pt>
                <c:pt idx="8">
                  <c:v>361</c:v>
                </c:pt>
                <c:pt idx="9">
                  <c:v>369</c:v>
                </c:pt>
              </c:numCache>
            </c:numRef>
          </c:xVal>
          <c:yVal>
            <c:numRef>
              <c:f>Sheet1!$K$2:$K$11</c:f>
              <c:numCache>
                <c:formatCode>General</c:formatCode>
                <c:ptCount val="10"/>
                <c:pt idx="0">
                  <c:v>1.7500373792650237E-2</c:v>
                </c:pt>
                <c:pt idx="1">
                  <c:v>8.4747166651716554E-2</c:v>
                </c:pt>
                <c:pt idx="2">
                  <c:v>-4.8006040489218194E-2</c:v>
                </c:pt>
                <c:pt idx="3">
                  <c:v>8.6487545228910889E-2</c:v>
                </c:pt>
                <c:pt idx="4">
                  <c:v>-6.8101133339313336E-2</c:v>
                </c:pt>
                <c:pt idx="5">
                  <c:v>0.14455698095152769</c:v>
                </c:pt>
                <c:pt idx="6">
                  <c:v>-0.13186716904398743</c:v>
                </c:pt>
                <c:pt idx="7">
                  <c:v>0.18079094524685324</c:v>
                </c:pt>
                <c:pt idx="8">
                  <c:v>0.10436679525133918</c:v>
                </c:pt>
                <c:pt idx="9">
                  <c:v>-8.2975090457820144E-2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20256"/>
        <c:axId val="66321792"/>
      </c:scatterChart>
      <c:valAx>
        <c:axId val="6632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321792"/>
        <c:crosses val="autoZero"/>
        <c:crossBetween val="midCat"/>
      </c:valAx>
      <c:valAx>
        <c:axId val="6632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320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2</xdr:row>
      <xdr:rowOff>28575</xdr:rowOff>
    </xdr:from>
    <xdr:to>
      <xdr:col>17</xdr:col>
      <xdr:colOff>576261</xdr:colOff>
      <xdr:row>12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450811</xdr:colOff>
      <xdr:row>20</xdr:row>
      <xdr:rowOff>142642</xdr:rowOff>
    </xdr:from>
    <xdr:to>
      <xdr:col>18</xdr:col>
      <xdr:colOff>151586</xdr:colOff>
      <xdr:row>30</xdr:row>
      <xdr:rowOff>218842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A13" zoomScale="82" zoomScaleNormal="82" workbookViewId="0">
      <selection activeCell="J21" sqref="J21"/>
    </sheetView>
  </sheetViews>
  <sheetFormatPr defaultRowHeight="21" x14ac:dyDescent="0.35"/>
  <cols>
    <col min="1" max="1" width="9.140625" style="1"/>
    <col min="2" max="2" width="12" style="1" customWidth="1"/>
    <col min="3" max="3" width="12.7109375" style="1" customWidth="1"/>
    <col min="4" max="16384" width="9.140625" style="1"/>
  </cols>
  <sheetData>
    <row r="1" spans="1:11" x14ac:dyDescent="0.35">
      <c r="A1" s="1" t="s">
        <v>24</v>
      </c>
      <c r="B1" s="1" t="s">
        <v>25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18</v>
      </c>
      <c r="K1" s="1" t="s">
        <v>23</v>
      </c>
    </row>
    <row r="2" spans="1:11" x14ac:dyDescent="0.35">
      <c r="A2" s="1">
        <v>314</v>
      </c>
      <c r="B2" s="1">
        <v>13.9</v>
      </c>
      <c r="C2" s="1">
        <f>A2^2</f>
        <v>98596</v>
      </c>
      <c r="D2" s="1">
        <f>A2*B2</f>
        <v>4364.6000000000004</v>
      </c>
      <c r="E2" s="1">
        <f>B2^2</f>
        <v>193.21</v>
      </c>
      <c r="F2" s="1">
        <f>A2*$B$17+$B$18</f>
        <v>13.88249962620735</v>
      </c>
      <c r="G2" s="1">
        <f>(F2-$B$16)^2</f>
        <v>8.2656464930912346E-2</v>
      </c>
      <c r="H2" s="1">
        <f>(B2-F2)^2</f>
        <v>3.0626308288247923E-4</v>
      </c>
      <c r="I2" s="1">
        <f>(B2-$B$16)^2</f>
        <v>7.2899999999998813E-2</v>
      </c>
      <c r="J2" s="1">
        <f>(A2-$B$15)^2</f>
        <v>693.44444444444343</v>
      </c>
      <c r="K2" s="1">
        <f>B2-F2</f>
        <v>1.7500373792650237E-2</v>
      </c>
    </row>
    <row r="3" spans="1:11" x14ac:dyDescent="0.35">
      <c r="A3" s="1">
        <v>317</v>
      </c>
      <c r="B3" s="1">
        <v>14</v>
      </c>
      <c r="C3" s="1">
        <f t="shared" ref="C3:C11" si="0">A3^2</f>
        <v>100489</v>
      </c>
      <c r="D3" s="1">
        <f t="shared" ref="D3:D11" si="1">A3*B3</f>
        <v>4438</v>
      </c>
      <c r="E3" s="1">
        <f t="shared" ref="E3:E11" si="2">B3^2</f>
        <v>196</v>
      </c>
      <c r="F3" s="1">
        <f t="shared" ref="F3:F11" si="3">A3*$B$17+$B$18</f>
        <v>13.915252833348283</v>
      </c>
      <c r="G3" s="1">
        <f t="shared" ref="G3:G11" si="4">(F3-$B$16)^2</f>
        <v>6.4896118917076501E-2</v>
      </c>
      <c r="H3" s="1">
        <f t="shared" ref="H3:H11" si="5">(B3-F3)^2</f>
        <v>7.1820822554938182E-3</v>
      </c>
      <c r="I3" s="1">
        <f t="shared" ref="I3:I11" si="6">(B3-$B$16)^2</f>
        <v>2.8899999999999371E-2</v>
      </c>
      <c r="J3" s="1">
        <f t="shared" ref="J3:J11" si="7">(A3-$B$15)^2</f>
        <v>544.44444444444355</v>
      </c>
      <c r="K3" s="1">
        <f t="shared" ref="K3:K11" si="8">B3-F3</f>
        <v>8.4747166651716554E-2</v>
      </c>
    </row>
    <row r="4" spans="1:11" x14ac:dyDescent="0.35">
      <c r="A4" s="1">
        <v>320</v>
      </c>
      <c r="B4" s="1">
        <v>13.9</v>
      </c>
      <c r="C4" s="1">
        <f t="shared" si="0"/>
        <v>102400</v>
      </c>
      <c r="D4" s="1">
        <f t="shared" si="1"/>
        <v>4448</v>
      </c>
      <c r="E4" s="1">
        <f t="shared" si="2"/>
        <v>193.21</v>
      </c>
      <c r="F4" s="1">
        <f t="shared" si="3"/>
        <v>13.948006040489219</v>
      </c>
      <c r="G4" s="1">
        <f t="shared" si="4"/>
        <v>4.9281318059273653E-2</v>
      </c>
      <c r="H4" s="1">
        <f t="shared" si="5"/>
        <v>2.3045799234524566E-3</v>
      </c>
      <c r="I4" s="1">
        <f t="shared" si="6"/>
        <v>7.2899999999998813E-2</v>
      </c>
      <c r="J4" s="1">
        <f t="shared" si="7"/>
        <v>413.44444444444366</v>
      </c>
      <c r="K4" s="1">
        <f t="shared" si="8"/>
        <v>-4.8006040489218194E-2</v>
      </c>
    </row>
    <row r="5" spans="1:11" x14ac:dyDescent="0.35">
      <c r="A5" s="1">
        <v>326</v>
      </c>
      <c r="B5" s="1">
        <v>14.1</v>
      </c>
      <c r="C5" s="1">
        <f t="shared" si="0"/>
        <v>106276</v>
      </c>
      <c r="D5" s="1">
        <f t="shared" si="1"/>
        <v>4596.5999999999995</v>
      </c>
      <c r="E5" s="1">
        <f t="shared" si="2"/>
        <v>198.81</v>
      </c>
      <c r="F5" s="1">
        <f t="shared" si="3"/>
        <v>14.013512454771089</v>
      </c>
      <c r="G5" s="1">
        <f t="shared" si="4"/>
        <v>2.4488351811769966E-2</v>
      </c>
      <c r="H5" s="1">
        <f t="shared" si="5"/>
        <v>7.4800954797229063E-3</v>
      </c>
      <c r="I5" s="1">
        <f t="shared" si="6"/>
        <v>4.8999999999997908E-3</v>
      </c>
      <c r="J5" s="1">
        <f t="shared" si="7"/>
        <v>205.44444444444389</v>
      </c>
      <c r="K5" s="1">
        <f t="shared" si="8"/>
        <v>8.6487545228910889E-2</v>
      </c>
    </row>
    <row r="6" spans="1:11" x14ac:dyDescent="0.35">
      <c r="A6" s="1">
        <v>331</v>
      </c>
      <c r="B6" s="1">
        <v>14</v>
      </c>
      <c r="C6" s="1">
        <f t="shared" si="0"/>
        <v>109561</v>
      </c>
      <c r="D6" s="1">
        <f t="shared" si="1"/>
        <v>4634</v>
      </c>
      <c r="E6" s="1">
        <f t="shared" si="2"/>
        <v>196</v>
      </c>
      <c r="F6" s="1">
        <f t="shared" si="3"/>
        <v>14.068101133339313</v>
      </c>
      <c r="G6" s="1">
        <f t="shared" si="4"/>
        <v>1.0383379026732024E-2</v>
      </c>
      <c r="H6" s="1">
        <f t="shared" si="5"/>
        <v>4.6377643620989341E-3</v>
      </c>
      <c r="I6" s="1">
        <f t="shared" si="6"/>
        <v>2.8899999999999371E-2</v>
      </c>
      <c r="J6" s="1">
        <f t="shared" si="7"/>
        <v>87.111111111110759</v>
      </c>
      <c r="K6" s="1">
        <f t="shared" si="8"/>
        <v>-6.8101133339313336E-2</v>
      </c>
    </row>
    <row r="7" spans="1:11" x14ac:dyDescent="0.35">
      <c r="A7" s="1">
        <v>339</v>
      </c>
      <c r="B7" s="1">
        <v>14.3</v>
      </c>
      <c r="C7" s="1">
        <f t="shared" si="0"/>
        <v>114921</v>
      </c>
      <c r="D7" s="1">
        <f t="shared" si="1"/>
        <v>4847.7</v>
      </c>
      <c r="E7" s="1">
        <f t="shared" si="2"/>
        <v>204.49</v>
      </c>
      <c r="F7" s="1">
        <f t="shared" si="3"/>
        <v>14.155443019048473</v>
      </c>
      <c r="G7" s="1">
        <f t="shared" si="4"/>
        <v>2.1190569442306557E-4</v>
      </c>
      <c r="H7" s="1">
        <f t="shared" si="5"/>
        <v>2.0896720741820338E-2</v>
      </c>
      <c r="I7" s="1">
        <f t="shared" si="6"/>
        <v>1.6900000000000664E-2</v>
      </c>
      <c r="J7" s="1">
        <f t="shared" si="7"/>
        <v>1.7777777777777273</v>
      </c>
      <c r="K7" s="1">
        <f t="shared" si="8"/>
        <v>0.14455698095152769</v>
      </c>
    </row>
    <row r="8" spans="1:11" x14ac:dyDescent="0.35">
      <c r="A8" s="1">
        <v>346</v>
      </c>
      <c r="B8" s="1">
        <v>14.1</v>
      </c>
      <c r="C8" s="1">
        <f t="shared" si="0"/>
        <v>119716</v>
      </c>
      <c r="D8" s="1">
        <f t="shared" si="1"/>
        <v>4878.5999999999995</v>
      </c>
      <c r="E8" s="1">
        <f t="shared" si="2"/>
        <v>198.81</v>
      </c>
      <c r="F8" s="1">
        <f t="shared" si="3"/>
        <v>14.231867169043987</v>
      </c>
      <c r="G8" s="1">
        <f t="shared" si="4"/>
        <v>3.8275466055175014E-3</v>
      </c>
      <c r="H8" s="1">
        <f t="shared" si="5"/>
        <v>1.7388950271675557E-2</v>
      </c>
      <c r="I8" s="1">
        <f t="shared" si="6"/>
        <v>4.8999999999997908E-3</v>
      </c>
      <c r="J8" s="1">
        <f t="shared" si="7"/>
        <v>32.111111111111327</v>
      </c>
      <c r="K8" s="1">
        <f t="shared" si="8"/>
        <v>-0.13186716904398743</v>
      </c>
    </row>
    <row r="9" spans="1:11" x14ac:dyDescent="0.35">
      <c r="A9" s="1">
        <v>354</v>
      </c>
      <c r="B9" s="1">
        <v>14.5</v>
      </c>
      <c r="C9" s="1">
        <f t="shared" si="0"/>
        <v>125316</v>
      </c>
      <c r="D9" s="1">
        <f t="shared" si="1"/>
        <v>5133</v>
      </c>
      <c r="E9" s="1">
        <f t="shared" si="2"/>
        <v>210.25</v>
      </c>
      <c r="F9" s="1">
        <f t="shared" si="3"/>
        <v>14.319209054753147</v>
      </c>
      <c r="G9" s="1">
        <f t="shared" si="4"/>
        <v>2.2263342020328099E-2</v>
      </c>
      <c r="H9" s="1">
        <f t="shared" si="5"/>
        <v>3.2685365883250689E-2</v>
      </c>
      <c r="I9" s="1">
        <f t="shared" si="6"/>
        <v>0.10890000000000122</v>
      </c>
      <c r="J9" s="1">
        <f t="shared" si="7"/>
        <v>186.77777777777828</v>
      </c>
      <c r="K9" s="1">
        <f t="shared" si="8"/>
        <v>0.18079094524685324</v>
      </c>
    </row>
    <row r="10" spans="1:11" x14ac:dyDescent="0.35">
      <c r="A10" s="1">
        <v>361</v>
      </c>
      <c r="B10" s="1">
        <v>14.5</v>
      </c>
      <c r="C10" s="1">
        <f t="shared" si="0"/>
        <v>130321</v>
      </c>
      <c r="D10" s="1">
        <f t="shared" si="1"/>
        <v>5234.5</v>
      </c>
      <c r="E10" s="1">
        <f t="shared" si="2"/>
        <v>210.25</v>
      </c>
      <c r="F10" s="1">
        <f t="shared" si="3"/>
        <v>14.395633204748661</v>
      </c>
      <c r="G10" s="1">
        <f t="shared" si="4"/>
        <v>5.0910343085151931E-2</v>
      </c>
      <c r="H10" s="1">
        <f t="shared" si="5"/>
        <v>1.0892427951034955E-2</v>
      </c>
      <c r="I10" s="1">
        <f t="shared" si="6"/>
        <v>0.10890000000000122</v>
      </c>
      <c r="J10" s="1">
        <f t="shared" si="7"/>
        <v>427.11111111111188</v>
      </c>
      <c r="K10" s="1">
        <f t="shared" si="8"/>
        <v>0.10436679525133918</v>
      </c>
    </row>
    <row r="11" spans="1:11" x14ac:dyDescent="0.35">
      <c r="A11" s="1">
        <v>369</v>
      </c>
      <c r="B11" s="1">
        <v>14.4</v>
      </c>
      <c r="C11" s="1">
        <f t="shared" si="0"/>
        <v>136161</v>
      </c>
      <c r="D11" s="1">
        <f t="shared" si="1"/>
        <v>5313.6</v>
      </c>
      <c r="E11" s="1">
        <f t="shared" si="2"/>
        <v>207.36</v>
      </c>
      <c r="F11" s="1">
        <f t="shared" si="3"/>
        <v>14.48297509045782</v>
      </c>
      <c r="G11" s="1">
        <f t="shared" si="4"/>
        <v>9.7953407247082083E-2</v>
      </c>
      <c r="H11" s="1">
        <f t="shared" si="5"/>
        <v>6.8848656364834358E-3</v>
      </c>
      <c r="I11" s="1">
        <f t="shared" si="6"/>
        <v>5.2900000000001016E-2</v>
      </c>
      <c r="J11" s="1">
        <f t="shared" si="7"/>
        <v>821.77777777777885</v>
      </c>
      <c r="K11" s="1">
        <f t="shared" si="8"/>
        <v>-8.2975090457820144E-2</v>
      </c>
    </row>
    <row r="12" spans="1:11" x14ac:dyDescent="0.35">
      <c r="A12" s="1" t="s">
        <v>7</v>
      </c>
      <c r="B12" s="1">
        <f>STDEV(B2:B11)</f>
        <v>0.23593784492248521</v>
      </c>
      <c r="D12" s="1" t="s">
        <v>17</v>
      </c>
      <c r="E12" s="1">
        <f>SQRT(B21/7)</f>
        <v>0.12573163915255356</v>
      </c>
    </row>
    <row r="13" spans="1:11" x14ac:dyDescent="0.35">
      <c r="A13" s="1" t="s">
        <v>8</v>
      </c>
      <c r="B13" s="1">
        <f>STDEV(A2:A11)</f>
        <v>19.276064605273209</v>
      </c>
      <c r="D13" s="1" t="s">
        <v>19</v>
      </c>
      <c r="E13" s="1" t="s">
        <v>20</v>
      </c>
    </row>
    <row r="14" spans="1:11" x14ac:dyDescent="0.35">
      <c r="A14" s="1" t="s">
        <v>9</v>
      </c>
      <c r="B14" s="1">
        <f>CORREL(A2:A11,B2:B11)</f>
        <v>0.89197635516531748</v>
      </c>
      <c r="D14" s="1">
        <f>B17-2.365*E12/SQRT(SUM(J2:J10))</f>
        <v>5.0767499055052231E-3</v>
      </c>
      <c r="E14" s="1">
        <f>B17+2.365*E12/SQRT(SUM(J2:J10))</f>
        <v>1.6758721521784634E-2</v>
      </c>
    </row>
    <row r="15" spans="1:11" x14ac:dyDescent="0.35">
      <c r="A15" s="1" t="s">
        <v>10</v>
      </c>
      <c r="B15" s="1">
        <f>AVERAGE(A3:A11)</f>
        <v>340.33333333333331</v>
      </c>
    </row>
    <row r="16" spans="1:11" x14ac:dyDescent="0.35">
      <c r="A16" s="1" t="s">
        <v>11</v>
      </c>
      <c r="B16" s="1">
        <f>AVERAGE(B2:B11)</f>
        <v>14.169999999999998</v>
      </c>
      <c r="D16" s="1" t="s">
        <v>21</v>
      </c>
    </row>
    <row r="17" spans="1:4" x14ac:dyDescent="0.35">
      <c r="A17" s="1" t="s">
        <v>12</v>
      </c>
      <c r="B17" s="1">
        <f>B14*B12/B13</f>
        <v>1.0917735713644929E-2</v>
      </c>
      <c r="D17" s="1">
        <f>B14/SQRT((1-B14^2)/7)</f>
        <v>5.2201754088300429</v>
      </c>
    </row>
    <row r="18" spans="1:4" x14ac:dyDescent="0.35">
      <c r="A18" s="1" t="s">
        <v>13</v>
      </c>
      <c r="B18" s="1">
        <f>B16-B17*B15</f>
        <v>10.454330612122842</v>
      </c>
      <c r="D18" s="1" t="s">
        <v>22</v>
      </c>
    </row>
    <row r="20" spans="1:4" x14ac:dyDescent="0.35">
      <c r="A20" s="1" t="s">
        <v>4</v>
      </c>
      <c r="B20" s="1">
        <f>SUM(G2:G11)</f>
        <v>0.4068721773982672</v>
      </c>
    </row>
    <row r="21" spans="1:4" x14ac:dyDescent="0.35">
      <c r="A21" s="1" t="s">
        <v>5</v>
      </c>
      <c r="B21" s="1">
        <f>SUM(H2:H11)</f>
        <v>0.11065911558791558</v>
      </c>
    </row>
    <row r="22" spans="1:4" x14ac:dyDescent="0.35">
      <c r="A22" s="1" t="s">
        <v>6</v>
      </c>
      <c r="B22" s="1">
        <f>SUM(I2:I11)</f>
        <v>0.50100000000000011</v>
      </c>
    </row>
    <row r="23" spans="1:4" x14ac:dyDescent="0.35">
      <c r="A23" s="1" t="s">
        <v>14</v>
      </c>
      <c r="B23" s="1">
        <f>B20/B22</f>
        <v>0.81212011456739941</v>
      </c>
    </row>
    <row r="24" spans="1:4" x14ac:dyDescent="0.35">
      <c r="A24" s="1" t="s">
        <v>15</v>
      </c>
      <c r="B24" s="1">
        <f>1-(1-B23)*(8/7)</f>
        <v>0.78528013093417082</v>
      </c>
    </row>
    <row r="25" spans="1:4" x14ac:dyDescent="0.35">
      <c r="A25" s="1" t="s">
        <v>16</v>
      </c>
      <c r="B25" s="1">
        <f>B23/((1-B23)/7)</f>
        <v>30.257846862543236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WIN7</cp:lastModifiedBy>
  <dcterms:created xsi:type="dcterms:W3CDTF">2012-10-23T17:12:59Z</dcterms:created>
  <dcterms:modified xsi:type="dcterms:W3CDTF">2012-10-25T19:32:09Z</dcterms:modified>
</cp:coreProperties>
</file>