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honperdunn/Desktop/"/>
    </mc:Choice>
  </mc:AlternateContent>
  <xr:revisionPtr revIDLastSave="0" documentId="13_ncr:1_{F6ADD893-59FE-C84B-8A1D-CA5106DEE78D}" xr6:coauthVersionLast="45" xr6:coauthVersionMax="45" xr10:uidLastSave="{00000000-0000-0000-0000-000000000000}"/>
  <bookViews>
    <workbookView xWindow="0" yWindow="460" windowWidth="24240" windowHeight="19080" activeTab="2" xr2:uid="{00000000-000D-0000-FFFF-FFFF00000000}"/>
  </bookViews>
  <sheets>
    <sheet name="Emission" sheetId="1" r:id="rId1"/>
    <sheet name="Energy" sheetId="3" r:id="rId2"/>
    <sheet name="Economy" sheetId="2" r:id="rId3"/>
    <sheet name="Oth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7" i="1" l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E26" i="1"/>
  <c r="F26" i="1"/>
  <c r="G26" i="1"/>
  <c r="H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44" i="1"/>
  <c r="C26" i="1"/>
  <c r="D26" i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M3" i="3"/>
  <c r="L3" i="3"/>
  <c r="Q97" i="1" l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96" i="1"/>
  <c r="C24" i="4" l="1"/>
  <c r="D24" i="4"/>
  <c r="E24" i="4"/>
  <c r="F24" i="4"/>
  <c r="G24" i="4"/>
  <c r="H24" i="4"/>
  <c r="I24" i="4"/>
  <c r="J24" i="4"/>
  <c r="K24" i="4"/>
  <c r="L24" i="4"/>
  <c r="M24" i="4"/>
  <c r="N24" i="4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C29" i="4"/>
  <c r="D29" i="4"/>
  <c r="E29" i="4"/>
  <c r="F29" i="4"/>
  <c r="G29" i="4"/>
  <c r="H29" i="4"/>
  <c r="I29" i="4"/>
  <c r="J29" i="4"/>
  <c r="K29" i="4"/>
  <c r="L29" i="4"/>
  <c r="M29" i="4"/>
  <c r="N29" i="4"/>
  <c r="C30" i="4"/>
  <c r="D30" i="4"/>
  <c r="E30" i="4"/>
  <c r="F30" i="4"/>
  <c r="G30" i="4"/>
  <c r="H30" i="4"/>
  <c r="I30" i="4"/>
  <c r="J30" i="4"/>
  <c r="K30" i="4"/>
  <c r="L30" i="4"/>
  <c r="M30" i="4"/>
  <c r="N30" i="4"/>
  <c r="C31" i="4"/>
  <c r="D31" i="4"/>
  <c r="E31" i="4"/>
  <c r="F31" i="4"/>
  <c r="G31" i="4"/>
  <c r="H31" i="4"/>
  <c r="I31" i="4"/>
  <c r="J31" i="4"/>
  <c r="K31" i="4"/>
  <c r="L31" i="4"/>
  <c r="M31" i="4"/>
  <c r="N31" i="4"/>
  <c r="C32" i="4"/>
  <c r="D32" i="4"/>
  <c r="E32" i="4"/>
  <c r="F32" i="4"/>
  <c r="G32" i="4"/>
  <c r="H32" i="4"/>
  <c r="I32" i="4"/>
  <c r="J32" i="4"/>
  <c r="K32" i="4"/>
  <c r="L32" i="4"/>
  <c r="M32" i="4"/>
  <c r="N32" i="4"/>
  <c r="C33" i="4"/>
  <c r="D33" i="4"/>
  <c r="E33" i="4"/>
  <c r="F33" i="4"/>
  <c r="G33" i="4"/>
  <c r="H33" i="4"/>
  <c r="I33" i="4"/>
  <c r="J33" i="4"/>
  <c r="O33" i="4" s="1"/>
  <c r="K33" i="4"/>
  <c r="L33" i="4"/>
  <c r="M33" i="4"/>
  <c r="N33" i="4"/>
  <c r="C34" i="4"/>
  <c r="D34" i="4"/>
  <c r="E34" i="4"/>
  <c r="F34" i="4"/>
  <c r="G34" i="4"/>
  <c r="H34" i="4"/>
  <c r="I34" i="4"/>
  <c r="J34" i="4"/>
  <c r="O34" i="4" s="1"/>
  <c r="K34" i="4"/>
  <c r="L34" i="4"/>
  <c r="M34" i="4"/>
  <c r="N34" i="4"/>
  <c r="C35" i="4"/>
  <c r="D35" i="4"/>
  <c r="E35" i="4"/>
  <c r="F35" i="4"/>
  <c r="G35" i="4"/>
  <c r="H35" i="4"/>
  <c r="I35" i="4"/>
  <c r="J35" i="4"/>
  <c r="O35" i="4" s="1"/>
  <c r="K35" i="4"/>
  <c r="L35" i="4"/>
  <c r="M35" i="4"/>
  <c r="N35" i="4"/>
  <c r="C36" i="4"/>
  <c r="D36" i="4"/>
  <c r="E36" i="4"/>
  <c r="F36" i="4"/>
  <c r="G36" i="4"/>
  <c r="H36" i="4"/>
  <c r="I36" i="4"/>
  <c r="J36" i="4"/>
  <c r="K36" i="4"/>
  <c r="L36" i="4"/>
  <c r="M36" i="4"/>
  <c r="N36" i="4"/>
  <c r="C37" i="4"/>
  <c r="D37" i="4"/>
  <c r="E37" i="4"/>
  <c r="F37" i="4"/>
  <c r="G37" i="4"/>
  <c r="H37" i="4"/>
  <c r="I37" i="4"/>
  <c r="J37" i="4"/>
  <c r="K37" i="4"/>
  <c r="L37" i="4"/>
  <c r="M37" i="4"/>
  <c r="N37" i="4"/>
  <c r="C38" i="4"/>
  <c r="D38" i="4"/>
  <c r="E38" i="4"/>
  <c r="F38" i="4"/>
  <c r="G38" i="4"/>
  <c r="H38" i="4"/>
  <c r="I38" i="4"/>
  <c r="J38" i="4"/>
  <c r="K38" i="4"/>
  <c r="L38" i="4"/>
  <c r="M38" i="4"/>
  <c r="N38" i="4"/>
  <c r="C39" i="4"/>
  <c r="D39" i="4"/>
  <c r="E39" i="4"/>
  <c r="F39" i="4"/>
  <c r="G39" i="4"/>
  <c r="H39" i="4"/>
  <c r="I39" i="4"/>
  <c r="J39" i="4"/>
  <c r="K39" i="4"/>
  <c r="L39" i="4"/>
  <c r="M39" i="4"/>
  <c r="N39" i="4"/>
  <c r="C40" i="4"/>
  <c r="D40" i="4"/>
  <c r="E40" i="4"/>
  <c r="F40" i="4"/>
  <c r="G40" i="4"/>
  <c r="H40" i="4"/>
  <c r="I40" i="4"/>
  <c r="J40" i="4"/>
  <c r="K40" i="4"/>
  <c r="L40" i="4"/>
  <c r="M40" i="4"/>
  <c r="N40" i="4"/>
  <c r="C41" i="4"/>
  <c r="D41" i="4"/>
  <c r="E41" i="4"/>
  <c r="F41" i="4"/>
  <c r="G41" i="4"/>
  <c r="H41" i="4"/>
  <c r="I41" i="4"/>
  <c r="J41" i="4"/>
  <c r="K41" i="4"/>
  <c r="L41" i="4"/>
  <c r="M41" i="4"/>
  <c r="N41" i="4"/>
  <c r="D23" i="4"/>
  <c r="E23" i="4"/>
  <c r="F23" i="4"/>
  <c r="G23" i="4"/>
  <c r="H23" i="4"/>
  <c r="I23" i="4"/>
  <c r="J23" i="4"/>
  <c r="K23" i="4"/>
  <c r="O23" i="4" s="1"/>
  <c r="L23" i="4"/>
  <c r="M23" i="4"/>
  <c r="N23" i="4"/>
  <c r="C23" i="4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7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3" i="2"/>
  <c r="O1" i="2"/>
  <c r="G27" i="1"/>
  <c r="H27" i="1"/>
  <c r="D22" i="3"/>
  <c r="E22" i="3"/>
  <c r="F22" i="3"/>
  <c r="F23" i="3" s="1"/>
  <c r="C22" i="3"/>
  <c r="C222" i="2"/>
  <c r="D222" i="2"/>
  <c r="J190" i="2"/>
  <c r="K190" i="2"/>
  <c r="L190" i="2"/>
  <c r="M190" i="2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K189" i="2"/>
  <c r="L189" i="2"/>
  <c r="M189" i="2"/>
  <c r="J189" i="2"/>
  <c r="G189" i="2"/>
  <c r="H189" i="2"/>
  <c r="I189" i="2"/>
  <c r="F189" i="2"/>
  <c r="B190" i="2"/>
  <c r="I213" i="2" s="1"/>
  <c r="C190" i="2"/>
  <c r="J213" i="2" s="1"/>
  <c r="D190" i="2"/>
  <c r="K213" i="2" s="1"/>
  <c r="E190" i="2"/>
  <c r="L213" i="2" s="1"/>
  <c r="B191" i="2"/>
  <c r="I214" i="2" s="1"/>
  <c r="C191" i="2"/>
  <c r="J214" i="2" s="1"/>
  <c r="D191" i="2"/>
  <c r="D214" i="2" s="1"/>
  <c r="E191" i="2"/>
  <c r="E214" i="2" s="1"/>
  <c r="B192" i="2"/>
  <c r="B215" i="2" s="1"/>
  <c r="C192" i="2"/>
  <c r="C215" i="2" s="1"/>
  <c r="D192" i="2"/>
  <c r="D215" i="2" s="1"/>
  <c r="E192" i="2"/>
  <c r="E215" i="2" s="1"/>
  <c r="B193" i="2"/>
  <c r="I216" i="2" s="1"/>
  <c r="C193" i="2"/>
  <c r="J216" i="2" s="1"/>
  <c r="D193" i="2"/>
  <c r="K216" i="2" s="1"/>
  <c r="E193" i="2"/>
  <c r="L216" i="2" s="1"/>
  <c r="B194" i="2"/>
  <c r="I217" i="2" s="1"/>
  <c r="C194" i="2"/>
  <c r="J217" i="2" s="1"/>
  <c r="D194" i="2"/>
  <c r="D217" i="2" s="1"/>
  <c r="E194" i="2"/>
  <c r="E217" i="2" s="1"/>
  <c r="B195" i="2"/>
  <c r="B218" i="2" s="1"/>
  <c r="C195" i="2"/>
  <c r="C218" i="2" s="1"/>
  <c r="D195" i="2"/>
  <c r="D218" i="2" s="1"/>
  <c r="E195" i="2"/>
  <c r="E218" i="2" s="1"/>
  <c r="B196" i="2"/>
  <c r="I219" i="2" s="1"/>
  <c r="C196" i="2"/>
  <c r="J219" i="2" s="1"/>
  <c r="D196" i="2"/>
  <c r="K219" i="2" s="1"/>
  <c r="E196" i="2"/>
  <c r="L219" i="2" s="1"/>
  <c r="B197" i="2"/>
  <c r="I220" i="2" s="1"/>
  <c r="C197" i="2"/>
  <c r="J220" i="2" s="1"/>
  <c r="D197" i="2"/>
  <c r="D220" i="2" s="1"/>
  <c r="E197" i="2"/>
  <c r="E220" i="2" s="1"/>
  <c r="B198" i="2"/>
  <c r="B221" i="2" s="1"/>
  <c r="C198" i="2"/>
  <c r="C221" i="2" s="1"/>
  <c r="D198" i="2"/>
  <c r="D221" i="2" s="1"/>
  <c r="E198" i="2"/>
  <c r="E221" i="2" s="1"/>
  <c r="B199" i="2"/>
  <c r="I222" i="2" s="1"/>
  <c r="C199" i="2"/>
  <c r="J222" i="2" s="1"/>
  <c r="D199" i="2"/>
  <c r="K222" i="2" s="1"/>
  <c r="E199" i="2"/>
  <c r="L222" i="2" s="1"/>
  <c r="B200" i="2"/>
  <c r="I223" i="2" s="1"/>
  <c r="C200" i="2"/>
  <c r="J223" i="2" s="1"/>
  <c r="D200" i="2"/>
  <c r="D223" i="2" s="1"/>
  <c r="E200" i="2"/>
  <c r="E223" i="2" s="1"/>
  <c r="B201" i="2"/>
  <c r="B224" i="2" s="1"/>
  <c r="C201" i="2"/>
  <c r="C224" i="2" s="1"/>
  <c r="D201" i="2"/>
  <c r="D224" i="2" s="1"/>
  <c r="E201" i="2"/>
  <c r="E224" i="2" s="1"/>
  <c r="B202" i="2"/>
  <c r="I225" i="2" s="1"/>
  <c r="C202" i="2"/>
  <c r="J225" i="2" s="1"/>
  <c r="D202" i="2"/>
  <c r="K225" i="2" s="1"/>
  <c r="E202" i="2"/>
  <c r="L225" i="2" s="1"/>
  <c r="B203" i="2"/>
  <c r="I226" i="2" s="1"/>
  <c r="C203" i="2"/>
  <c r="J226" i="2" s="1"/>
  <c r="D203" i="2"/>
  <c r="D226" i="2" s="1"/>
  <c r="E203" i="2"/>
  <c r="E226" i="2" s="1"/>
  <c r="B204" i="2"/>
  <c r="B227" i="2" s="1"/>
  <c r="C204" i="2"/>
  <c r="C227" i="2" s="1"/>
  <c r="D204" i="2"/>
  <c r="D227" i="2" s="1"/>
  <c r="E204" i="2"/>
  <c r="E227" i="2" s="1"/>
  <c r="B205" i="2"/>
  <c r="I228" i="2" s="1"/>
  <c r="C205" i="2"/>
  <c r="J228" i="2" s="1"/>
  <c r="D205" i="2"/>
  <c r="K228" i="2" s="1"/>
  <c r="E205" i="2"/>
  <c r="L228" i="2" s="1"/>
  <c r="B206" i="2"/>
  <c r="I229" i="2" s="1"/>
  <c r="C206" i="2"/>
  <c r="J229" i="2" s="1"/>
  <c r="D206" i="2"/>
  <c r="D229" i="2" s="1"/>
  <c r="E206" i="2"/>
  <c r="E229" i="2" s="1"/>
  <c r="B207" i="2"/>
  <c r="B230" i="2" s="1"/>
  <c r="C207" i="2"/>
  <c r="C230" i="2" s="1"/>
  <c r="D207" i="2"/>
  <c r="D230" i="2" s="1"/>
  <c r="E207" i="2"/>
  <c r="E230" i="2" s="1"/>
  <c r="C189" i="2"/>
  <c r="J212" i="2" s="1"/>
  <c r="D189" i="2"/>
  <c r="K212" i="2" s="1"/>
  <c r="E189" i="2"/>
  <c r="L212" i="2" s="1"/>
  <c r="B189" i="2"/>
  <c r="I212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E133" i="2"/>
  <c r="E134" i="2"/>
  <c r="E135" i="2"/>
  <c r="E136" i="2"/>
  <c r="F136" i="2" s="1"/>
  <c r="F135" i="2"/>
  <c r="F134" i="2"/>
  <c r="F133" i="2"/>
  <c r="F132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E118" i="2"/>
  <c r="E119" i="2"/>
  <c r="E120" i="2"/>
  <c r="E121" i="2"/>
  <c r="E122" i="2"/>
  <c r="E123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H141" i="2"/>
  <c r="I141" i="2"/>
  <c r="J141" i="2"/>
  <c r="G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C141" i="2"/>
  <c r="D141" i="2"/>
  <c r="E141" i="2"/>
  <c r="B141" i="2"/>
  <c r="D25" i="2"/>
  <c r="D26" i="2"/>
  <c r="D27" i="2"/>
  <c r="D28" i="2"/>
  <c r="D47" i="2" s="1"/>
  <c r="D29" i="2"/>
  <c r="D30" i="2"/>
  <c r="D31" i="2"/>
  <c r="D32" i="2"/>
  <c r="D33" i="2"/>
  <c r="B25" i="2"/>
  <c r="B26" i="2"/>
  <c r="B27" i="2"/>
  <c r="B28" i="2"/>
  <c r="B29" i="2"/>
  <c r="B30" i="2"/>
  <c r="B31" i="2"/>
  <c r="B32" i="2"/>
  <c r="B33" i="2"/>
  <c r="E25" i="2"/>
  <c r="E26" i="2"/>
  <c r="E27" i="2"/>
  <c r="E28" i="2"/>
  <c r="E29" i="2"/>
  <c r="E30" i="2"/>
  <c r="E31" i="2"/>
  <c r="E32" i="2"/>
  <c r="E33" i="2"/>
  <c r="F25" i="2"/>
  <c r="F26" i="2"/>
  <c r="F27" i="2"/>
  <c r="F28" i="2"/>
  <c r="F29" i="2"/>
  <c r="F30" i="2"/>
  <c r="F31" i="2"/>
  <c r="F32" i="2"/>
  <c r="F33" i="2"/>
  <c r="G25" i="2"/>
  <c r="G26" i="2"/>
  <c r="G27" i="2"/>
  <c r="G28" i="2"/>
  <c r="G29" i="2"/>
  <c r="G30" i="2"/>
  <c r="G31" i="2"/>
  <c r="G32" i="2"/>
  <c r="G33" i="2"/>
  <c r="H25" i="2"/>
  <c r="H26" i="2"/>
  <c r="H27" i="2"/>
  <c r="H28" i="2"/>
  <c r="H29" i="2"/>
  <c r="H30" i="2"/>
  <c r="H31" i="2"/>
  <c r="H32" i="2"/>
  <c r="H33" i="2"/>
  <c r="I25" i="2"/>
  <c r="I26" i="2"/>
  <c r="I27" i="2"/>
  <c r="I28" i="2"/>
  <c r="I29" i="2"/>
  <c r="I30" i="2"/>
  <c r="I31" i="2"/>
  <c r="I32" i="2"/>
  <c r="I33" i="2"/>
  <c r="J25" i="2"/>
  <c r="J26" i="2"/>
  <c r="J27" i="2"/>
  <c r="J28" i="2"/>
  <c r="J29" i="2"/>
  <c r="J30" i="2"/>
  <c r="J31" i="2"/>
  <c r="J32" i="2"/>
  <c r="J33" i="2"/>
  <c r="K25" i="2"/>
  <c r="K26" i="2"/>
  <c r="K27" i="2"/>
  <c r="K28" i="2"/>
  <c r="K29" i="2"/>
  <c r="K30" i="2"/>
  <c r="K31" i="2"/>
  <c r="K32" i="2"/>
  <c r="K33" i="2"/>
  <c r="L25" i="2"/>
  <c r="L26" i="2"/>
  <c r="L27" i="2"/>
  <c r="L28" i="2"/>
  <c r="L29" i="2"/>
  <c r="L30" i="2"/>
  <c r="L31" i="2"/>
  <c r="L32" i="2"/>
  <c r="L33" i="2"/>
  <c r="M25" i="2"/>
  <c r="M26" i="2"/>
  <c r="M27" i="2"/>
  <c r="M28" i="2"/>
  <c r="M29" i="2"/>
  <c r="M30" i="2"/>
  <c r="M31" i="2"/>
  <c r="M32" i="2"/>
  <c r="M33" i="2"/>
  <c r="N25" i="2"/>
  <c r="N26" i="2"/>
  <c r="N27" i="2"/>
  <c r="N28" i="2"/>
  <c r="N29" i="2"/>
  <c r="N30" i="2"/>
  <c r="N31" i="2"/>
  <c r="N32" i="2"/>
  <c r="N33" i="2"/>
  <c r="D34" i="2"/>
  <c r="D35" i="2"/>
  <c r="D36" i="2"/>
  <c r="D37" i="2"/>
  <c r="D38" i="2"/>
  <c r="D39" i="2"/>
  <c r="D40" i="2"/>
  <c r="D41" i="2"/>
  <c r="D42" i="2"/>
  <c r="D43" i="2"/>
  <c r="B34" i="2"/>
  <c r="B35" i="2"/>
  <c r="B36" i="2"/>
  <c r="B37" i="2"/>
  <c r="B38" i="2"/>
  <c r="B39" i="2"/>
  <c r="B40" i="2"/>
  <c r="B41" i="2"/>
  <c r="B42" i="2"/>
  <c r="B43" i="2"/>
  <c r="E34" i="2"/>
  <c r="E35" i="2"/>
  <c r="E36" i="2"/>
  <c r="E37" i="2"/>
  <c r="E38" i="2"/>
  <c r="E39" i="2"/>
  <c r="E40" i="2"/>
  <c r="E41" i="2"/>
  <c r="E42" i="2"/>
  <c r="E43" i="2"/>
  <c r="F34" i="2"/>
  <c r="F35" i="2"/>
  <c r="F36" i="2"/>
  <c r="F37" i="2"/>
  <c r="F38" i="2"/>
  <c r="F39" i="2"/>
  <c r="F40" i="2"/>
  <c r="F41" i="2"/>
  <c r="F42" i="2"/>
  <c r="F43" i="2"/>
  <c r="G34" i="2"/>
  <c r="G35" i="2"/>
  <c r="G36" i="2"/>
  <c r="G37" i="2"/>
  <c r="G38" i="2"/>
  <c r="G39" i="2"/>
  <c r="G40" i="2"/>
  <c r="G41" i="2"/>
  <c r="G42" i="2"/>
  <c r="G43" i="2"/>
  <c r="H34" i="2"/>
  <c r="H35" i="2"/>
  <c r="H36" i="2"/>
  <c r="H37" i="2"/>
  <c r="H38" i="2"/>
  <c r="H39" i="2"/>
  <c r="H40" i="2"/>
  <c r="H41" i="2"/>
  <c r="H42" i="2"/>
  <c r="H43" i="2"/>
  <c r="I34" i="2"/>
  <c r="I35" i="2"/>
  <c r="I36" i="2"/>
  <c r="I37" i="2"/>
  <c r="I38" i="2"/>
  <c r="I39" i="2"/>
  <c r="I40" i="2"/>
  <c r="I41" i="2"/>
  <c r="I42" i="2"/>
  <c r="I43" i="2"/>
  <c r="J34" i="2"/>
  <c r="J35" i="2"/>
  <c r="J36" i="2"/>
  <c r="J37" i="2"/>
  <c r="J38" i="2"/>
  <c r="J39" i="2"/>
  <c r="J40" i="2"/>
  <c r="J41" i="2"/>
  <c r="J42" i="2"/>
  <c r="J43" i="2"/>
  <c r="K34" i="2"/>
  <c r="K35" i="2"/>
  <c r="K36" i="2"/>
  <c r="K37" i="2"/>
  <c r="K38" i="2"/>
  <c r="K39" i="2"/>
  <c r="K40" i="2"/>
  <c r="K41" i="2"/>
  <c r="K42" i="2"/>
  <c r="K43" i="2"/>
  <c r="L34" i="2"/>
  <c r="L35" i="2"/>
  <c r="L36" i="2"/>
  <c r="L37" i="2"/>
  <c r="L38" i="2"/>
  <c r="L39" i="2"/>
  <c r="L40" i="2"/>
  <c r="L41" i="2"/>
  <c r="L42" i="2"/>
  <c r="L43" i="2"/>
  <c r="M34" i="2"/>
  <c r="M35" i="2"/>
  <c r="M36" i="2"/>
  <c r="M37" i="2"/>
  <c r="M38" i="2"/>
  <c r="M39" i="2"/>
  <c r="M40" i="2"/>
  <c r="M41" i="2"/>
  <c r="M42" i="2"/>
  <c r="M43" i="2"/>
  <c r="N34" i="2"/>
  <c r="N35" i="2"/>
  <c r="N36" i="2"/>
  <c r="N37" i="2"/>
  <c r="N38" i="2"/>
  <c r="N39" i="2"/>
  <c r="N40" i="2"/>
  <c r="N41" i="2"/>
  <c r="N42" i="2"/>
  <c r="N4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Q16" i="2"/>
  <c r="R16" i="2"/>
  <c r="S16" i="2"/>
  <c r="T16" i="2"/>
  <c r="U16" i="2"/>
  <c r="V16" i="2"/>
  <c r="W16" i="2"/>
  <c r="X16" i="2"/>
  <c r="Y16" i="2"/>
  <c r="Z16" i="2"/>
  <c r="AA16" i="2"/>
  <c r="AB16" i="2"/>
  <c r="Q17" i="2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11" i="2"/>
  <c r="R11" i="2"/>
  <c r="S11" i="2"/>
  <c r="T11" i="2"/>
  <c r="U11" i="2"/>
  <c r="V11" i="2"/>
  <c r="W11" i="2"/>
  <c r="X11" i="2"/>
  <c r="Y11" i="2"/>
  <c r="Z11" i="2"/>
  <c r="AA11" i="2"/>
  <c r="AB11" i="2"/>
  <c r="Q12" i="2"/>
  <c r="R12" i="2"/>
  <c r="S12" i="2"/>
  <c r="T12" i="2"/>
  <c r="U12" i="2"/>
  <c r="V12" i="2"/>
  <c r="W12" i="2"/>
  <c r="X12" i="2"/>
  <c r="Y12" i="2"/>
  <c r="Z12" i="2"/>
  <c r="AA12" i="2"/>
  <c r="AB12" i="2"/>
  <c r="Q13" i="2"/>
  <c r="R13" i="2"/>
  <c r="S13" i="2"/>
  <c r="T13" i="2"/>
  <c r="U13" i="2"/>
  <c r="V13" i="2"/>
  <c r="W13" i="2"/>
  <c r="X13" i="2"/>
  <c r="Y13" i="2"/>
  <c r="Z13" i="2"/>
  <c r="AA13" i="2"/>
  <c r="AB13" i="2"/>
  <c r="Q14" i="2"/>
  <c r="R14" i="2"/>
  <c r="S14" i="2"/>
  <c r="T14" i="2"/>
  <c r="U14" i="2"/>
  <c r="V14" i="2"/>
  <c r="W14" i="2"/>
  <c r="X14" i="2"/>
  <c r="Y14" i="2"/>
  <c r="Z14" i="2"/>
  <c r="AA14" i="2"/>
  <c r="AB14" i="2"/>
  <c r="Q15" i="2"/>
  <c r="R15" i="2"/>
  <c r="S15" i="2"/>
  <c r="T15" i="2"/>
  <c r="U15" i="2"/>
  <c r="V15" i="2"/>
  <c r="W15" i="2"/>
  <c r="X15" i="2"/>
  <c r="Y15" i="2"/>
  <c r="Z15" i="2"/>
  <c r="AA15" i="2"/>
  <c r="AB15" i="2"/>
  <c r="Q4" i="2"/>
  <c r="R4" i="2"/>
  <c r="S4" i="2"/>
  <c r="T4" i="2"/>
  <c r="U4" i="2"/>
  <c r="V4" i="2"/>
  <c r="W4" i="2"/>
  <c r="X4" i="2"/>
  <c r="Y4" i="2"/>
  <c r="Z4" i="2"/>
  <c r="AA4" i="2"/>
  <c r="AB4" i="2"/>
  <c r="Q5" i="2"/>
  <c r="R5" i="2"/>
  <c r="S5" i="2"/>
  <c r="T5" i="2"/>
  <c r="U5" i="2"/>
  <c r="V5" i="2"/>
  <c r="W5" i="2"/>
  <c r="X5" i="2"/>
  <c r="Y5" i="2"/>
  <c r="Z5" i="2"/>
  <c r="AA5" i="2"/>
  <c r="AB5" i="2"/>
  <c r="Q6" i="2"/>
  <c r="R6" i="2"/>
  <c r="S6" i="2"/>
  <c r="T6" i="2"/>
  <c r="U6" i="2"/>
  <c r="V6" i="2"/>
  <c r="W6" i="2"/>
  <c r="X6" i="2"/>
  <c r="Y6" i="2"/>
  <c r="Z6" i="2"/>
  <c r="AA6" i="2"/>
  <c r="AB6" i="2"/>
  <c r="Q7" i="2"/>
  <c r="R7" i="2"/>
  <c r="S7" i="2"/>
  <c r="T7" i="2"/>
  <c r="U7" i="2"/>
  <c r="V7" i="2"/>
  <c r="W7" i="2"/>
  <c r="X7" i="2"/>
  <c r="Y7" i="2"/>
  <c r="Z7" i="2"/>
  <c r="AA7" i="2"/>
  <c r="AB7" i="2"/>
  <c r="Q8" i="2"/>
  <c r="R8" i="2"/>
  <c r="S8" i="2"/>
  <c r="T8" i="2"/>
  <c r="U8" i="2"/>
  <c r="V8" i="2"/>
  <c r="W8" i="2"/>
  <c r="X8" i="2"/>
  <c r="Y8" i="2"/>
  <c r="Z8" i="2"/>
  <c r="AA8" i="2"/>
  <c r="AB8" i="2"/>
  <c r="Q9" i="2"/>
  <c r="R9" i="2"/>
  <c r="S9" i="2"/>
  <c r="T9" i="2"/>
  <c r="U9" i="2"/>
  <c r="V9" i="2"/>
  <c r="W9" i="2"/>
  <c r="X9" i="2"/>
  <c r="Y9" i="2"/>
  <c r="Z9" i="2"/>
  <c r="AA9" i="2"/>
  <c r="AB9" i="2"/>
  <c r="Q10" i="2"/>
  <c r="R10" i="2"/>
  <c r="S10" i="2"/>
  <c r="T10" i="2"/>
  <c r="U10" i="2"/>
  <c r="V10" i="2"/>
  <c r="W10" i="2"/>
  <c r="X10" i="2"/>
  <c r="Y10" i="2"/>
  <c r="Z10" i="2"/>
  <c r="AA10" i="2"/>
  <c r="AB10" i="2"/>
  <c r="R3" i="2"/>
  <c r="S3" i="2"/>
  <c r="T3" i="2"/>
  <c r="U3" i="2"/>
  <c r="V3" i="2"/>
  <c r="W3" i="2"/>
  <c r="X3" i="2"/>
  <c r="Y3" i="2"/>
  <c r="Z3" i="2"/>
  <c r="AA3" i="2"/>
  <c r="AB3" i="2"/>
  <c r="Q3" i="2"/>
  <c r="C280" i="3"/>
  <c r="D280" i="3"/>
  <c r="E280" i="3"/>
  <c r="F280" i="3"/>
  <c r="G280" i="3"/>
  <c r="H280" i="3"/>
  <c r="C281" i="3"/>
  <c r="D281" i="3"/>
  <c r="E281" i="3"/>
  <c r="F281" i="3"/>
  <c r="G281" i="3"/>
  <c r="H281" i="3"/>
  <c r="C282" i="3"/>
  <c r="D282" i="3"/>
  <c r="E282" i="3"/>
  <c r="F282" i="3"/>
  <c r="G282" i="3"/>
  <c r="H282" i="3"/>
  <c r="C283" i="3"/>
  <c r="D283" i="3"/>
  <c r="E283" i="3"/>
  <c r="F283" i="3"/>
  <c r="G283" i="3"/>
  <c r="H283" i="3"/>
  <c r="B281" i="3"/>
  <c r="B282" i="3"/>
  <c r="B283" i="3"/>
  <c r="B280" i="3"/>
  <c r="C273" i="3"/>
  <c r="D273" i="3"/>
  <c r="E273" i="3"/>
  <c r="F273" i="3"/>
  <c r="G273" i="3"/>
  <c r="H273" i="3"/>
  <c r="C274" i="3"/>
  <c r="D274" i="3"/>
  <c r="E274" i="3"/>
  <c r="F274" i="3"/>
  <c r="G274" i="3"/>
  <c r="H274" i="3"/>
  <c r="C275" i="3"/>
  <c r="D275" i="3"/>
  <c r="E275" i="3"/>
  <c r="F275" i="3"/>
  <c r="G275" i="3"/>
  <c r="H275" i="3"/>
  <c r="C276" i="3"/>
  <c r="D276" i="3"/>
  <c r="E276" i="3"/>
  <c r="F276" i="3"/>
  <c r="G276" i="3"/>
  <c r="H276" i="3"/>
  <c r="B274" i="3"/>
  <c r="B275" i="3"/>
  <c r="B276" i="3"/>
  <c r="B273" i="3"/>
  <c r="C248" i="3"/>
  <c r="D248" i="3"/>
  <c r="E248" i="3"/>
  <c r="F248" i="3"/>
  <c r="G248" i="3"/>
  <c r="H248" i="3"/>
  <c r="C249" i="3"/>
  <c r="D249" i="3"/>
  <c r="E249" i="3"/>
  <c r="F249" i="3"/>
  <c r="G249" i="3"/>
  <c r="H249" i="3"/>
  <c r="C250" i="3"/>
  <c r="D250" i="3"/>
  <c r="E250" i="3"/>
  <c r="F250" i="3"/>
  <c r="G250" i="3"/>
  <c r="H250" i="3"/>
  <c r="C251" i="3"/>
  <c r="D251" i="3"/>
  <c r="E251" i="3"/>
  <c r="F251" i="3"/>
  <c r="G251" i="3"/>
  <c r="H251" i="3"/>
  <c r="B249" i="3"/>
  <c r="B250" i="3"/>
  <c r="B251" i="3"/>
  <c r="B248" i="3"/>
  <c r="C241" i="3"/>
  <c r="D241" i="3"/>
  <c r="E241" i="3"/>
  <c r="F241" i="3"/>
  <c r="G241" i="3"/>
  <c r="H241" i="3"/>
  <c r="C242" i="3"/>
  <c r="D242" i="3"/>
  <c r="E242" i="3"/>
  <c r="F242" i="3"/>
  <c r="G242" i="3"/>
  <c r="H242" i="3"/>
  <c r="C243" i="3"/>
  <c r="D243" i="3"/>
  <c r="E243" i="3"/>
  <c r="F243" i="3"/>
  <c r="G243" i="3"/>
  <c r="H243" i="3"/>
  <c r="C244" i="3"/>
  <c r="D244" i="3"/>
  <c r="E244" i="3"/>
  <c r="F244" i="3"/>
  <c r="G244" i="3"/>
  <c r="H244" i="3"/>
  <c r="B242" i="3"/>
  <c r="B243" i="3"/>
  <c r="B244" i="3"/>
  <c r="B241" i="3"/>
  <c r="M217" i="3"/>
  <c r="N217" i="3"/>
  <c r="O217" i="3"/>
  <c r="P217" i="3"/>
  <c r="Q217" i="3"/>
  <c r="R217" i="3"/>
  <c r="S217" i="3"/>
  <c r="M218" i="3"/>
  <c r="N218" i="3"/>
  <c r="O218" i="3"/>
  <c r="P218" i="3"/>
  <c r="Q218" i="3"/>
  <c r="R218" i="3"/>
  <c r="S218" i="3"/>
  <c r="M219" i="3"/>
  <c r="N219" i="3"/>
  <c r="O219" i="3"/>
  <c r="P219" i="3"/>
  <c r="Q219" i="3"/>
  <c r="R219" i="3"/>
  <c r="S219" i="3"/>
  <c r="M220" i="3"/>
  <c r="N220" i="3"/>
  <c r="O220" i="3"/>
  <c r="P220" i="3"/>
  <c r="Q220" i="3"/>
  <c r="R220" i="3"/>
  <c r="S220" i="3"/>
  <c r="L218" i="3"/>
  <c r="L219" i="3"/>
  <c r="L220" i="3"/>
  <c r="L217" i="3"/>
  <c r="M212" i="3"/>
  <c r="N212" i="3"/>
  <c r="O212" i="3"/>
  <c r="P212" i="3"/>
  <c r="Q212" i="3"/>
  <c r="R212" i="3"/>
  <c r="S212" i="3"/>
  <c r="M213" i="3"/>
  <c r="N213" i="3"/>
  <c r="O213" i="3"/>
  <c r="P213" i="3"/>
  <c r="Q213" i="3"/>
  <c r="R213" i="3"/>
  <c r="S213" i="3"/>
  <c r="M214" i="3"/>
  <c r="N214" i="3"/>
  <c r="O214" i="3"/>
  <c r="P214" i="3"/>
  <c r="Q214" i="3"/>
  <c r="R214" i="3"/>
  <c r="S214" i="3"/>
  <c r="M215" i="3"/>
  <c r="N215" i="3"/>
  <c r="O215" i="3"/>
  <c r="P215" i="3"/>
  <c r="Q215" i="3"/>
  <c r="R215" i="3"/>
  <c r="S215" i="3"/>
  <c r="L213" i="3"/>
  <c r="L214" i="3"/>
  <c r="L215" i="3"/>
  <c r="L212" i="3"/>
  <c r="E197" i="3"/>
  <c r="F197" i="3"/>
  <c r="G197" i="3"/>
  <c r="H197" i="3"/>
  <c r="I197" i="3"/>
  <c r="J197" i="3"/>
  <c r="K197" i="3"/>
  <c r="L197" i="3"/>
  <c r="M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C196" i="3"/>
  <c r="D196" i="3"/>
  <c r="E196" i="3"/>
  <c r="F196" i="3"/>
  <c r="G196" i="3"/>
  <c r="H196" i="3"/>
  <c r="I196" i="3"/>
  <c r="J196" i="3"/>
  <c r="K196" i="3"/>
  <c r="L196" i="3"/>
  <c r="M196" i="3"/>
  <c r="B197" i="3"/>
  <c r="C197" i="3"/>
  <c r="D197" i="3"/>
  <c r="B196" i="3"/>
  <c r="D192" i="3"/>
  <c r="E192" i="3"/>
  <c r="F192" i="3"/>
  <c r="G192" i="3"/>
  <c r="H192" i="3"/>
  <c r="I192" i="3"/>
  <c r="J192" i="3"/>
  <c r="K192" i="3"/>
  <c r="L192" i="3"/>
  <c r="M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C191" i="3"/>
  <c r="D191" i="3"/>
  <c r="E191" i="3"/>
  <c r="F191" i="3"/>
  <c r="G191" i="3"/>
  <c r="H191" i="3"/>
  <c r="I191" i="3"/>
  <c r="J191" i="3"/>
  <c r="K191" i="3"/>
  <c r="L191" i="3"/>
  <c r="M191" i="3"/>
  <c r="B192" i="3"/>
  <c r="C192" i="3"/>
  <c r="B191" i="3"/>
  <c r="C155" i="3"/>
  <c r="D155" i="3"/>
  <c r="E155" i="3"/>
  <c r="F155" i="3"/>
  <c r="G155" i="3"/>
  <c r="H155" i="3"/>
  <c r="I155" i="3"/>
  <c r="J155" i="3"/>
  <c r="K155" i="3"/>
  <c r="L155" i="3"/>
  <c r="M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B155" i="3"/>
  <c r="D151" i="3"/>
  <c r="E151" i="3"/>
  <c r="F151" i="3"/>
  <c r="G151" i="3"/>
  <c r="H151" i="3"/>
  <c r="I151" i="3"/>
  <c r="J151" i="3"/>
  <c r="K151" i="3"/>
  <c r="L151" i="3"/>
  <c r="M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C150" i="3"/>
  <c r="D150" i="3"/>
  <c r="E150" i="3"/>
  <c r="F150" i="3"/>
  <c r="G150" i="3"/>
  <c r="H150" i="3"/>
  <c r="I150" i="3"/>
  <c r="J150" i="3"/>
  <c r="K150" i="3"/>
  <c r="L150" i="3"/>
  <c r="M150" i="3"/>
  <c r="B151" i="3"/>
  <c r="C151" i="3"/>
  <c r="B150" i="3"/>
  <c r="C98" i="3"/>
  <c r="D98" i="3"/>
  <c r="E98" i="3"/>
  <c r="F98" i="3"/>
  <c r="G98" i="3"/>
  <c r="H98" i="3"/>
  <c r="I98" i="3"/>
  <c r="C103" i="3"/>
  <c r="D103" i="3"/>
  <c r="E103" i="3"/>
  <c r="F103" i="3"/>
  <c r="G103" i="3"/>
  <c r="H103" i="3"/>
  <c r="I103" i="3"/>
  <c r="B103" i="3"/>
  <c r="B98" i="3"/>
  <c r="C97" i="3"/>
  <c r="D97" i="3"/>
  <c r="E97" i="3"/>
  <c r="F97" i="3"/>
  <c r="G97" i="3"/>
  <c r="H97" i="3"/>
  <c r="I97" i="3"/>
  <c r="C102" i="3"/>
  <c r="D102" i="3"/>
  <c r="E102" i="3"/>
  <c r="F102" i="3"/>
  <c r="G102" i="3"/>
  <c r="H102" i="3"/>
  <c r="I102" i="3"/>
  <c r="B102" i="3"/>
  <c r="B97" i="3"/>
  <c r="C96" i="3"/>
  <c r="D96" i="3"/>
  <c r="E96" i="3"/>
  <c r="F96" i="3"/>
  <c r="G96" i="3"/>
  <c r="H96" i="3"/>
  <c r="I96" i="3"/>
  <c r="C101" i="3"/>
  <c r="D101" i="3"/>
  <c r="E101" i="3"/>
  <c r="F101" i="3"/>
  <c r="G101" i="3"/>
  <c r="H101" i="3"/>
  <c r="I101" i="3"/>
  <c r="B101" i="3"/>
  <c r="B96" i="3"/>
  <c r="C95" i="3"/>
  <c r="D95" i="3"/>
  <c r="E95" i="3"/>
  <c r="F95" i="3"/>
  <c r="G95" i="3"/>
  <c r="H95" i="3"/>
  <c r="I95" i="3"/>
  <c r="C100" i="3"/>
  <c r="D100" i="3"/>
  <c r="E100" i="3"/>
  <c r="F100" i="3"/>
  <c r="G100" i="3"/>
  <c r="H100" i="3"/>
  <c r="I100" i="3"/>
  <c r="B100" i="3"/>
  <c r="B95" i="3"/>
  <c r="N28" i="3"/>
  <c r="O28" i="3"/>
  <c r="P28" i="3"/>
  <c r="Q28" i="3"/>
  <c r="R28" i="3"/>
  <c r="S28" i="3"/>
  <c r="T28" i="3"/>
  <c r="U28" i="3"/>
  <c r="N29" i="3"/>
  <c r="O29" i="3"/>
  <c r="P29" i="3"/>
  <c r="Q29" i="3"/>
  <c r="R29" i="3"/>
  <c r="S29" i="3"/>
  <c r="T29" i="3"/>
  <c r="U29" i="3"/>
  <c r="N30" i="3"/>
  <c r="O30" i="3"/>
  <c r="P30" i="3"/>
  <c r="Q30" i="3"/>
  <c r="R30" i="3"/>
  <c r="S30" i="3"/>
  <c r="T30" i="3"/>
  <c r="U30" i="3"/>
  <c r="N31" i="3"/>
  <c r="O31" i="3"/>
  <c r="P31" i="3"/>
  <c r="Q31" i="3"/>
  <c r="R31" i="3"/>
  <c r="S31" i="3"/>
  <c r="T31" i="3"/>
  <c r="U31" i="3"/>
  <c r="N32" i="3"/>
  <c r="O32" i="3"/>
  <c r="P32" i="3"/>
  <c r="Q32" i="3"/>
  <c r="R32" i="3"/>
  <c r="S32" i="3"/>
  <c r="T32" i="3"/>
  <c r="U32" i="3"/>
  <c r="M31" i="3"/>
  <c r="M30" i="3"/>
  <c r="M29" i="3"/>
  <c r="M28" i="3"/>
  <c r="M32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K3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H247" i="1"/>
  <c r="I247" i="1"/>
  <c r="J247" i="1"/>
  <c r="G247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H228" i="1"/>
  <c r="I228" i="1"/>
  <c r="J228" i="1"/>
  <c r="G228" i="1"/>
  <c r="AE173" i="1"/>
  <c r="AK173" i="1" s="1"/>
  <c r="AE175" i="1"/>
  <c r="AJ175" i="1" s="1"/>
  <c r="AE177" i="1"/>
  <c r="AJ177" i="1" s="1"/>
  <c r="AE179" i="1"/>
  <c r="AJ179" i="1" s="1"/>
  <c r="AL179" i="1"/>
  <c r="AE181" i="1"/>
  <c r="AL181" i="1" s="1"/>
  <c r="AE183" i="1"/>
  <c r="AL183" i="1" s="1"/>
  <c r="AE185" i="1"/>
  <c r="AJ185" i="1" s="1"/>
  <c r="AL185" i="1"/>
  <c r="AE187" i="1"/>
  <c r="AL187" i="1" s="1"/>
  <c r="AE189" i="1"/>
  <c r="AL189" i="1" s="1"/>
  <c r="V172" i="1"/>
  <c r="AA172" i="1" s="1"/>
  <c r="AC172" i="1"/>
  <c r="V174" i="1"/>
  <c r="AC174" i="1" s="1"/>
  <c r="V176" i="1"/>
  <c r="AC176" i="1" s="1"/>
  <c r="V178" i="1"/>
  <c r="AB178" i="1" s="1"/>
  <c r="V180" i="1"/>
  <c r="AA180" i="1" s="1"/>
  <c r="V182" i="1"/>
  <c r="AA182" i="1" s="1"/>
  <c r="V184" i="1"/>
  <c r="AA184" i="1" s="1"/>
  <c r="V186" i="1"/>
  <c r="AC186" i="1"/>
  <c r="V188" i="1"/>
  <c r="AC188" i="1" s="1"/>
  <c r="V171" i="1"/>
  <c r="AA171" i="1" s="1"/>
  <c r="M177" i="1"/>
  <c r="T177" i="1"/>
  <c r="M181" i="1"/>
  <c r="R181" i="1" s="1"/>
  <c r="M185" i="1"/>
  <c r="T185" i="1" s="1"/>
  <c r="M189" i="1"/>
  <c r="T189" i="1" s="1"/>
  <c r="D172" i="1"/>
  <c r="K172" i="1" s="1"/>
  <c r="D174" i="1"/>
  <c r="J174" i="1" s="1"/>
  <c r="D176" i="1"/>
  <c r="K176" i="1" s="1"/>
  <c r="D178" i="1"/>
  <c r="J178" i="1" s="1"/>
  <c r="D180" i="1"/>
  <c r="I180" i="1" s="1"/>
  <c r="D182" i="1"/>
  <c r="K182" i="1" s="1"/>
  <c r="D184" i="1"/>
  <c r="K184" i="1" s="1"/>
  <c r="D186" i="1"/>
  <c r="I186" i="1" s="1"/>
  <c r="D188" i="1"/>
  <c r="K188" i="1" s="1"/>
  <c r="D171" i="1"/>
  <c r="K171" i="1" s="1"/>
  <c r="F214" i="1"/>
  <c r="G214" i="1"/>
  <c r="H214" i="1"/>
  <c r="F215" i="1"/>
  <c r="G215" i="1"/>
  <c r="H215" i="1"/>
  <c r="F216" i="1"/>
  <c r="G216" i="1"/>
  <c r="H216" i="1"/>
  <c r="F217" i="1"/>
  <c r="G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H213" i="1"/>
  <c r="G213" i="1"/>
  <c r="F213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G195" i="1"/>
  <c r="F195" i="1"/>
  <c r="AE172" i="1"/>
  <c r="AJ172" i="1" s="1"/>
  <c r="AE174" i="1"/>
  <c r="AK174" i="1" s="1"/>
  <c r="AE176" i="1"/>
  <c r="AJ176" i="1" s="1"/>
  <c r="AE178" i="1"/>
  <c r="AL178" i="1" s="1"/>
  <c r="AE180" i="1"/>
  <c r="AJ180" i="1" s="1"/>
  <c r="AJ181" i="1"/>
  <c r="AE182" i="1"/>
  <c r="AL182" i="1" s="1"/>
  <c r="AE184" i="1"/>
  <c r="AJ184" i="1" s="1"/>
  <c r="AE186" i="1"/>
  <c r="AL186" i="1" s="1"/>
  <c r="AJ187" i="1"/>
  <c r="AE188" i="1"/>
  <c r="AJ188" i="1" s="1"/>
  <c r="AE171" i="1"/>
  <c r="AL171" i="1" s="1"/>
  <c r="V173" i="1"/>
  <c r="AA173" i="1" s="1"/>
  <c r="V175" i="1"/>
  <c r="AC175" i="1" s="1"/>
  <c r="V177" i="1"/>
  <c r="AC177" i="1" s="1"/>
  <c r="V179" i="1"/>
  <c r="AA179" i="1" s="1"/>
  <c r="V181" i="1"/>
  <c r="AA181" i="1" s="1"/>
  <c r="V183" i="1"/>
  <c r="AC183" i="1" s="1"/>
  <c r="V185" i="1"/>
  <c r="AA185" i="1" s="1"/>
  <c r="AA186" i="1"/>
  <c r="V187" i="1"/>
  <c r="AC187" i="1" s="1"/>
  <c r="V189" i="1"/>
  <c r="AA189" i="1" s="1"/>
  <c r="M175" i="1"/>
  <c r="S175" i="1" s="1"/>
  <c r="M176" i="1"/>
  <c r="R176" i="1"/>
  <c r="R177" i="1"/>
  <c r="M178" i="1"/>
  <c r="S178" i="1" s="1"/>
  <c r="M179" i="1"/>
  <c r="R179" i="1" s="1"/>
  <c r="M180" i="1"/>
  <c r="R180" i="1" s="1"/>
  <c r="M182" i="1"/>
  <c r="S182" i="1" s="1"/>
  <c r="M183" i="1"/>
  <c r="R183" i="1" s="1"/>
  <c r="M184" i="1"/>
  <c r="R184" i="1" s="1"/>
  <c r="R185" i="1"/>
  <c r="M186" i="1"/>
  <c r="T186" i="1" s="1"/>
  <c r="M187" i="1"/>
  <c r="R187" i="1" s="1"/>
  <c r="M188" i="1"/>
  <c r="R188" i="1" s="1"/>
  <c r="M172" i="1"/>
  <c r="R172" i="1" s="1"/>
  <c r="M173" i="1"/>
  <c r="R173" i="1" s="1"/>
  <c r="M174" i="1"/>
  <c r="R174" i="1" s="1"/>
  <c r="M171" i="1"/>
  <c r="R171" i="1" s="1"/>
  <c r="D173" i="1"/>
  <c r="I173" i="1"/>
  <c r="I174" i="1"/>
  <c r="D175" i="1"/>
  <c r="I175" i="1" s="1"/>
  <c r="D177" i="1"/>
  <c r="I177" i="1" s="1"/>
  <c r="D179" i="1"/>
  <c r="I179" i="1" s="1"/>
  <c r="D181" i="1"/>
  <c r="I181" i="1" s="1"/>
  <c r="D183" i="1"/>
  <c r="I183" i="1" s="1"/>
  <c r="I184" i="1"/>
  <c r="D185" i="1"/>
  <c r="K185" i="1" s="1"/>
  <c r="D187" i="1"/>
  <c r="I187" i="1" s="1"/>
  <c r="D189" i="1"/>
  <c r="I189" i="1" s="1"/>
  <c r="Y129" i="1"/>
  <c r="AC129" i="1" s="1"/>
  <c r="Y130" i="1"/>
  <c r="AC130" i="1" s="1"/>
  <c r="Y131" i="1"/>
  <c r="AC131" i="1" s="1"/>
  <c r="Y132" i="1"/>
  <c r="AC132" i="1" s="1"/>
  <c r="Y133" i="1"/>
  <c r="AC133" i="1" s="1"/>
  <c r="Y134" i="1"/>
  <c r="AD134" i="1" s="1"/>
  <c r="Y135" i="1"/>
  <c r="AC135" i="1" s="1"/>
  <c r="Y136" i="1"/>
  <c r="AC136" i="1" s="1"/>
  <c r="Y137" i="1"/>
  <c r="AC137" i="1" s="1"/>
  <c r="Y138" i="1"/>
  <c r="AC138" i="1" s="1"/>
  <c r="Y139" i="1"/>
  <c r="AC139" i="1" s="1"/>
  <c r="Y140" i="1"/>
  <c r="AD140" i="1" s="1"/>
  <c r="AC140" i="1"/>
  <c r="Y141" i="1"/>
  <c r="AC141" i="1" s="1"/>
  <c r="Y142" i="1"/>
  <c r="AC142" i="1" s="1"/>
  <c r="Y143" i="1"/>
  <c r="AD143" i="1" s="1"/>
  <c r="Y144" i="1"/>
  <c r="AD144" i="1" s="1"/>
  <c r="Y145" i="1"/>
  <c r="AC145" i="1" s="1"/>
  <c r="Y146" i="1"/>
  <c r="AD146" i="1" s="1"/>
  <c r="Y128" i="1"/>
  <c r="AC128" i="1" s="1"/>
  <c r="R129" i="1"/>
  <c r="V129" i="1" s="1"/>
  <c r="R130" i="1"/>
  <c r="V130" i="1" s="1"/>
  <c r="R131" i="1"/>
  <c r="V131" i="1" s="1"/>
  <c r="R132" i="1"/>
  <c r="V132" i="1" s="1"/>
  <c r="R133" i="1"/>
  <c r="W133" i="1" s="1"/>
  <c r="R134" i="1"/>
  <c r="V134" i="1" s="1"/>
  <c r="R135" i="1"/>
  <c r="V135" i="1" s="1"/>
  <c r="R136" i="1"/>
  <c r="W136" i="1" s="1"/>
  <c r="R137" i="1"/>
  <c r="V137" i="1" s="1"/>
  <c r="R138" i="1"/>
  <c r="V138" i="1" s="1"/>
  <c r="R139" i="1"/>
  <c r="W139" i="1" s="1"/>
  <c r="R140" i="1"/>
  <c r="W140" i="1" s="1"/>
  <c r="R141" i="1"/>
  <c r="V141" i="1" s="1"/>
  <c r="R142" i="1"/>
  <c r="V142" i="1" s="1"/>
  <c r="R143" i="1"/>
  <c r="V143" i="1" s="1"/>
  <c r="R144" i="1"/>
  <c r="V144" i="1" s="1"/>
  <c r="R145" i="1"/>
  <c r="W145" i="1" s="1"/>
  <c r="R146" i="1"/>
  <c r="V146" i="1" s="1"/>
  <c r="R128" i="1"/>
  <c r="W128" i="1" s="1"/>
  <c r="V128" i="1"/>
  <c r="K129" i="1"/>
  <c r="P129" i="1" s="1"/>
  <c r="K130" i="1"/>
  <c r="O130" i="1" s="1"/>
  <c r="K131" i="1"/>
  <c r="O131" i="1" s="1"/>
  <c r="K132" i="1"/>
  <c r="P132" i="1" s="1"/>
  <c r="K133" i="1"/>
  <c r="O133" i="1" s="1"/>
  <c r="K134" i="1"/>
  <c r="P134" i="1" s="1"/>
  <c r="K135" i="1"/>
  <c r="O135" i="1" s="1"/>
  <c r="K136" i="1"/>
  <c r="O136" i="1" s="1"/>
  <c r="K137" i="1"/>
  <c r="O137" i="1" s="1"/>
  <c r="K138" i="1"/>
  <c r="P138" i="1" s="1"/>
  <c r="K139" i="1"/>
  <c r="P139" i="1" s="1"/>
  <c r="K140" i="1"/>
  <c r="O140" i="1" s="1"/>
  <c r="K141" i="1"/>
  <c r="O141" i="1" s="1"/>
  <c r="K142" i="1"/>
  <c r="O142" i="1" s="1"/>
  <c r="K143" i="1"/>
  <c r="O143" i="1" s="1"/>
  <c r="K144" i="1"/>
  <c r="P144" i="1" s="1"/>
  <c r="K145" i="1"/>
  <c r="O145" i="1"/>
  <c r="K146" i="1"/>
  <c r="O146" i="1" s="1"/>
  <c r="K128" i="1"/>
  <c r="P128" i="1" s="1"/>
  <c r="D129" i="1"/>
  <c r="H129" i="1" s="1"/>
  <c r="D130" i="1"/>
  <c r="H130" i="1" s="1"/>
  <c r="D131" i="1"/>
  <c r="I131" i="1" s="1"/>
  <c r="D132" i="1"/>
  <c r="H132" i="1" s="1"/>
  <c r="D133" i="1"/>
  <c r="I133" i="1" s="1"/>
  <c r="D134" i="1"/>
  <c r="I134" i="1" s="1"/>
  <c r="D135" i="1"/>
  <c r="H135" i="1" s="1"/>
  <c r="D136" i="1"/>
  <c r="H136" i="1" s="1"/>
  <c r="D137" i="1"/>
  <c r="I137" i="1" s="1"/>
  <c r="D138" i="1"/>
  <c r="H138" i="1"/>
  <c r="D139" i="1"/>
  <c r="H139" i="1" s="1"/>
  <c r="D140" i="1"/>
  <c r="H140" i="1" s="1"/>
  <c r="D141" i="1"/>
  <c r="I141" i="1" s="1"/>
  <c r="D142" i="1"/>
  <c r="H142" i="1" s="1"/>
  <c r="D143" i="1"/>
  <c r="I143" i="1" s="1"/>
  <c r="D144" i="1"/>
  <c r="H144" i="1" s="1"/>
  <c r="D145" i="1"/>
  <c r="H145" i="1" s="1"/>
  <c r="D146" i="1"/>
  <c r="I146" i="1" s="1"/>
  <c r="D128" i="1"/>
  <c r="H128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C120" i="1"/>
  <c r="D120" i="1"/>
  <c r="B121" i="1"/>
  <c r="C121" i="1"/>
  <c r="D121" i="1"/>
  <c r="B122" i="1"/>
  <c r="C122" i="1"/>
  <c r="D122" i="1"/>
  <c r="B123" i="1"/>
  <c r="C123" i="1"/>
  <c r="D123" i="1"/>
  <c r="B120" i="1"/>
  <c r="J186" i="1"/>
  <c r="J184" i="1"/>
  <c r="J182" i="1"/>
  <c r="J176" i="1"/>
  <c r="J172" i="1"/>
  <c r="S183" i="1"/>
  <c r="S181" i="1"/>
  <c r="S177" i="1"/>
  <c r="AB188" i="1"/>
  <c r="AB186" i="1"/>
  <c r="AB176" i="1"/>
  <c r="AB174" i="1"/>
  <c r="AB172" i="1"/>
  <c r="AK189" i="1"/>
  <c r="AK187" i="1"/>
  <c r="AK183" i="1"/>
  <c r="AK181" i="1"/>
  <c r="K187" i="1"/>
  <c r="K177" i="1"/>
  <c r="K175" i="1"/>
  <c r="K173" i="1"/>
  <c r="S171" i="1"/>
  <c r="T188" i="1"/>
  <c r="T184" i="1"/>
  <c r="T180" i="1"/>
  <c r="T176" i="1"/>
  <c r="AC185" i="1"/>
  <c r="AC173" i="1"/>
  <c r="AK171" i="1"/>
  <c r="AL184" i="1"/>
  <c r="AL172" i="1"/>
  <c r="T183" i="1"/>
  <c r="J187" i="1"/>
  <c r="J183" i="1"/>
  <c r="J175" i="1"/>
  <c r="J173" i="1"/>
  <c r="T171" i="1"/>
  <c r="S188" i="1"/>
  <c r="S184" i="1"/>
  <c r="S180" i="1"/>
  <c r="S176" i="1"/>
  <c r="AB187" i="1"/>
  <c r="AB185" i="1"/>
  <c r="AB173" i="1"/>
  <c r="AK186" i="1"/>
  <c r="AK184" i="1"/>
  <c r="AK182" i="1"/>
  <c r="AK172" i="1"/>
  <c r="AD142" i="1"/>
  <c r="I145" i="1"/>
  <c r="AD138" i="1"/>
  <c r="W143" i="1"/>
  <c r="AD130" i="1"/>
  <c r="I128" i="1"/>
  <c r="I135" i="1"/>
  <c r="P146" i="1"/>
  <c r="P142" i="1"/>
  <c r="P130" i="1"/>
  <c r="AD132" i="1"/>
  <c r="I138" i="1"/>
  <c r="P145" i="1"/>
  <c r="P141" i="1"/>
  <c r="W144" i="1"/>
  <c r="W132" i="1"/>
  <c r="AD131" i="1"/>
  <c r="I144" i="1"/>
  <c r="I136" i="1"/>
  <c r="I132" i="1"/>
  <c r="P131" i="1"/>
  <c r="W146" i="1"/>
  <c r="W134" i="1"/>
  <c r="W130" i="1"/>
  <c r="AD141" i="1"/>
  <c r="AD133" i="1"/>
  <c r="AD129" i="1"/>
  <c r="B81" i="1"/>
  <c r="C81" i="1"/>
  <c r="D81" i="1"/>
  <c r="B82" i="1"/>
  <c r="C82" i="1"/>
  <c r="D82" i="1"/>
  <c r="B83" i="1"/>
  <c r="C83" i="1"/>
  <c r="D83" i="1"/>
  <c r="B84" i="1"/>
  <c r="C84" i="1"/>
  <c r="D84" i="1"/>
  <c r="C78" i="1"/>
  <c r="D78" i="1"/>
  <c r="B79" i="1"/>
  <c r="C79" i="1"/>
  <c r="D79" i="1"/>
  <c r="C76" i="1"/>
  <c r="D76" i="1"/>
  <c r="B77" i="1"/>
  <c r="C77" i="1"/>
  <c r="D77" i="1"/>
  <c r="B78" i="1"/>
  <c r="B7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6" i="1"/>
  <c r="E23" i="1" s="1"/>
  <c r="R189" i="1" l="1"/>
  <c r="AL180" i="1"/>
  <c r="AD145" i="1"/>
  <c r="P133" i="1"/>
  <c r="I139" i="1"/>
  <c r="K183" i="1"/>
  <c r="S173" i="1"/>
  <c r="J188" i="1"/>
  <c r="P137" i="1"/>
  <c r="AC179" i="1"/>
  <c r="R175" i="1"/>
  <c r="AK180" i="1"/>
  <c r="AK179" i="1"/>
  <c r="S179" i="1"/>
  <c r="T174" i="1"/>
  <c r="P140" i="1"/>
  <c r="O132" i="1"/>
  <c r="I171" i="1"/>
  <c r="W131" i="1"/>
  <c r="T173" i="1"/>
  <c r="S185" i="1"/>
  <c r="K174" i="1"/>
  <c r="AD136" i="1"/>
  <c r="S172" i="1"/>
  <c r="T179" i="1"/>
  <c r="S189" i="1"/>
  <c r="I140" i="1"/>
  <c r="W137" i="1"/>
  <c r="I129" i="1"/>
  <c r="S174" i="1"/>
  <c r="O38" i="4"/>
  <c r="O36" i="4"/>
  <c r="O24" i="4"/>
  <c r="O40" i="4"/>
  <c r="O26" i="4"/>
  <c r="O41" i="4"/>
  <c r="O27" i="4"/>
  <c r="O30" i="4"/>
  <c r="O28" i="4"/>
  <c r="O39" i="4"/>
  <c r="O37" i="4"/>
  <c r="O25" i="4"/>
  <c r="O31" i="4"/>
  <c r="O32" i="4"/>
  <c r="O29" i="4"/>
  <c r="AJ178" i="1"/>
  <c r="N47" i="2"/>
  <c r="N46" i="2"/>
  <c r="C217" i="2"/>
  <c r="V133" i="1"/>
  <c r="AJ189" i="1"/>
  <c r="J171" i="1"/>
  <c r="E137" i="2"/>
  <c r="F137" i="2" s="1"/>
  <c r="B217" i="2"/>
  <c r="P143" i="1"/>
  <c r="C137" i="2"/>
  <c r="C229" i="2"/>
  <c r="E216" i="2"/>
  <c r="D46" i="2"/>
  <c r="B229" i="2"/>
  <c r="D216" i="2"/>
  <c r="J189" i="1"/>
  <c r="O129" i="1"/>
  <c r="AJ186" i="1"/>
  <c r="T181" i="1"/>
  <c r="H46" i="2"/>
  <c r="B47" i="2"/>
  <c r="N51" i="2" s="1"/>
  <c r="E228" i="2"/>
  <c r="C216" i="2"/>
  <c r="W135" i="1"/>
  <c r="D228" i="2"/>
  <c r="C228" i="2"/>
  <c r="AD137" i="1"/>
  <c r="S187" i="1"/>
  <c r="I176" i="1"/>
  <c r="AJ182" i="1"/>
  <c r="C223" i="2"/>
  <c r="T187" i="1"/>
  <c r="H143" i="1"/>
  <c r="O144" i="1"/>
  <c r="B223" i="2"/>
  <c r="H134" i="1"/>
  <c r="E222" i="2"/>
  <c r="B46" i="2"/>
  <c r="B212" i="2"/>
  <c r="E225" i="2"/>
  <c r="E219" i="2"/>
  <c r="E213" i="2"/>
  <c r="I130" i="1"/>
  <c r="AB177" i="1"/>
  <c r="AC181" i="1"/>
  <c r="H141" i="1"/>
  <c r="O128" i="1"/>
  <c r="O134" i="1"/>
  <c r="V140" i="1"/>
  <c r="AC146" i="1"/>
  <c r="I188" i="1"/>
  <c r="I178" i="1"/>
  <c r="AA177" i="1"/>
  <c r="AJ174" i="1"/>
  <c r="K178" i="1"/>
  <c r="AC180" i="1"/>
  <c r="AL173" i="1"/>
  <c r="J47" i="2"/>
  <c r="D137" i="2"/>
  <c r="E212" i="2"/>
  <c r="D225" i="2"/>
  <c r="D219" i="2"/>
  <c r="D213" i="2"/>
  <c r="J46" i="2"/>
  <c r="B137" i="2"/>
  <c r="D212" i="2"/>
  <c r="C225" i="2"/>
  <c r="C219" i="2"/>
  <c r="C213" i="2"/>
  <c r="L46" i="2"/>
  <c r="AB179" i="1"/>
  <c r="W138" i="1"/>
  <c r="AD135" i="1"/>
  <c r="I142" i="1"/>
  <c r="P136" i="1"/>
  <c r="AB181" i="1"/>
  <c r="AC189" i="1"/>
  <c r="K179" i="1"/>
  <c r="V139" i="1"/>
  <c r="AA187" i="1"/>
  <c r="AA176" i="1"/>
  <c r="AC178" i="1"/>
  <c r="C46" i="2"/>
  <c r="M46" i="2"/>
  <c r="M50" i="2" s="1"/>
  <c r="K47" i="2"/>
  <c r="E46" i="2"/>
  <c r="E50" i="2" s="1"/>
  <c r="C212" i="2"/>
  <c r="B225" i="2"/>
  <c r="B219" i="2"/>
  <c r="B213" i="2"/>
  <c r="W142" i="1"/>
  <c r="AD139" i="1"/>
  <c r="AL174" i="1"/>
  <c r="T172" i="1"/>
  <c r="K181" i="1"/>
  <c r="H146" i="1"/>
  <c r="H133" i="1"/>
  <c r="O139" i="1"/>
  <c r="V145" i="1"/>
  <c r="AC144" i="1"/>
  <c r="R182" i="1"/>
  <c r="AA175" i="1"/>
  <c r="AB171" i="1"/>
  <c r="C47" i="2"/>
  <c r="AD128" i="1"/>
  <c r="J177" i="1"/>
  <c r="AL176" i="1"/>
  <c r="L47" i="2"/>
  <c r="F47" i="2"/>
  <c r="S186" i="1"/>
  <c r="I46" i="2"/>
  <c r="I50" i="2" s="1"/>
  <c r="AK176" i="1"/>
  <c r="AB189" i="1"/>
  <c r="J179" i="1"/>
  <c r="AB180" i="1"/>
  <c r="O138" i="1"/>
  <c r="AC143" i="1"/>
  <c r="AA174" i="1"/>
  <c r="K186" i="1"/>
  <c r="F46" i="2"/>
  <c r="F50" i="2" s="1"/>
  <c r="P135" i="1"/>
  <c r="W129" i="1"/>
  <c r="J181" i="1"/>
  <c r="K189" i="1"/>
  <c r="AB182" i="1"/>
  <c r="M47" i="2"/>
  <c r="G47" i="2"/>
  <c r="AL188" i="1"/>
  <c r="T182" i="1"/>
  <c r="AK175" i="1"/>
  <c r="H131" i="1"/>
  <c r="V136" i="1"/>
  <c r="I182" i="1"/>
  <c r="AA183" i="1"/>
  <c r="AJ171" i="1"/>
  <c r="W141" i="1"/>
  <c r="AK177" i="1"/>
  <c r="J180" i="1"/>
  <c r="H137" i="1"/>
  <c r="I172" i="1"/>
  <c r="AC184" i="1"/>
  <c r="AL177" i="1"/>
  <c r="K46" i="2"/>
  <c r="H47" i="2"/>
  <c r="G46" i="2"/>
  <c r="G50" i="2" s="1"/>
  <c r="B228" i="2"/>
  <c r="B222" i="2"/>
  <c r="B216" i="2"/>
  <c r="C226" i="2"/>
  <c r="C220" i="2"/>
  <c r="C214" i="2"/>
  <c r="AK188" i="1"/>
  <c r="AC134" i="1"/>
  <c r="K180" i="1"/>
  <c r="AC182" i="1"/>
  <c r="AL175" i="1"/>
  <c r="I47" i="2"/>
  <c r="I51" i="2" s="1"/>
  <c r="B226" i="2"/>
  <c r="B220" i="2"/>
  <c r="B214" i="2"/>
  <c r="D50" i="2"/>
  <c r="N50" i="2"/>
  <c r="K50" i="2"/>
  <c r="H50" i="2"/>
  <c r="J50" i="2"/>
  <c r="C50" i="2"/>
  <c r="AB175" i="1"/>
  <c r="J185" i="1"/>
  <c r="AB184" i="1"/>
  <c r="R186" i="1"/>
  <c r="AA188" i="1"/>
  <c r="AJ183" i="1"/>
  <c r="L230" i="2"/>
  <c r="L227" i="2"/>
  <c r="L224" i="2"/>
  <c r="L221" i="2"/>
  <c r="L218" i="2"/>
  <c r="L215" i="2"/>
  <c r="I185" i="1"/>
  <c r="R178" i="1"/>
  <c r="K230" i="2"/>
  <c r="K227" i="2"/>
  <c r="K224" i="2"/>
  <c r="K221" i="2"/>
  <c r="K218" i="2"/>
  <c r="K215" i="2"/>
  <c r="AK178" i="1"/>
  <c r="AB183" i="1"/>
  <c r="T175" i="1"/>
  <c r="AK185" i="1"/>
  <c r="AC171" i="1"/>
  <c r="AA178" i="1"/>
  <c r="AJ173" i="1"/>
  <c r="J230" i="2"/>
  <c r="J227" i="2"/>
  <c r="J224" i="2"/>
  <c r="J221" i="2"/>
  <c r="J218" i="2"/>
  <c r="J215" i="2"/>
  <c r="I230" i="2"/>
  <c r="I227" i="2"/>
  <c r="I224" i="2"/>
  <c r="I221" i="2"/>
  <c r="I218" i="2"/>
  <c r="I215" i="2"/>
  <c r="T178" i="1"/>
  <c r="L229" i="2"/>
  <c r="L226" i="2"/>
  <c r="L223" i="2"/>
  <c r="L220" i="2"/>
  <c r="L217" i="2"/>
  <c r="L214" i="2"/>
  <c r="K229" i="2"/>
  <c r="K226" i="2"/>
  <c r="K223" i="2"/>
  <c r="K220" i="2"/>
  <c r="K217" i="2"/>
  <c r="K214" i="2"/>
  <c r="E47" i="2"/>
  <c r="D51" i="2" l="1"/>
  <c r="K51" i="2"/>
  <c r="H51" i="2"/>
  <c r="L51" i="2"/>
  <c r="F51" i="2"/>
  <c r="L50" i="2"/>
  <c r="J51" i="2"/>
  <c r="G51" i="2"/>
  <c r="C51" i="2"/>
  <c r="M51" i="2"/>
  <c r="E51" i="2"/>
</calcChain>
</file>

<file path=xl/sharedStrings.xml><?xml version="1.0" encoding="utf-8"?>
<sst xmlns="http://schemas.openxmlformats.org/spreadsheetml/2006/main" count="677" uniqueCount="131">
  <si>
    <t>BAU</t>
    <phoneticPr fontId="1" type="noConversion"/>
  </si>
  <si>
    <t>NS2.050</t>
    <phoneticPr fontId="1" type="noConversion"/>
  </si>
  <si>
    <t>NS2.067</t>
    <phoneticPr fontId="1" type="noConversion"/>
  </si>
  <si>
    <t>NS1.550</t>
    <phoneticPr fontId="1" type="noConversion"/>
  </si>
  <si>
    <t>NS1.567</t>
    <phoneticPr fontId="1" type="noConversion"/>
  </si>
  <si>
    <t>Policy Scenario</t>
    <phoneticPr fontId="1" type="noConversion"/>
  </si>
  <si>
    <t>DAC Scenario</t>
    <phoneticPr fontId="1" type="noConversion"/>
  </si>
  <si>
    <t>DS2.050</t>
    <phoneticPr fontId="1" type="noConversion"/>
  </si>
  <si>
    <t>DS2.067</t>
    <phoneticPr fontId="1" type="noConversion"/>
  </si>
  <si>
    <t>DS1.550</t>
    <phoneticPr fontId="1" type="noConversion"/>
  </si>
  <si>
    <t>DS1.567</t>
    <phoneticPr fontId="1" type="noConversion"/>
  </si>
  <si>
    <t>DAC</t>
    <phoneticPr fontId="1" type="noConversion"/>
  </si>
  <si>
    <r>
      <t>PS2.0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</si>
  <si>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t>PS2.0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</si>
  <si>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t>PS1.5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</si>
  <si>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t>PS1.5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</si>
  <si>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t>PCCAP</t>
    <phoneticPr fontId="1" type="noConversion"/>
  </si>
  <si>
    <t>IGCAP</t>
    <phoneticPr fontId="1" type="noConversion"/>
  </si>
  <si>
    <t>BECCS</t>
    <phoneticPr fontId="1" type="noConversion"/>
  </si>
  <si>
    <t>NegE</t>
  </si>
  <si>
    <t>CNegE</t>
  </si>
  <si>
    <t>CEM</t>
    <phoneticPr fontId="1" type="noConversion"/>
  </si>
  <si>
    <t xml:space="preserve"> </t>
    <phoneticPr fontId="1" type="noConversion"/>
  </si>
  <si>
    <t>DAC</t>
    <phoneticPr fontId="1" type="noConversion"/>
  </si>
  <si>
    <t>PCEmis</t>
    <phoneticPr fontId="1" type="noConversion"/>
  </si>
  <si>
    <t>IGEmis</t>
    <phoneticPr fontId="1" type="noConversion"/>
  </si>
  <si>
    <t>BEEmis</t>
    <phoneticPr fontId="1" type="noConversion"/>
  </si>
  <si>
    <t xml:space="preserve"> </t>
    <phoneticPr fontId="1" type="noConversion"/>
  </si>
  <si>
    <t>BECCS</t>
    <phoneticPr fontId="1" type="noConversion"/>
  </si>
  <si>
    <r>
      <rPr>
        <sz val="11"/>
        <color theme="1"/>
        <rFont val="等线"/>
        <family val="2"/>
        <charset val="134"/>
        <scheme val="minor"/>
      </rPr>
      <t>DAC</t>
    </r>
    <r>
      <rPr>
        <sz val="11"/>
        <color theme="1"/>
        <rFont val="等线"/>
        <family val="2"/>
        <charset val="134"/>
        <scheme val="minor"/>
      </rPr>
      <t>2.0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</si>
  <si>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DAC</t>
    </r>
    <r>
      <rPr>
        <sz val="11"/>
        <color theme="1"/>
        <rFont val="等线"/>
        <family val="2"/>
        <charset val="134"/>
        <scheme val="minor"/>
      </rPr>
      <t>2.0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</si>
  <si>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DAC</t>
    </r>
    <r>
      <rPr>
        <sz val="11"/>
        <color theme="1"/>
        <rFont val="等线"/>
        <family val="2"/>
        <charset val="134"/>
        <scheme val="minor"/>
      </rPr>
      <t>1.5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</si>
  <si>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DAC</t>
    </r>
    <r>
      <rPr>
        <sz val="11"/>
        <color theme="1"/>
        <rFont val="等线"/>
        <family val="2"/>
        <charset val="134"/>
        <scheme val="minor"/>
      </rPr>
      <t>1.5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</si>
  <si>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t>BCS1.5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</si>
  <si>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t>BCS1.5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</si>
  <si>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t>BCS2.0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</si>
  <si>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t>BCS2.0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</si>
  <si>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POS</t>
    </r>
    <r>
      <rPr>
        <sz val="11"/>
        <color theme="1"/>
        <rFont val="等线"/>
        <family val="2"/>
        <charset val="134"/>
        <scheme val="minor"/>
      </rPr>
      <t>1.5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</si>
  <si>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POS</t>
    </r>
    <r>
      <rPr>
        <sz val="11"/>
        <color theme="1"/>
        <rFont val="等线"/>
        <family val="2"/>
        <charset val="134"/>
        <scheme val="minor"/>
      </rPr>
      <t>1.5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</si>
  <si>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t>BAU</t>
    <phoneticPr fontId="1" type="noConversion"/>
  </si>
  <si>
    <t>DAC</t>
    <phoneticPr fontId="1" type="noConversion"/>
  </si>
  <si>
    <t>POS</t>
    <phoneticPr fontId="1" type="noConversion"/>
  </si>
  <si>
    <t>Biomass</t>
  </si>
  <si>
    <t>Biomass</t>
    <phoneticPr fontId="1" type="noConversion"/>
  </si>
  <si>
    <t>Nuclear</t>
  </si>
  <si>
    <t>Nuclear</t>
    <phoneticPr fontId="1" type="noConversion"/>
  </si>
  <si>
    <t>Hydro</t>
  </si>
  <si>
    <t>Hydro</t>
    <phoneticPr fontId="1" type="noConversion"/>
  </si>
  <si>
    <t>Geothermal</t>
  </si>
  <si>
    <t>Geothermal</t>
    <phoneticPr fontId="1" type="noConversion"/>
  </si>
  <si>
    <t>Wind</t>
  </si>
  <si>
    <t>Wind</t>
    <phoneticPr fontId="1" type="noConversion"/>
  </si>
  <si>
    <t>Solar</t>
  </si>
  <si>
    <t>Solar</t>
    <phoneticPr fontId="1" type="noConversion"/>
  </si>
  <si>
    <t>Tide</t>
  </si>
  <si>
    <t>Tide</t>
    <phoneticPr fontId="1" type="noConversion"/>
  </si>
  <si>
    <t>Fossil</t>
  </si>
  <si>
    <t>Fossil</t>
    <phoneticPr fontId="1" type="noConversion"/>
  </si>
  <si>
    <t>Non-fossil</t>
    <phoneticPr fontId="1" type="noConversion"/>
  </si>
  <si>
    <t>PC-CCS</t>
  </si>
  <si>
    <t>PC-CCS</t>
    <phoneticPr fontId="1" type="noConversion"/>
  </si>
  <si>
    <t>IGCC-CCS</t>
  </si>
  <si>
    <t>IGCC-CCS</t>
    <phoneticPr fontId="1" type="noConversion"/>
  </si>
  <si>
    <t>BECCS</t>
  </si>
  <si>
    <t>BECCS</t>
    <phoneticPr fontId="1" type="noConversion"/>
  </si>
  <si>
    <r>
      <t>POS</t>
    </r>
    <r>
      <rPr>
        <sz val="11"/>
        <color theme="1"/>
        <rFont val="等线"/>
        <family val="2"/>
        <charset val="134"/>
        <scheme val="minor"/>
      </rPr>
      <t>2.0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</si>
  <si>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POS</t>
    </r>
    <r>
      <rPr>
        <sz val="11"/>
        <color theme="1"/>
        <rFont val="等线"/>
        <family val="2"/>
        <charset val="134"/>
        <scheme val="minor"/>
      </rPr>
      <t>2.0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</si>
  <si>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t>SUM</t>
    <phoneticPr fontId="1" type="noConversion"/>
  </si>
  <si>
    <t>POS</t>
  </si>
  <si>
    <t>BCS</t>
    <phoneticPr fontId="1" type="noConversion"/>
  </si>
  <si>
    <t>POS</t>
    <phoneticPr fontId="1" type="noConversion"/>
  </si>
  <si>
    <t>BCS</t>
    <phoneticPr fontId="1" type="noConversion"/>
  </si>
  <si>
    <t>DAC</t>
    <phoneticPr fontId="1" type="noConversion"/>
  </si>
  <si>
    <t>平均值</t>
    <phoneticPr fontId="1" type="noConversion"/>
  </si>
  <si>
    <t>POS平均社会碳成本</t>
    <phoneticPr fontId="1" type="noConversion"/>
  </si>
  <si>
    <r>
      <t>2.0C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</si>
  <si>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t>2.0C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</si>
  <si>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t>1.5C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</si>
  <si>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t>1.5C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</si>
  <si>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t>BCS2.0C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</si>
  <si>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t>BCS2.0C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</si>
  <si>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t>BCS1.5C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</si>
  <si>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t>BCS1.5C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</si>
  <si>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t>DAC</t>
    <phoneticPr fontId="1" type="noConversion"/>
  </si>
  <si>
    <t>2.0C50</t>
    <phoneticPr fontId="1" type="noConversion"/>
  </si>
  <si>
    <r>
      <rPr>
        <sz val="11"/>
        <color theme="1"/>
        <rFont val="等线"/>
        <family val="2"/>
        <charset val="134"/>
        <scheme val="minor"/>
      </rPr>
      <t>2.0C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</si>
  <si>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1.5C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</si>
  <si>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1.5C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</si>
  <si>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t>1.5C50</t>
    <phoneticPr fontId="1" type="noConversion"/>
  </si>
  <si>
    <t>2.0C67</t>
    <phoneticPr fontId="1" type="noConversion"/>
  </si>
  <si>
    <t>1.5C67</t>
    <phoneticPr fontId="1" type="noConversion"/>
  </si>
  <si>
    <t>2.0C50</t>
    <phoneticPr fontId="1" type="noConversion"/>
  </si>
  <si>
    <t>2.0C67</t>
    <phoneticPr fontId="1" type="noConversion"/>
  </si>
  <si>
    <t>1.5C50</t>
    <phoneticPr fontId="1" type="noConversion"/>
  </si>
  <si>
    <t>1.5C67</t>
    <phoneticPr fontId="1" type="noConversion"/>
  </si>
  <si>
    <r>
      <rPr>
        <sz val="11"/>
        <color theme="1"/>
        <rFont val="等线"/>
        <family val="2"/>
        <charset val="134"/>
        <scheme val="minor"/>
      </rPr>
      <t>2.0C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</si>
  <si>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2.0C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</si>
  <si>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1.5C</t>
    </r>
    <r>
      <rPr>
        <sz val="7"/>
        <color theme="1"/>
        <rFont val="等线"/>
        <family val="3"/>
        <charset val="134"/>
        <scheme val="minor"/>
      </rPr>
      <t>50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</si>
  <si>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1.5C</t>
    </r>
    <r>
      <rPr>
        <sz val="7"/>
        <color theme="1"/>
        <rFont val="等线"/>
        <family val="3"/>
        <charset val="134"/>
        <scheme val="minor"/>
      </rPr>
      <t>67</t>
    </r>
    <phoneticPr fontId="1" type="noConversion"/>
  </si>
  <si>
    <t>POS</t>
    <phoneticPr fontId="1" type="noConversion"/>
  </si>
  <si>
    <t>MtCO2</t>
    <phoneticPr fontId="1" type="noConversion"/>
  </si>
  <si>
    <t>Nonfossil</t>
    <phoneticPr fontId="1" type="noConversion"/>
  </si>
  <si>
    <t>Cumulative energy consumption conversion</t>
    <phoneticPr fontId="1" type="noConversion"/>
  </si>
  <si>
    <t>0.1GtCO2</t>
    <phoneticPr fontId="1" type="noConversion"/>
  </si>
  <si>
    <t>Policy case</t>
    <phoneticPr fontId="1" type="noConversion"/>
  </si>
  <si>
    <t>NET case</t>
    <phoneticPr fontId="1" type="noConversion"/>
  </si>
  <si>
    <t>NET</t>
    <phoneticPr fontId="1" type="noConversion"/>
  </si>
  <si>
    <t>NET-DAC case</t>
    <phoneticPr fontId="1" type="noConversion"/>
  </si>
  <si>
    <t>Yuan/tC</t>
    <phoneticPr fontId="1" type="noConversion"/>
  </si>
  <si>
    <t>Carbon prices</t>
    <phoneticPr fontId="1" type="noConversion"/>
  </si>
  <si>
    <t>Yuan/tCO2</t>
    <phoneticPr fontId="1" type="noConversion"/>
  </si>
  <si>
    <t>Relative to POS</t>
    <phoneticPr fontId="1" type="noConversion"/>
  </si>
  <si>
    <t>Carbon emissions</t>
    <phoneticPr fontId="1" type="noConversion"/>
  </si>
  <si>
    <t>NET+DAC</t>
    <phoneticPr fontId="1" type="noConversion"/>
  </si>
  <si>
    <t>Billion Yuan-Carbon revenue</t>
    <phoneticPr fontId="1" type="noConversion"/>
  </si>
  <si>
    <t>0.1*Billion Yuan-Carbon revenue</t>
    <phoneticPr fontId="1" type="noConversion"/>
  </si>
  <si>
    <t>Share of carbon revenue in GDP</t>
    <phoneticPr fontId="1" type="noConversion"/>
  </si>
  <si>
    <t>Note: DAC means NET+DAC</t>
    <phoneticPr fontId="1" type="noConversion"/>
  </si>
  <si>
    <t>NET Scenario</t>
    <phoneticPr fontId="1" type="noConversion"/>
  </si>
  <si>
    <t>DAC+NET</t>
    <phoneticPr fontId="1" type="noConversion"/>
  </si>
  <si>
    <t>Other</t>
  </si>
  <si>
    <t>Other</t>
    <phoneticPr fontId="1" type="noConversion"/>
  </si>
  <si>
    <t>0.1*GtCO2</t>
    <phoneticPr fontId="1" type="noConversion"/>
  </si>
  <si>
    <r>
      <t>1.5C</t>
    </r>
    <r>
      <rPr>
        <sz val="7"/>
        <color theme="1"/>
        <rFont val="等线"/>
        <family val="4"/>
        <charset val="134"/>
        <scheme val="minor"/>
      </rPr>
      <t>67</t>
    </r>
    <phoneticPr fontId="1" type="noConversion"/>
  </si>
  <si>
    <t>Negative emissions</t>
    <phoneticPr fontId="1" type="noConversion"/>
  </si>
  <si>
    <t>Peaking</t>
    <phoneticPr fontId="1" type="noConversion"/>
  </si>
  <si>
    <t>Abatement contribution</t>
    <phoneticPr fontId="1" type="noConversion"/>
  </si>
  <si>
    <t>Abatement</t>
    <phoneticPr fontId="1" type="noConversion"/>
  </si>
  <si>
    <t>NETA</t>
    <phoneticPr fontId="1" type="noConversion"/>
  </si>
  <si>
    <t>2.0C-1.5C</t>
    <phoneticPr fontId="1" type="noConversion"/>
  </si>
  <si>
    <t>Changes in cumulative 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</si>
</sst>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0"/>
      <color theme="1"/>
      <name val="Verdana"/>
      <family val="2"/>
    </font>
    <font>
      <sz val="11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7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6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6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</cellStyles>
  <dxfs count="0"/>
  <tableStyles count="0" defaultTableStyle="TableStyleMedium2" defaultPivotStyle="PivotStyleLight16"/>
  <colors>
    <mruColors>
      <color rgb="FF6DF42A"/>
      <color rgb="FF56C887"/>
      <color rgb="FFD04E86"/>
      <color rgb="FFC60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pattFill prst="smCheck">
              <a:fgClr>
                <a:srgbClr val="FFFFFF"/>
              </a:fgClr>
              <a:bgClr>
                <a:srgbClr val="000000"/>
              </a:bgClr>
            </a:pattFill>
            <a:ln>
              <a:noFill/>
            </a:ln>
            <a:effectLst/>
          </c:spPr>
          <c:invertIfNegative val="0"/>
          <c:val>
            <c:numRef>
              <c:f>Emission!$B$81:$B$84</c:f>
              <c:numCache>
                <c:formatCode>General</c:formatCode>
                <c:ptCount val="4"/>
                <c:pt idx="0">
                  <c:v>13.89850909562953</c:v>
                </c:pt>
                <c:pt idx="1">
                  <c:v>9.843043184779086</c:v>
                </c:pt>
                <c:pt idx="2">
                  <c:v>4.6530881110036324</c:v>
                </c:pt>
                <c:pt idx="3">
                  <c:v>1.5157015876532505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0-4392-BBF7-DFC8C28CE081}"/>
            </c:ext>
          </c:extLst>
        </c:ser>
        <c:ser>
          <c:idx val="1"/>
          <c:order val="1"/>
          <c:spPr>
            <a:pattFill prst="dashVert">
              <a:fgClr>
                <a:srgbClr val="ED7D31"/>
              </a:fgClr>
              <a:bgClr>
                <a:srgbClr val="FFFFFF"/>
              </a:bgClr>
            </a:pattFill>
            <a:ln>
              <a:noFill/>
            </a:ln>
            <a:effectLst/>
          </c:spPr>
          <c:invertIfNegative val="0"/>
          <c:val>
            <c:numRef>
              <c:f>Emission!$C$81:$C$84</c:f>
              <c:numCache>
                <c:formatCode>General</c:formatCode>
                <c:ptCount val="4"/>
                <c:pt idx="0">
                  <c:v>10.300443163229325</c:v>
                </c:pt>
                <c:pt idx="1">
                  <c:v>7.1600361646504362</c:v>
                </c:pt>
                <c:pt idx="2">
                  <c:v>3.3722748515069636</c:v>
                </c:pt>
                <c:pt idx="3">
                  <c:v>1.0867450309100006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0-4392-BBF7-DFC8C28CE081}"/>
            </c:ext>
          </c:extLst>
        </c:ser>
        <c:ser>
          <c:idx val="2"/>
          <c:order val="2"/>
          <c:spPr>
            <a:pattFill prst="pct50">
              <a:fgClr>
                <a:srgbClr val="FFFFFF"/>
              </a:fgClr>
              <a:bgClr>
                <a:srgbClr val="000000"/>
              </a:bgClr>
            </a:pattFill>
            <a:ln>
              <a:noFill/>
            </a:ln>
            <a:effectLst/>
          </c:spPr>
          <c:invertIfNegative val="0"/>
          <c:val>
            <c:numRef>
              <c:f>Emission!$D$81:$D$84</c:f>
              <c:numCache>
                <c:formatCode>General</c:formatCode>
                <c:ptCount val="4"/>
                <c:pt idx="0">
                  <c:v>3.1886603175649917</c:v>
                </c:pt>
                <c:pt idx="1">
                  <c:v>20.80691158087367</c:v>
                </c:pt>
                <c:pt idx="2">
                  <c:v>13.584224428938095</c:v>
                </c:pt>
                <c:pt idx="3">
                  <c:v>6.3163182833801841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0-4392-BBF7-DFC8C28C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40704"/>
        <c:axId val="182442240"/>
      </c:barChart>
      <c:catAx>
        <c:axId val="18244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82442240"/>
        <c:crosses val="autoZero"/>
        <c:auto val="1"/>
        <c:lblAlgn val="ctr"/>
        <c:lblOffset val="100"/>
        <c:noMultiLvlLbl val="0"/>
      </c:catAx>
      <c:valAx>
        <c:axId val="182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824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3017656500728E-2"/>
          <c:y val="4.1666666666666699E-2"/>
          <c:w val="0.87152968238520823"/>
          <c:h val="0.790296766881412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Energy!$K$212</c:f>
              <c:strCache>
                <c:ptCount val="1"/>
                <c:pt idx="0">
                  <c:v>2.0C50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Energy!$L$211:$R$211</c:f>
              <c:strCache>
                <c:ptCount val="7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</c:strCache>
            </c:strRef>
          </c:cat>
          <c:val>
            <c:numRef>
              <c:f>Energy!$L$212:$R$212</c:f>
              <c:numCache>
                <c:formatCode>General</c:formatCode>
                <c:ptCount val="7"/>
                <c:pt idx="0">
                  <c:v>-8.5248235385011029E-2</c:v>
                </c:pt>
                <c:pt idx="1">
                  <c:v>-3.0081246353988789E-2</c:v>
                </c:pt>
                <c:pt idx="2">
                  <c:v>3.3848773489211226E-3</c:v>
                </c:pt>
                <c:pt idx="3">
                  <c:v>-8.7746376864179521E-3</c:v>
                </c:pt>
                <c:pt idx="4">
                  <c:v>-1.3553852188930016E-2</c:v>
                </c:pt>
                <c:pt idx="5">
                  <c:v>-5.5840723485390664E-5</c:v>
                </c:pt>
                <c:pt idx="6">
                  <c:v>-2.8120166108678863E-6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7-4A56-A21D-DFF5AD89BAEB}"/>
            </c:ext>
          </c:extLst>
        </c:ser>
        <c:ser>
          <c:idx val="1"/>
          <c:order val="1"/>
          <c:tx>
            <c:strRef>
              <c:f>Energy!$K$213</c:f>
              <c:strCache>
                <c:ptCount val="1"/>
                <c:pt idx="0">
                  <c:v>2.0C67</c:v>
                </c:pt>
              </c:strCache>
            </c:strRef>
          </c:tx>
          <c:spPr>
            <a:solidFill>
              <a:srgbClr val="6DF42A"/>
            </a:solidFill>
            <a:ln>
              <a:noFill/>
            </a:ln>
            <a:effectLst/>
          </c:spPr>
          <c:invertIfNegative val="0"/>
          <c:cat>
            <c:strRef>
              <c:f>Energy!$L$211:$R$211</c:f>
              <c:strCache>
                <c:ptCount val="7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</c:strCache>
            </c:strRef>
          </c:cat>
          <c:val>
            <c:numRef>
              <c:f>Energy!$L$213:$R$213</c:f>
              <c:numCache>
                <c:formatCode>General</c:formatCode>
                <c:ptCount val="7"/>
                <c:pt idx="0">
                  <c:v>13.715295537518124</c:v>
                </c:pt>
                <c:pt idx="1">
                  <c:v>18.670338985213203</c:v>
                </c:pt>
                <c:pt idx="2">
                  <c:v>-0.22954850019408646</c:v>
                </c:pt>
                <c:pt idx="3">
                  <c:v>0.94334359790220201</c:v>
                </c:pt>
                <c:pt idx="4">
                  <c:v>13.879659254302197</c:v>
                </c:pt>
                <c:pt idx="5">
                  <c:v>1.7288340782555915E-3</c:v>
                </c:pt>
                <c:pt idx="6">
                  <c:v>2.6750147675886016E-4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7-4A56-A21D-DFF5AD89BAEB}"/>
            </c:ext>
          </c:extLst>
        </c:ser>
        <c:ser>
          <c:idx val="2"/>
          <c:order val="2"/>
          <c:tx>
            <c:strRef>
              <c:f>Energy!$K$214</c:f>
              <c:strCache>
                <c:ptCount val="1"/>
                <c:pt idx="0">
                  <c:v>1.5C50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Energy!$L$211:$R$211</c:f>
              <c:strCache>
                <c:ptCount val="7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</c:strCache>
            </c:strRef>
          </c:cat>
          <c:val>
            <c:numRef>
              <c:f>Energy!$L$214:$R$214</c:f>
              <c:numCache>
                <c:formatCode>General</c:formatCode>
                <c:ptCount val="7"/>
                <c:pt idx="0">
                  <c:v>14.30973737370703</c:v>
                </c:pt>
                <c:pt idx="1">
                  <c:v>18.065876087222012</c:v>
                </c:pt>
                <c:pt idx="2">
                  <c:v>-0.62475105841729395</c:v>
                </c:pt>
                <c:pt idx="3">
                  <c:v>0.88305087431130325</c:v>
                </c:pt>
                <c:pt idx="4">
                  <c:v>17.442400970113138</c:v>
                </c:pt>
                <c:pt idx="5">
                  <c:v>1.1025311439581099E-3</c:v>
                </c:pt>
                <c:pt idx="6">
                  <c:v>2.4261745628560081E-4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7-4A56-A21D-DFF5AD89BAEB}"/>
            </c:ext>
          </c:extLst>
        </c:ser>
        <c:ser>
          <c:idx val="3"/>
          <c:order val="3"/>
          <c:tx>
            <c:strRef>
              <c:f>Energy!$K$215</c:f>
              <c:strCache>
                <c:ptCount val="1"/>
                <c:pt idx="0">
                  <c:v>1.5C67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Energy!$L$211:$R$211</c:f>
              <c:strCache>
                <c:ptCount val="7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</c:strCache>
            </c:strRef>
          </c:cat>
          <c:val>
            <c:numRef>
              <c:f>Energy!$L$215:$R$215</c:f>
              <c:numCache>
                <c:formatCode>General</c:formatCode>
                <c:ptCount val="7"/>
                <c:pt idx="0">
                  <c:v>12.999664619286012</c:v>
                </c:pt>
                <c:pt idx="1">
                  <c:v>17.866678073500967</c:v>
                </c:pt>
                <c:pt idx="2">
                  <c:v>-0.5601615082275746</c:v>
                </c:pt>
                <c:pt idx="3">
                  <c:v>0.75623848141777872</c:v>
                </c:pt>
                <c:pt idx="4">
                  <c:v>17.965406857451217</c:v>
                </c:pt>
                <c:pt idx="5">
                  <c:v>6.1300025610548366E-4</c:v>
                </c:pt>
                <c:pt idx="6">
                  <c:v>2.0266636593326378E-4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7-4A56-A21D-DFF5AD89B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271360"/>
        <c:axId val="200273280"/>
      </c:barChart>
      <c:catAx>
        <c:axId val="20027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73280"/>
        <c:crosses val="autoZero"/>
        <c:auto val="1"/>
        <c:lblAlgn val="ctr"/>
        <c:lblOffset val="100"/>
        <c:noMultiLvlLbl val="0"/>
      </c:catAx>
      <c:valAx>
        <c:axId val="2002732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/>
                  <a:t>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713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3223266446529"/>
          <c:y val="4.6474588403722296E-2"/>
          <c:w val="0.14454762509525018"/>
          <c:h val="0.25607040296433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6000000000003E-2"/>
          <c:y val="4.1509433962264086E-2"/>
          <c:w val="0.87824000000000024"/>
          <c:h val="0.791088099836577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Energy!$K$217</c:f>
              <c:strCache>
                <c:ptCount val="1"/>
                <c:pt idx="0">
                  <c:v>2.0C50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Energy!$L$216:$S$216</c15:sqref>
                  </c15:fullRef>
                </c:ext>
              </c:extLst>
              <c:f>Energy!$L$216:$R$216</c:f>
              <c:strCache>
                <c:ptCount val="7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Energy!$L$217:$S$217</c15:sqref>
                  </c15:fullRef>
                </c:ext>
              </c:extLst>
              <c:f>Energy!$L$217:$R$217</c:f>
              <c:numCache>
                <c:formatCode>General</c:formatCode>
                <c:ptCount val="7"/>
                <c:pt idx="0">
                  <c:v>9.4125342391912774</c:v>
                </c:pt>
                <c:pt idx="1">
                  <c:v>-6.4188708313769247</c:v>
                </c:pt>
                <c:pt idx="2">
                  <c:v>-4.3542846202968164</c:v>
                </c:pt>
                <c:pt idx="3">
                  <c:v>0.69218492695676748</c:v>
                </c:pt>
                <c:pt idx="4">
                  <c:v>2.748529549806193</c:v>
                </c:pt>
                <c:pt idx="5">
                  <c:v>-3.6386765158946642E-3</c:v>
                </c:pt>
                <c:pt idx="6">
                  <c:v>2.1476310206554024E-4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B81-88EC-52EE595DD92C}"/>
            </c:ext>
          </c:extLst>
        </c:ser>
        <c:ser>
          <c:idx val="1"/>
          <c:order val="1"/>
          <c:tx>
            <c:strRef>
              <c:f>Energy!$K$218</c:f>
              <c:strCache>
                <c:ptCount val="1"/>
                <c:pt idx="0">
                  <c:v>2.0C67</c:v>
                </c:pt>
              </c:strCache>
            </c:strRef>
          </c:tx>
          <c:spPr>
            <a:solidFill>
              <a:srgbClr val="6DF42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Energy!$L$216:$S$216</c15:sqref>
                  </c15:fullRef>
                </c:ext>
              </c:extLst>
              <c:f>Energy!$L$216:$R$216</c:f>
              <c:strCache>
                <c:ptCount val="7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Energy!$L$218:$S$218</c15:sqref>
                  </c15:fullRef>
                </c:ext>
              </c:extLst>
              <c:f>Energy!$L$218:$R$218</c:f>
              <c:numCache>
                <c:formatCode>General</c:formatCode>
                <c:ptCount val="7"/>
                <c:pt idx="0">
                  <c:v>11.198609265771868</c:v>
                </c:pt>
                <c:pt idx="1">
                  <c:v>-6.6506982141733264</c:v>
                </c:pt>
                <c:pt idx="2">
                  <c:v>-4.4519175004696923</c:v>
                </c:pt>
                <c:pt idx="3">
                  <c:v>9.5188577239020855E-2</c:v>
                </c:pt>
                <c:pt idx="4">
                  <c:v>1.9241908381751784</c:v>
                </c:pt>
                <c:pt idx="5">
                  <c:v>-9.6727392608088585E-3</c:v>
                </c:pt>
                <c:pt idx="6">
                  <c:v>3.1512419454357132E-5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B81-88EC-52EE595DD92C}"/>
            </c:ext>
          </c:extLst>
        </c:ser>
        <c:ser>
          <c:idx val="2"/>
          <c:order val="2"/>
          <c:tx>
            <c:strRef>
              <c:f>Energy!$K$219</c:f>
              <c:strCache>
                <c:ptCount val="1"/>
                <c:pt idx="0">
                  <c:v>1.5C50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Energy!$L$216:$S$216</c15:sqref>
                  </c15:fullRef>
                </c:ext>
              </c:extLst>
              <c:f>Energy!$L$216:$R$216</c:f>
              <c:strCache>
                <c:ptCount val="7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Energy!$L$219:$S$219</c15:sqref>
                  </c15:fullRef>
                </c:ext>
              </c:extLst>
              <c:f>Energy!$L$219:$R$219</c:f>
              <c:numCache>
                <c:formatCode>General</c:formatCode>
                <c:ptCount val="7"/>
                <c:pt idx="0">
                  <c:v>8.1940480745334305</c:v>
                </c:pt>
                <c:pt idx="1">
                  <c:v>-6.826685955349574</c:v>
                </c:pt>
                <c:pt idx="2">
                  <c:v>-4.4720776526896948</c:v>
                </c:pt>
                <c:pt idx="3">
                  <c:v>-0.30515212777945511</c:v>
                </c:pt>
                <c:pt idx="4">
                  <c:v>5.5483826704689108</c:v>
                </c:pt>
                <c:pt idx="5">
                  <c:v>-1.2922966800133974E-2</c:v>
                </c:pt>
                <c:pt idx="6">
                  <c:v>-9.1312230602653369E-5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B81-88EC-52EE595DD92C}"/>
            </c:ext>
          </c:extLst>
        </c:ser>
        <c:ser>
          <c:idx val="3"/>
          <c:order val="3"/>
          <c:tx>
            <c:strRef>
              <c:f>Energy!$K$220</c:f>
              <c:strCache>
                <c:ptCount val="1"/>
                <c:pt idx="0">
                  <c:v>1.5C67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Energy!$L$216:$S$216</c15:sqref>
                  </c15:fullRef>
                </c:ext>
              </c:extLst>
              <c:f>Energy!$L$216:$R$216</c:f>
              <c:strCache>
                <c:ptCount val="7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Energy!$L$220:$S$220</c15:sqref>
                  </c15:fullRef>
                </c:ext>
              </c:extLst>
              <c:f>Energy!$L$220:$R$220</c:f>
              <c:numCache>
                <c:formatCode>General</c:formatCode>
                <c:ptCount val="7"/>
                <c:pt idx="0">
                  <c:v>5.6065106993253657</c:v>
                </c:pt>
                <c:pt idx="1">
                  <c:v>-6.8466717081886177</c:v>
                </c:pt>
                <c:pt idx="2">
                  <c:v>-4.4687939791840181</c:v>
                </c:pt>
                <c:pt idx="3">
                  <c:v>-0.55416928483274308</c:v>
                </c:pt>
                <c:pt idx="4">
                  <c:v>8.4062172121568679</c:v>
                </c:pt>
                <c:pt idx="5">
                  <c:v>-1.4482062042315825E-2</c:v>
                </c:pt>
                <c:pt idx="6">
                  <c:v>-1.6763528823201732E-4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B81-88EC-52EE595DD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338816"/>
        <c:axId val="200349184"/>
      </c:barChart>
      <c:catAx>
        <c:axId val="2003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349184"/>
        <c:crosses val="autoZero"/>
        <c:auto val="1"/>
        <c:lblAlgn val="ctr"/>
        <c:lblOffset val="100"/>
        <c:noMultiLvlLbl val="0"/>
      </c:catAx>
      <c:valAx>
        <c:axId val="20034918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/>
                  <a:t>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3388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57728435071031"/>
          <c:y val="4.0638835239934584E-2"/>
          <c:w val="0.13122262450312683"/>
          <c:h val="0.2394770465012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3017656500728E-2"/>
          <c:y val="4.1666666666666699E-2"/>
          <c:w val="0.87152968238520823"/>
          <c:h val="0.790296766881412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Energy!$A$241</c:f>
              <c:strCache>
                <c:ptCount val="1"/>
                <c:pt idx="0">
                  <c:v>2.0C50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Energy!$B$240:$K$240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Energy!$B$241:$K$241</c:f>
              <c:numCache>
                <c:formatCode>General</c:formatCode>
                <c:ptCount val="10"/>
                <c:pt idx="0">
                  <c:v>-0.21335425523243723</c:v>
                </c:pt>
                <c:pt idx="1">
                  <c:v>-9.9138159387865521E-2</c:v>
                </c:pt>
                <c:pt idx="2">
                  <c:v>-0.19073859245635383</c:v>
                </c:pt>
                <c:pt idx="3">
                  <c:v>-1.2569318511453459E-2</c:v>
                </c:pt>
                <c:pt idx="4">
                  <c:v>-4.9938512010415881E-2</c:v>
                </c:pt>
                <c:pt idx="5">
                  <c:v>-6.2786233603717863E-5</c:v>
                </c:pt>
                <c:pt idx="6">
                  <c:v>-3.9232353939004942E-6</c:v>
                </c:pt>
                <c:pt idx="7">
                  <c:v>2.0596616346778704</c:v>
                </c:pt>
                <c:pt idx="8">
                  <c:v>1.2176150757235593</c:v>
                </c:pt>
                <c:pt idx="9">
                  <c:v>0.19010551700284739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1-448E-BEA0-62861291DF60}"/>
            </c:ext>
          </c:extLst>
        </c:ser>
        <c:ser>
          <c:idx val="1"/>
          <c:order val="1"/>
          <c:tx>
            <c:strRef>
              <c:f>Energy!$A$242</c:f>
              <c:strCache>
                <c:ptCount val="1"/>
                <c:pt idx="0">
                  <c:v>2.0C67</c:v>
                </c:pt>
              </c:strCache>
            </c:strRef>
          </c:tx>
          <c:spPr>
            <a:solidFill>
              <a:srgbClr val="6DF42A"/>
            </a:solidFill>
            <a:ln>
              <a:noFill/>
            </a:ln>
            <a:effectLst/>
          </c:spPr>
          <c:invertIfNegative val="0"/>
          <c:cat>
            <c:strRef>
              <c:f>Energy!$B$240:$K$240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Energy!$B$242:$K$242</c:f>
              <c:numCache>
                <c:formatCode>General</c:formatCode>
                <c:ptCount val="10"/>
                <c:pt idx="0">
                  <c:v>9.5720885047184225</c:v>
                </c:pt>
                <c:pt idx="1">
                  <c:v>13.566229489563238</c:v>
                </c:pt>
                <c:pt idx="2">
                  <c:v>-0.64756569151901289</c:v>
                </c:pt>
                <c:pt idx="3">
                  <c:v>0.70187586980058914</c:v>
                </c:pt>
                <c:pt idx="4">
                  <c:v>9.7720736287751357</c:v>
                </c:pt>
                <c:pt idx="5">
                  <c:v>1.3288664901779544E-3</c:v>
                </c:pt>
                <c:pt idx="6">
                  <c:v>1.999269626489656E-4</c:v>
                </c:pt>
                <c:pt idx="7">
                  <c:v>7.0595906767816423</c:v>
                </c:pt>
                <c:pt idx="8">
                  <c:v>4.8118282148195242</c:v>
                </c:pt>
                <c:pt idx="9">
                  <c:v>7.8553349048176457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1-448E-BEA0-62861291DF60}"/>
            </c:ext>
          </c:extLst>
        </c:ser>
        <c:ser>
          <c:idx val="2"/>
          <c:order val="2"/>
          <c:tx>
            <c:strRef>
              <c:f>Energy!$A$243</c:f>
              <c:strCache>
                <c:ptCount val="1"/>
                <c:pt idx="0">
                  <c:v>1.5C50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Energy!$B$240:$K$240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Energy!$B$243:$K$243</c:f>
              <c:numCache>
                <c:formatCode>General</c:formatCode>
                <c:ptCount val="10"/>
                <c:pt idx="0">
                  <c:v>9.3055077582220669</c:v>
                </c:pt>
                <c:pt idx="1">
                  <c:v>13.009161699359467</c:v>
                </c:pt>
                <c:pt idx="2">
                  <c:v>-1.0371762627333059</c:v>
                </c:pt>
                <c:pt idx="3">
                  <c:v>0.62851143616541405</c:v>
                </c:pt>
                <c:pt idx="4">
                  <c:v>11.082842381222941</c:v>
                </c:pt>
                <c:pt idx="5">
                  <c:v>8.0999934218644503E-4</c:v>
                </c:pt>
                <c:pt idx="6">
                  <c:v>1.7419016972032965E-4</c:v>
                </c:pt>
                <c:pt idx="7">
                  <c:v>6.8389437219268396</c:v>
                </c:pt>
                <c:pt idx="8">
                  <c:v>4.6995686973796369</c:v>
                </c:pt>
                <c:pt idx="9">
                  <c:v>12.331943809116746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1-448E-BEA0-62861291DF60}"/>
            </c:ext>
          </c:extLst>
        </c:ser>
        <c:ser>
          <c:idx val="3"/>
          <c:order val="3"/>
          <c:tx>
            <c:strRef>
              <c:f>Energy!$A$244</c:f>
              <c:strCache>
                <c:ptCount val="1"/>
                <c:pt idx="0">
                  <c:v>1.5C67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Energy!$B$240:$K$240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Energy!$B$244:$K$244</c:f>
              <c:numCache>
                <c:formatCode>General</c:formatCode>
                <c:ptCount val="10"/>
                <c:pt idx="0">
                  <c:v>9.1828514903578551</c:v>
                </c:pt>
                <c:pt idx="1">
                  <c:v>12.793945940825861</c:v>
                </c:pt>
                <c:pt idx="2">
                  <c:v>-1.3315966217297639</c:v>
                </c:pt>
                <c:pt idx="3">
                  <c:v>0.60643220138973541</c:v>
                </c:pt>
                <c:pt idx="4">
                  <c:v>11.360641964717663</c:v>
                </c:pt>
                <c:pt idx="5">
                  <c:v>6.8704883112698429E-4</c:v>
                </c:pt>
                <c:pt idx="6">
                  <c:v>1.6670257188329887E-4</c:v>
                </c:pt>
                <c:pt idx="7">
                  <c:v>6.7655051492111955</c:v>
                </c:pt>
                <c:pt idx="8">
                  <c:v>4.6554563130543016</c:v>
                </c:pt>
                <c:pt idx="9">
                  <c:v>23.273617734631589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1-448E-BEA0-62861291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08544"/>
        <c:axId val="200510464"/>
      </c:barChart>
      <c:catAx>
        <c:axId val="20050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510464"/>
        <c:crosses val="autoZero"/>
        <c:auto val="1"/>
        <c:lblAlgn val="ctr"/>
        <c:lblOffset val="100"/>
        <c:noMultiLvlLbl val="0"/>
      </c:catAx>
      <c:valAx>
        <c:axId val="2005104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/>
                  <a:t>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5085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4196104700402"/>
          <c:y val="4.6474588403722296E-2"/>
          <c:w val="0.12519278638557277"/>
          <c:h val="0.24038415652588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3017656500728E-2"/>
          <c:y val="4.1666666666666699E-2"/>
          <c:w val="0.87152968238520823"/>
          <c:h val="0.790296766881412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Energy!$A$248</c:f>
              <c:strCache>
                <c:ptCount val="1"/>
                <c:pt idx="0">
                  <c:v>2.0C50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Energy!$B$247:$K$247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Energy!$B$248:$K$248</c:f>
              <c:numCache>
                <c:formatCode>General</c:formatCode>
                <c:ptCount val="10"/>
                <c:pt idx="0">
                  <c:v>-2.0173913547603384</c:v>
                </c:pt>
                <c:pt idx="1">
                  <c:v>-6.4134487303849008</c:v>
                </c:pt>
                <c:pt idx="2">
                  <c:v>-4.5062590103813793</c:v>
                </c:pt>
                <c:pt idx="3">
                  <c:v>-0.21708121980841311</c:v>
                </c:pt>
                <c:pt idx="4">
                  <c:v>-13.455314546134495</c:v>
                </c:pt>
                <c:pt idx="5">
                  <c:v>-8.3916673356691299E-3</c:v>
                </c:pt>
                <c:pt idx="6">
                  <c:v>-3.9342257446624827E-5</c:v>
                </c:pt>
                <c:pt idx="7">
                  <c:v>14.052351410861874</c:v>
                </c:pt>
                <c:pt idx="8">
                  <c:v>10.225363243027944</c:v>
                </c:pt>
                <c:pt idx="9">
                  <c:v>4.3777700419651131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3-4490-A490-6743474DC706}"/>
            </c:ext>
          </c:extLst>
        </c:ser>
        <c:ser>
          <c:idx val="1"/>
          <c:order val="1"/>
          <c:tx>
            <c:strRef>
              <c:f>Energy!$A$249</c:f>
              <c:strCache>
                <c:ptCount val="1"/>
                <c:pt idx="0">
                  <c:v>2.0C67</c:v>
                </c:pt>
              </c:strCache>
            </c:strRef>
          </c:tx>
          <c:spPr>
            <a:solidFill>
              <a:srgbClr val="6DF42A"/>
            </a:solidFill>
            <a:ln>
              <a:noFill/>
            </a:ln>
            <a:effectLst/>
          </c:spPr>
          <c:invertIfNegative val="0"/>
          <c:cat>
            <c:strRef>
              <c:f>Energy!$B$247:$K$247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Energy!$B$249:$K$249</c:f>
              <c:numCache>
                <c:formatCode>General</c:formatCode>
                <c:ptCount val="10"/>
                <c:pt idx="0">
                  <c:v>-6.2234455076698971</c:v>
                </c:pt>
                <c:pt idx="1">
                  <c:v>-6.9750888603651147</c:v>
                </c:pt>
                <c:pt idx="2">
                  <c:v>-4.4052934496824312</c:v>
                </c:pt>
                <c:pt idx="3">
                  <c:v>-0.98518331318794772</c:v>
                </c:pt>
                <c:pt idx="4">
                  <c:v>-24.136809872003134</c:v>
                </c:pt>
                <c:pt idx="5">
                  <c:v>-1.3430983528933968E-2</c:v>
                </c:pt>
                <c:pt idx="6">
                  <c:v>-2.6029043161765041E-4</c:v>
                </c:pt>
                <c:pt idx="7">
                  <c:v>9.7974500480282938</c:v>
                </c:pt>
                <c:pt idx="8">
                  <c:v>6.9974681729293486</c:v>
                </c:pt>
                <c:pt idx="9">
                  <c:v>28.12258193691536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3-4490-A490-6743474DC706}"/>
            </c:ext>
          </c:extLst>
        </c:ser>
        <c:ser>
          <c:idx val="2"/>
          <c:order val="2"/>
          <c:tx>
            <c:strRef>
              <c:f>Energy!$A$250</c:f>
              <c:strCache>
                <c:ptCount val="1"/>
                <c:pt idx="0">
                  <c:v>1.5C50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Energy!$B$247:$K$247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Energy!$B$250:$K$250</c:f>
              <c:numCache>
                <c:formatCode>General</c:formatCode>
                <c:ptCount val="10"/>
                <c:pt idx="0">
                  <c:v>-8.9656212543258995</c:v>
                </c:pt>
                <c:pt idx="1">
                  <c:v>-7.1947324602072946</c:v>
                </c:pt>
                <c:pt idx="2">
                  <c:v>-4.4511349363135597</c:v>
                </c:pt>
                <c:pt idx="3">
                  <c:v>-1.258334134207596</c:v>
                </c:pt>
                <c:pt idx="4">
                  <c:v>-25.818165045147524</c:v>
                </c:pt>
                <c:pt idx="5">
                  <c:v>-1.4974726771852451E-2</c:v>
                </c:pt>
                <c:pt idx="6">
                  <c:v>-3.4152885818157568E-4</c:v>
                </c:pt>
                <c:pt idx="7">
                  <c:v>8.7928837846790042</c:v>
                </c:pt>
                <c:pt idx="8">
                  <c:v>6.2568402839640838</c:v>
                </c:pt>
                <c:pt idx="9">
                  <c:v>34.856903694638952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3-4490-A490-6743474DC706}"/>
            </c:ext>
          </c:extLst>
        </c:ser>
        <c:ser>
          <c:idx val="3"/>
          <c:order val="3"/>
          <c:tx>
            <c:strRef>
              <c:f>Energy!$A$251</c:f>
              <c:strCache>
                <c:ptCount val="1"/>
                <c:pt idx="0">
                  <c:v>1.5C67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Energy!$B$247:$K$247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Energy!$B$251:$K$251</c:f>
              <c:numCache>
                <c:formatCode>General</c:formatCode>
                <c:ptCount val="10"/>
                <c:pt idx="0">
                  <c:v>-12.477436603635168</c:v>
                </c:pt>
                <c:pt idx="1">
                  <c:v>-7.3410046705104577</c:v>
                </c:pt>
                <c:pt idx="2">
                  <c:v>-4.4883800127199391</c:v>
                </c:pt>
                <c:pt idx="3">
                  <c:v>-1.5099774029379649</c:v>
                </c:pt>
                <c:pt idx="4">
                  <c:v>-29.817238521355225</c:v>
                </c:pt>
                <c:pt idx="5">
                  <c:v>-1.5791602084341199E-2</c:v>
                </c:pt>
                <c:pt idx="6">
                  <c:v>-4.1259261669920856E-4</c:v>
                </c:pt>
                <c:pt idx="7">
                  <c:v>7.8608097745728429</c:v>
                </c:pt>
                <c:pt idx="8">
                  <c:v>5.5337978829791785</c:v>
                </c:pt>
                <c:pt idx="9">
                  <c:v>44.481711529451147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3-4490-A490-6743474D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67424"/>
        <c:axId val="200581888"/>
      </c:barChart>
      <c:catAx>
        <c:axId val="2005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581888"/>
        <c:crosses val="autoZero"/>
        <c:auto val="1"/>
        <c:lblAlgn val="ctr"/>
        <c:lblOffset val="100"/>
        <c:noMultiLvlLbl val="0"/>
      </c:catAx>
      <c:valAx>
        <c:axId val="2005818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/>
                  <a:t>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567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4196104700402"/>
          <c:y val="4.6474588403722296E-2"/>
          <c:w val="0.1413218186436373"/>
          <c:h val="0.24038415652588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3017656500728E-2"/>
          <c:y val="4.1666666666666699E-2"/>
          <c:w val="0.87152968238520823"/>
          <c:h val="0.790296766881412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Energy!$A$273</c:f>
              <c:strCache>
                <c:ptCount val="1"/>
                <c:pt idx="0">
                  <c:v>2.0C50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Energy!$B$272:$K$272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Energy!$B$273:$K$273</c:f>
              <c:numCache>
                <c:formatCode>General</c:formatCode>
                <c:ptCount val="10"/>
                <c:pt idx="0">
                  <c:v>-0.21185002157356614</c:v>
                </c:pt>
                <c:pt idx="1">
                  <c:v>-9.8527366824363583E-2</c:v>
                </c:pt>
                <c:pt idx="2">
                  <c:v>-0.19073954402093918</c:v>
                </c:pt>
                <c:pt idx="3">
                  <c:v>-1.241063460959152E-2</c:v>
                </c:pt>
                <c:pt idx="4">
                  <c:v>-4.9655784256564806E-2</c:v>
                </c:pt>
                <c:pt idx="5">
                  <c:v>-6.1840438617136607E-5</c:v>
                </c:pt>
                <c:pt idx="6">
                  <c:v>-3.8725589449707177E-6</c:v>
                </c:pt>
                <c:pt idx="7">
                  <c:v>2.0601022539986893</c:v>
                </c:pt>
                <c:pt idx="8">
                  <c:v>1.2178758015324884</c:v>
                </c:pt>
                <c:pt idx="9">
                  <c:v>0.19034835206172343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3-4C93-9C0B-2F1086E63559}"/>
            </c:ext>
          </c:extLst>
        </c:ser>
        <c:ser>
          <c:idx val="1"/>
          <c:order val="1"/>
          <c:tx>
            <c:strRef>
              <c:f>Energy!$A$274</c:f>
              <c:strCache>
                <c:ptCount val="1"/>
                <c:pt idx="0">
                  <c:v>2.0C67</c:v>
                </c:pt>
              </c:strCache>
            </c:strRef>
          </c:tx>
          <c:spPr>
            <a:solidFill>
              <a:srgbClr val="6DF42A"/>
            </a:solidFill>
            <a:ln>
              <a:noFill/>
            </a:ln>
            <a:effectLst/>
          </c:spPr>
          <c:invertIfNegative val="0"/>
          <c:cat>
            <c:strRef>
              <c:f>Energy!$B$272:$K$272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Energy!$B$274:$K$274</c:f>
              <c:numCache>
                <c:formatCode>General</c:formatCode>
                <c:ptCount val="10"/>
                <c:pt idx="0">
                  <c:v>8.6743331289237027</c:v>
                </c:pt>
                <c:pt idx="1">
                  <c:v>12.488511647185192</c:v>
                </c:pt>
                <c:pt idx="2">
                  <c:v>-0.23130904606070146</c:v>
                </c:pt>
                <c:pt idx="3">
                  <c:v>0.64052656857986023</c:v>
                </c:pt>
                <c:pt idx="4">
                  <c:v>8.8028117945295694</c:v>
                </c:pt>
                <c:pt idx="5">
                  <c:v>1.1952219975645503E-3</c:v>
                </c:pt>
                <c:pt idx="6">
                  <c:v>1.8257633460423846E-4</c:v>
                </c:pt>
                <c:pt idx="7">
                  <c:v>6.7257137757860495</c:v>
                </c:pt>
                <c:pt idx="8">
                  <c:v>4.5618139147619869</c:v>
                </c:pt>
                <c:pt idx="9">
                  <c:v>7.0202392532712006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3-4C93-9C0B-2F1086E63559}"/>
            </c:ext>
          </c:extLst>
        </c:ser>
        <c:ser>
          <c:idx val="2"/>
          <c:order val="2"/>
          <c:tx>
            <c:strRef>
              <c:f>Energy!$A$275</c:f>
              <c:strCache>
                <c:ptCount val="1"/>
                <c:pt idx="0">
                  <c:v>1.5C50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Energy!$B$272:$K$272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Energy!$B$275:$K$275</c:f>
              <c:numCache>
                <c:formatCode>General</c:formatCode>
                <c:ptCount val="10"/>
                <c:pt idx="0">
                  <c:v>8.2083722511596768</c:v>
                </c:pt>
                <c:pt idx="1">
                  <c:v>12.042929588441655</c:v>
                </c:pt>
                <c:pt idx="2">
                  <c:v>-0.51328488489085977</c:v>
                </c:pt>
                <c:pt idx="3">
                  <c:v>0.55619690593446802</c:v>
                </c:pt>
                <c:pt idx="4">
                  <c:v>9.8363754909143175</c:v>
                </c:pt>
                <c:pt idx="5">
                  <c:v>6.7638424689441391E-4</c:v>
                </c:pt>
                <c:pt idx="6">
                  <c:v>1.5395088988069843E-4</c:v>
                </c:pt>
                <c:pt idx="7">
                  <c:v>6.4779462790716726</c:v>
                </c:pt>
                <c:pt idx="8">
                  <c:v>4.4327536212886844</c:v>
                </c:pt>
                <c:pt idx="9">
                  <c:v>10.832648858150719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3-4C93-9C0B-2F1086E63559}"/>
            </c:ext>
          </c:extLst>
        </c:ser>
        <c:ser>
          <c:idx val="3"/>
          <c:order val="3"/>
          <c:tx>
            <c:strRef>
              <c:f>Energy!$A$276</c:f>
              <c:strCache>
                <c:ptCount val="1"/>
                <c:pt idx="0">
                  <c:v>1.5C67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Energy!$B$272:$K$272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Energy!$B$276:$K$276</c:f>
              <c:numCache>
                <c:formatCode>General</c:formatCode>
                <c:ptCount val="10"/>
                <c:pt idx="0">
                  <c:v>3.5602237312693976</c:v>
                </c:pt>
                <c:pt idx="1">
                  <c:v>7.3303290913210004</c:v>
                </c:pt>
                <c:pt idx="2">
                  <c:v>0.97893492440607943</c:v>
                </c:pt>
                <c:pt idx="3">
                  <c:v>0.22561802877165416</c:v>
                </c:pt>
                <c:pt idx="4">
                  <c:v>5.2948723399138551</c:v>
                </c:pt>
                <c:pt idx="5">
                  <c:v>7.152630881148282E-6</c:v>
                </c:pt>
                <c:pt idx="6">
                  <c:v>5.9001062737161155E-5</c:v>
                </c:pt>
                <c:pt idx="7">
                  <c:v>4.7900217986390752</c:v>
                </c:pt>
                <c:pt idx="8">
                  <c:v>3.2068663852992514</c:v>
                </c:pt>
                <c:pt idx="9">
                  <c:v>8.4271991666551394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3-4C93-9C0B-2F1086E6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651136"/>
        <c:axId val="200653056"/>
      </c:barChart>
      <c:catAx>
        <c:axId val="2006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653056"/>
        <c:crosses val="autoZero"/>
        <c:auto val="1"/>
        <c:lblAlgn val="ctr"/>
        <c:lblOffset val="100"/>
        <c:noMultiLvlLbl val="0"/>
      </c:catAx>
      <c:valAx>
        <c:axId val="2006530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/>
                  <a:t>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651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4196104700402"/>
          <c:y val="4.6474588403722296E-2"/>
          <c:w val="0.13164439928879859"/>
          <c:h val="0.24038415652588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3017656500728E-2"/>
          <c:y val="4.1666666666666699E-2"/>
          <c:w val="0.87152968238520823"/>
          <c:h val="0.790296766881412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Energy!$A$280</c:f>
              <c:strCache>
                <c:ptCount val="1"/>
                <c:pt idx="0">
                  <c:v>2.0C50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Energy!$B$279:$K$279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Energy!$B$280:$K$280</c:f>
              <c:numCache>
                <c:formatCode>General</c:formatCode>
                <c:ptCount val="10"/>
                <c:pt idx="0">
                  <c:v>-2.2388964219968379</c:v>
                </c:pt>
                <c:pt idx="1">
                  <c:v>-6.2404428050110168</c:v>
                </c:pt>
                <c:pt idx="2">
                  <c:v>-4.4104293033242374</c:v>
                </c:pt>
                <c:pt idx="3">
                  <c:v>-0.22490396886365538</c:v>
                </c:pt>
                <c:pt idx="4">
                  <c:v>-13.517857560040191</c:v>
                </c:pt>
                <c:pt idx="5">
                  <c:v>-8.2534253261363176E-3</c:v>
                </c:pt>
                <c:pt idx="6">
                  <c:v>-4.1841331447905073E-5</c:v>
                </c:pt>
                <c:pt idx="7">
                  <c:v>14.035722430233442</c:v>
                </c:pt>
                <c:pt idx="8">
                  <c:v>10.228965153261052</c:v>
                </c:pt>
                <c:pt idx="9">
                  <c:v>4.3877272934856713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6-411A-B98D-B9698A8ABE46}"/>
            </c:ext>
          </c:extLst>
        </c:ser>
        <c:ser>
          <c:idx val="1"/>
          <c:order val="1"/>
          <c:tx>
            <c:strRef>
              <c:f>Energy!$A$281</c:f>
              <c:strCache>
                <c:ptCount val="1"/>
                <c:pt idx="0">
                  <c:v>2.0C67</c:v>
                </c:pt>
              </c:strCache>
            </c:strRef>
          </c:tx>
          <c:spPr>
            <a:solidFill>
              <a:srgbClr val="6DF42A"/>
            </a:solidFill>
            <a:ln>
              <a:noFill/>
            </a:ln>
            <a:effectLst/>
          </c:spPr>
          <c:invertIfNegative val="0"/>
          <c:cat>
            <c:strRef>
              <c:f>Energy!$B$279:$K$279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Energy!$B$281:$K$281</c:f>
              <c:numCache>
                <c:formatCode>General</c:formatCode>
                <c:ptCount val="10"/>
                <c:pt idx="0">
                  <c:v>-6.5827201439219927</c:v>
                </c:pt>
                <c:pt idx="1">
                  <c:v>-6.828707781026961</c:v>
                </c:pt>
                <c:pt idx="2">
                  <c:v>-4.3338287947618648</c:v>
                </c:pt>
                <c:pt idx="3">
                  <c:v>-0.99961861216325443</c:v>
                </c:pt>
                <c:pt idx="4">
                  <c:v>-24.528395210399765</c:v>
                </c:pt>
                <c:pt idx="5">
                  <c:v>-1.3337403030077629E-2</c:v>
                </c:pt>
                <c:pt idx="6">
                  <c:v>-2.6440899156595699E-4</c:v>
                </c:pt>
                <c:pt idx="7">
                  <c:v>9.7278436934000769</c:v>
                </c:pt>
                <c:pt idx="8">
                  <c:v>6.9523522358678393</c:v>
                </c:pt>
                <c:pt idx="9">
                  <c:v>28.773260053385037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6-411A-B98D-B9698A8ABE46}"/>
            </c:ext>
          </c:extLst>
        </c:ser>
        <c:ser>
          <c:idx val="2"/>
          <c:order val="2"/>
          <c:tx>
            <c:strRef>
              <c:f>Energy!$A$282</c:f>
              <c:strCache>
                <c:ptCount val="1"/>
                <c:pt idx="0">
                  <c:v>1.5C50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Energy!$B$279:$K$279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Energy!$B$282:$K$282</c:f>
              <c:numCache>
                <c:formatCode>General</c:formatCode>
                <c:ptCount val="10"/>
                <c:pt idx="0">
                  <c:v>-9.4909788949167506</c:v>
                </c:pt>
                <c:pt idx="1">
                  <c:v>-7.0148776445658916</c:v>
                </c:pt>
                <c:pt idx="2">
                  <c:v>-4.3602187511053456</c:v>
                </c:pt>
                <c:pt idx="3">
                  <c:v>-1.2853334272792831</c:v>
                </c:pt>
                <c:pt idx="4">
                  <c:v>-26.341005705222884</c:v>
                </c:pt>
                <c:pt idx="5">
                  <c:v>-1.4971084910043996E-2</c:v>
                </c:pt>
                <c:pt idx="6">
                  <c:v>-3.4897272477468468E-4</c:v>
                </c:pt>
                <c:pt idx="7">
                  <c:v>8.7158285357284928</c:v>
                </c:pt>
                <c:pt idx="8">
                  <c:v>6.2125752047970932</c:v>
                </c:pt>
                <c:pt idx="9">
                  <c:v>35.775487221092803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6-411A-B98D-B9698A8ABE46}"/>
            </c:ext>
          </c:extLst>
        </c:ser>
        <c:ser>
          <c:idx val="3"/>
          <c:order val="3"/>
          <c:tx>
            <c:strRef>
              <c:f>Energy!$A$283</c:f>
              <c:strCache>
                <c:ptCount val="1"/>
                <c:pt idx="0">
                  <c:v>1.5C67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Energy!$B$279:$K$279</c:f>
              <c:strCache>
                <c:ptCount val="10"/>
                <c:pt idx="0">
                  <c:v>Biomass</c:v>
                </c:pt>
                <c:pt idx="1">
                  <c:v>Nuclear</c:v>
                </c:pt>
                <c:pt idx="2">
                  <c:v>Hydro</c:v>
                </c:pt>
                <c:pt idx="3">
                  <c:v>Geothermal</c:v>
                </c:pt>
                <c:pt idx="4">
                  <c:v>Wind</c:v>
                </c:pt>
                <c:pt idx="5">
                  <c:v>Solar</c:v>
                </c:pt>
                <c:pt idx="6">
                  <c:v>Tide</c:v>
                </c:pt>
                <c:pt idx="7">
                  <c:v>PC-CCS</c:v>
                </c:pt>
                <c:pt idx="8">
                  <c:v>IGCC-CCS</c:v>
                </c:pt>
                <c:pt idx="9">
                  <c:v>BECCS</c:v>
                </c:pt>
              </c:strCache>
            </c:strRef>
          </c:cat>
          <c:val>
            <c:numRef>
              <c:f>Energy!$B$283:$K$283</c:f>
              <c:numCache>
                <c:formatCode>General</c:formatCode>
                <c:ptCount val="10"/>
                <c:pt idx="0">
                  <c:v>-15.386371138099541</c:v>
                </c:pt>
                <c:pt idx="1">
                  <c:v>-6.6352509312356904</c:v>
                </c:pt>
                <c:pt idx="2">
                  <c:v>-3.966023109437177</c:v>
                </c:pt>
                <c:pt idx="3">
                  <c:v>-1.6609043116130033</c:v>
                </c:pt>
                <c:pt idx="4">
                  <c:v>-31.954069310865613</c:v>
                </c:pt>
                <c:pt idx="5">
                  <c:v>-1.595045605060157E-2</c:v>
                </c:pt>
                <c:pt idx="6">
                  <c:v>-4.549534571060555E-4</c:v>
                </c:pt>
                <c:pt idx="7">
                  <c:v>7.5196784616446894</c:v>
                </c:pt>
                <c:pt idx="8">
                  <c:v>5.3487379022794439</c:v>
                </c:pt>
                <c:pt idx="9">
                  <c:v>48.962642883491242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6-411A-B98D-B9698A8A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68352"/>
        <c:axId val="200671232"/>
      </c:barChart>
      <c:catAx>
        <c:axId val="20046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671232"/>
        <c:crosses val="autoZero"/>
        <c:auto val="1"/>
        <c:lblAlgn val="ctr"/>
        <c:lblOffset val="100"/>
        <c:noMultiLvlLbl val="0"/>
      </c:catAx>
      <c:valAx>
        <c:axId val="2006712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/>
                  <a:t>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4683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4196104700402"/>
          <c:y val="4.6474588403722296E-2"/>
          <c:w val="0.12196697993395987"/>
          <c:h val="0.24038415652588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4980189578197"/>
          <c:y val="0.10098001862670397"/>
          <c:w val="0.88330977571240077"/>
          <c:h val="0.84809419655876428"/>
        </c:manualLayout>
      </c:layout>
      <c:lineChart>
        <c:grouping val="standard"/>
        <c:varyColors val="0"/>
        <c:ser>
          <c:idx val="0"/>
          <c:order val="0"/>
          <c:tx>
            <c:strRef>
              <c:f>Economy!$P$33</c:f>
              <c:strCache>
                <c:ptCount val="1"/>
                <c:pt idx="0">
                  <c:v>2.0C50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6DF42A"/>
                </a:solidFill>
              </a:ln>
              <a:effectLst/>
            </c:spPr>
          </c:marker>
          <c:cat>
            <c:strRef>
              <c:f>Economy!$Q$32:$AE$32</c:f>
              <c:strCache>
                <c:ptCount val="15"/>
                <c:pt idx="0">
                  <c:v>POS</c:v>
                </c:pt>
                <c:pt idx="1">
                  <c:v>NET</c:v>
                </c:pt>
                <c:pt idx="2">
                  <c:v>DAC</c:v>
                </c:pt>
                <c:pt idx="3">
                  <c:v>POS</c:v>
                </c:pt>
                <c:pt idx="4">
                  <c:v>BCS</c:v>
                </c:pt>
                <c:pt idx="5">
                  <c:v>DAC</c:v>
                </c:pt>
                <c:pt idx="6">
                  <c:v>POS</c:v>
                </c:pt>
                <c:pt idx="7">
                  <c:v>BCS</c:v>
                </c:pt>
                <c:pt idx="8">
                  <c:v>DAC</c:v>
                </c:pt>
                <c:pt idx="9">
                  <c:v>POS</c:v>
                </c:pt>
                <c:pt idx="10">
                  <c:v>BCS</c:v>
                </c:pt>
                <c:pt idx="11">
                  <c:v>DAC</c:v>
                </c:pt>
                <c:pt idx="12">
                  <c:v>POS</c:v>
                </c:pt>
                <c:pt idx="13">
                  <c:v>BCS</c:v>
                </c:pt>
                <c:pt idx="14">
                  <c:v>DAC</c:v>
                </c:pt>
              </c:strCache>
            </c:strRef>
          </c:cat>
          <c:val>
            <c:numRef>
              <c:f>Economy!$Q$33:$AE$33</c:f>
              <c:numCache>
                <c:formatCode>General</c:formatCode>
                <c:ptCount val="15"/>
                <c:pt idx="0">
                  <c:v>-0.53920870628923334</c:v>
                </c:pt>
                <c:pt idx="1">
                  <c:v>-0.61269448546535643</c:v>
                </c:pt>
                <c:pt idx="2">
                  <c:v>-0.60203254878086865</c:v>
                </c:pt>
                <c:pt idx="3">
                  <c:v>-1.2636572675406488</c:v>
                </c:pt>
                <c:pt idx="4">
                  <c:v>-1.0364230676070083</c:v>
                </c:pt>
                <c:pt idx="5">
                  <c:v>-0.97616689065069129</c:v>
                </c:pt>
                <c:pt idx="6">
                  <c:v>-1.9750744624304737</c:v>
                </c:pt>
                <c:pt idx="7">
                  <c:v>-1.9791061764602711</c:v>
                </c:pt>
                <c:pt idx="8">
                  <c:v>-1.9711053884890466</c:v>
                </c:pt>
                <c:pt idx="9">
                  <c:v>0.29505477457280277</c:v>
                </c:pt>
                <c:pt idx="10">
                  <c:v>0.57186730892738968</c:v>
                </c:pt>
                <c:pt idx="11">
                  <c:v>1.539484858891464</c:v>
                </c:pt>
                <c:pt idx="12">
                  <c:v>-0.30734986763747579</c:v>
                </c:pt>
                <c:pt idx="13">
                  <c:v>-0.32009673160045304</c:v>
                </c:pt>
                <c:pt idx="14">
                  <c:v>2.8558317710786323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4-48B0-8860-3B76742AAA6A}"/>
            </c:ext>
          </c:extLst>
        </c:ser>
        <c:ser>
          <c:idx val="1"/>
          <c:order val="1"/>
          <c:tx>
            <c:strRef>
              <c:f>Economy!$P$34</c:f>
              <c:strCache>
                <c:ptCount val="1"/>
                <c:pt idx="0">
                  <c:v>2.0C67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Economy!$Q$32:$AE$32</c:f>
              <c:strCache>
                <c:ptCount val="15"/>
                <c:pt idx="0">
                  <c:v>POS</c:v>
                </c:pt>
                <c:pt idx="1">
                  <c:v>NET</c:v>
                </c:pt>
                <c:pt idx="2">
                  <c:v>DAC</c:v>
                </c:pt>
                <c:pt idx="3">
                  <c:v>POS</c:v>
                </c:pt>
                <c:pt idx="4">
                  <c:v>BCS</c:v>
                </c:pt>
                <c:pt idx="5">
                  <c:v>DAC</c:v>
                </c:pt>
                <c:pt idx="6">
                  <c:v>POS</c:v>
                </c:pt>
                <c:pt idx="7">
                  <c:v>BCS</c:v>
                </c:pt>
                <c:pt idx="8">
                  <c:v>DAC</c:v>
                </c:pt>
                <c:pt idx="9">
                  <c:v>POS</c:v>
                </c:pt>
                <c:pt idx="10">
                  <c:v>BCS</c:v>
                </c:pt>
                <c:pt idx="11">
                  <c:v>DAC</c:v>
                </c:pt>
                <c:pt idx="12">
                  <c:v>POS</c:v>
                </c:pt>
                <c:pt idx="13">
                  <c:v>BCS</c:v>
                </c:pt>
                <c:pt idx="14">
                  <c:v>DAC</c:v>
                </c:pt>
              </c:strCache>
            </c:strRef>
          </c:cat>
          <c:val>
            <c:numRef>
              <c:f>Economy!$Q$34:$AE$34</c:f>
              <c:numCache>
                <c:formatCode>General</c:formatCode>
                <c:ptCount val="15"/>
                <c:pt idx="0">
                  <c:v>-2.6927743689515071</c:v>
                </c:pt>
                <c:pt idx="1">
                  <c:v>-2.4228670059296844</c:v>
                </c:pt>
                <c:pt idx="2">
                  <c:v>-2.4835291548343319</c:v>
                </c:pt>
                <c:pt idx="3">
                  <c:v>-8.5762040889329629</c:v>
                </c:pt>
                <c:pt idx="4">
                  <c:v>-7.5822669076580125</c:v>
                </c:pt>
                <c:pt idx="5">
                  <c:v>-7.4652450790852667</c:v>
                </c:pt>
                <c:pt idx="6">
                  <c:v>-3.2819893276366425</c:v>
                </c:pt>
                <c:pt idx="7">
                  <c:v>-0.94613859629959318</c:v>
                </c:pt>
                <c:pt idx="8">
                  <c:v>-0.89842902055689045</c:v>
                </c:pt>
                <c:pt idx="9">
                  <c:v>0.22752244634884056</c:v>
                </c:pt>
                <c:pt idx="10">
                  <c:v>1.4204318981358697</c:v>
                </c:pt>
                <c:pt idx="11">
                  <c:v>2.543543206519276</c:v>
                </c:pt>
                <c:pt idx="12">
                  <c:v>-0.46992213914065195</c:v>
                </c:pt>
                <c:pt idx="13">
                  <c:v>0.39930502616281904</c:v>
                </c:pt>
                <c:pt idx="14">
                  <c:v>3.7563409476823146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4-48B0-8860-3B76742AAA6A}"/>
            </c:ext>
          </c:extLst>
        </c:ser>
        <c:ser>
          <c:idx val="2"/>
          <c:order val="2"/>
          <c:tx>
            <c:strRef>
              <c:f>Economy!$P$35</c:f>
              <c:strCache>
                <c:ptCount val="1"/>
                <c:pt idx="0">
                  <c:v>1.5C50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Economy!$Q$32:$AE$32</c:f>
              <c:strCache>
                <c:ptCount val="15"/>
                <c:pt idx="0">
                  <c:v>POS</c:v>
                </c:pt>
                <c:pt idx="1">
                  <c:v>NET</c:v>
                </c:pt>
                <c:pt idx="2">
                  <c:v>DAC</c:v>
                </c:pt>
                <c:pt idx="3">
                  <c:v>POS</c:v>
                </c:pt>
                <c:pt idx="4">
                  <c:v>BCS</c:v>
                </c:pt>
                <c:pt idx="5">
                  <c:v>DAC</c:v>
                </c:pt>
                <c:pt idx="6">
                  <c:v>POS</c:v>
                </c:pt>
                <c:pt idx="7">
                  <c:v>BCS</c:v>
                </c:pt>
                <c:pt idx="8">
                  <c:v>DAC</c:v>
                </c:pt>
                <c:pt idx="9">
                  <c:v>POS</c:v>
                </c:pt>
                <c:pt idx="10">
                  <c:v>BCS</c:v>
                </c:pt>
                <c:pt idx="11">
                  <c:v>DAC</c:v>
                </c:pt>
                <c:pt idx="12">
                  <c:v>POS</c:v>
                </c:pt>
                <c:pt idx="13">
                  <c:v>BCS</c:v>
                </c:pt>
                <c:pt idx="14">
                  <c:v>DAC</c:v>
                </c:pt>
              </c:strCache>
            </c:strRef>
          </c:cat>
          <c:val>
            <c:numRef>
              <c:f>Economy!$Q$35:$AE$35</c:f>
              <c:numCache>
                <c:formatCode>General</c:formatCode>
                <c:ptCount val="15"/>
                <c:pt idx="0">
                  <c:v>-14.036786131708695</c:v>
                </c:pt>
                <c:pt idx="1">
                  <c:v>-12.842296225460304</c:v>
                </c:pt>
                <c:pt idx="2">
                  <c:v>-12.743816833627713</c:v>
                </c:pt>
                <c:pt idx="3">
                  <c:v>-21.209482571490927</c:v>
                </c:pt>
                <c:pt idx="4">
                  <c:v>-18.847974895102084</c:v>
                </c:pt>
                <c:pt idx="5">
                  <c:v>-19.344969730709241</c:v>
                </c:pt>
                <c:pt idx="6">
                  <c:v>-8.4734326835060205</c:v>
                </c:pt>
                <c:pt idx="7">
                  <c:v>-1.6642587754243701</c:v>
                </c:pt>
                <c:pt idx="8">
                  <c:v>-1.5786637686605114</c:v>
                </c:pt>
                <c:pt idx="9">
                  <c:v>-0.49314681313900993</c:v>
                </c:pt>
                <c:pt idx="10">
                  <c:v>1.01335794750953</c:v>
                </c:pt>
                <c:pt idx="11">
                  <c:v>2.3668868495260802</c:v>
                </c:pt>
                <c:pt idx="12">
                  <c:v>-1.3696250983035176</c:v>
                </c:pt>
                <c:pt idx="13">
                  <c:v>-2.3937241835125982</c:v>
                </c:pt>
                <c:pt idx="14">
                  <c:v>2.848676375442579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4-48B0-8860-3B76742AAA6A}"/>
            </c:ext>
          </c:extLst>
        </c:ser>
        <c:ser>
          <c:idx val="3"/>
          <c:order val="3"/>
          <c:tx>
            <c:strRef>
              <c:f>Economy!$P$36</c:f>
              <c:strCache>
                <c:ptCount val="1"/>
                <c:pt idx="0">
                  <c:v>1.5C67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Economy!$Q$32:$AE$32</c:f>
              <c:strCache>
                <c:ptCount val="15"/>
                <c:pt idx="0">
                  <c:v>POS</c:v>
                </c:pt>
                <c:pt idx="1">
                  <c:v>NET</c:v>
                </c:pt>
                <c:pt idx="2">
                  <c:v>DAC</c:v>
                </c:pt>
                <c:pt idx="3">
                  <c:v>POS</c:v>
                </c:pt>
                <c:pt idx="4">
                  <c:v>BCS</c:v>
                </c:pt>
                <c:pt idx="5">
                  <c:v>DAC</c:v>
                </c:pt>
                <c:pt idx="6">
                  <c:v>POS</c:v>
                </c:pt>
                <c:pt idx="7">
                  <c:v>BCS</c:v>
                </c:pt>
                <c:pt idx="8">
                  <c:v>DAC</c:v>
                </c:pt>
                <c:pt idx="9">
                  <c:v>POS</c:v>
                </c:pt>
                <c:pt idx="10">
                  <c:v>BCS</c:v>
                </c:pt>
                <c:pt idx="11">
                  <c:v>DAC</c:v>
                </c:pt>
                <c:pt idx="12">
                  <c:v>POS</c:v>
                </c:pt>
                <c:pt idx="13">
                  <c:v>BCS</c:v>
                </c:pt>
                <c:pt idx="14">
                  <c:v>DAC</c:v>
                </c:pt>
              </c:strCache>
            </c:strRef>
          </c:cat>
          <c:val>
            <c:numRef>
              <c:f>Economy!$Q$36:$AE$36</c:f>
              <c:numCache>
                <c:formatCode>General</c:formatCode>
                <c:ptCount val="15"/>
                <c:pt idx="0">
                  <c:v>-25.858083763001297</c:v>
                </c:pt>
                <c:pt idx="1">
                  <c:v>-23.147254607739594</c:v>
                </c:pt>
                <c:pt idx="2">
                  <c:v>-24.311430653669266</c:v>
                </c:pt>
                <c:pt idx="3">
                  <c:v>-30.55035356370189</c:v>
                </c:pt>
                <c:pt idx="4">
                  <c:v>-26.505623411173552</c:v>
                </c:pt>
                <c:pt idx="5">
                  <c:v>-31.369577758337599</c:v>
                </c:pt>
                <c:pt idx="6">
                  <c:v>-17.533558616773433</c:v>
                </c:pt>
                <c:pt idx="7">
                  <c:v>-1.4065008337327445</c:v>
                </c:pt>
                <c:pt idx="8">
                  <c:v>-5.9624193746870953</c:v>
                </c:pt>
                <c:pt idx="9">
                  <c:v>-1.5902820691235853</c:v>
                </c:pt>
                <c:pt idx="10">
                  <c:v>-0.9765337482589771</c:v>
                </c:pt>
                <c:pt idx="11">
                  <c:v>1.7436964676558055</c:v>
                </c:pt>
                <c:pt idx="12">
                  <c:v>-2.7520545264956899</c:v>
                </c:pt>
                <c:pt idx="13">
                  <c:v>-11.086698879073245</c:v>
                </c:pt>
                <c:pt idx="14">
                  <c:v>4.7097803115392072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4-48B0-8860-3B76742A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15296"/>
        <c:axId val="201016832"/>
      </c:lineChart>
      <c:catAx>
        <c:axId val="2010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016832"/>
        <c:crosses val="autoZero"/>
        <c:auto val="1"/>
        <c:lblAlgn val="ctr"/>
        <c:lblOffset val="100"/>
        <c:noMultiLvlLbl val="0"/>
      </c:catAx>
      <c:valAx>
        <c:axId val="20101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GDP</a:t>
                </a:r>
                <a:r>
                  <a:rPr lang="zh-CN"/>
                  <a:t>损失（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0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30807878237738"/>
          <c:y val="0.86235783027121604"/>
          <c:w val="0.33527145299867006"/>
          <c:h val="9.0099154272382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Economy!$C$53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Economy!$B$54:$B$62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Economy!$C$54:$C$62</c:f>
              <c:numCache>
                <c:formatCode>General</c:formatCode>
                <c:ptCount val="9"/>
                <c:pt idx="0">
                  <c:v>-0.91298269701881229</c:v>
                </c:pt>
                <c:pt idx="1">
                  <c:v>-5.366627979813229</c:v>
                </c:pt>
                <c:pt idx="2">
                  <c:v>-17.364751426991749</c:v>
                </c:pt>
                <c:pt idx="3">
                  <c:v>-27.49634201782116</c:v>
                </c:pt>
                <c:pt idx="5">
                  <c:v>-0.98453370402124762</c:v>
                </c:pt>
                <c:pt idx="6">
                  <c:v>-4.487176721602105</c:v>
                </c:pt>
                <c:pt idx="7">
                  <c:v>-14.001857957315544</c:v>
                </c:pt>
                <c:pt idx="8">
                  <c:v>-22.686641643880343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4D8E-A7F2-F0FA1CC7898D}"/>
            </c:ext>
          </c:extLst>
        </c:ser>
        <c:ser>
          <c:idx val="1"/>
          <c:order val="1"/>
          <c:tx>
            <c:strRef>
              <c:f>Economy!$D$53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Economy!$B$54:$B$62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Economy!$D$54:$D$62</c:f>
              <c:numCache>
                <c:formatCode>General</c:formatCode>
                <c:ptCount val="9"/>
                <c:pt idx="0">
                  <c:v>-0.82227669586300278</c:v>
                </c:pt>
                <c:pt idx="1">
                  <c:v>-4.5826752671541957</c:v>
                </c:pt>
                <c:pt idx="2">
                  <c:v>-15.293094757307152</c:v>
                </c:pt>
                <c:pt idx="3">
                  <c:v>-23.050933457017575</c:v>
                </c:pt>
                <c:pt idx="5">
                  <c:v>-0.81195891845660617</c:v>
                </c:pt>
                <c:pt idx="6">
                  <c:v>-3.3797923998668327</c:v>
                </c:pt>
                <c:pt idx="7">
                  <c:v>-11.243658420702058</c:v>
                </c:pt>
                <c:pt idx="8">
                  <c:v>-16.924708381969364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A-4D8E-A7F2-F0FA1CC7898D}"/>
            </c:ext>
          </c:extLst>
        </c:ser>
        <c:ser>
          <c:idx val="2"/>
          <c:order val="2"/>
          <c:tx>
            <c:strRef>
              <c:f>Economy!$E$53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rgbClr val="56C887"/>
            </a:solidFill>
            <a:ln>
              <a:noFill/>
            </a:ln>
            <a:effectLst/>
          </c:spPr>
          <c:invertIfNegative val="0"/>
          <c:cat>
            <c:numRef>
              <c:f>Economy!$B$54:$B$62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Economy!$E$54:$E$62</c:f>
              <c:numCache>
                <c:formatCode>General</c:formatCode>
                <c:ptCount val="9"/>
                <c:pt idx="0">
                  <c:v>-0.78105319268674223</c:v>
                </c:pt>
                <c:pt idx="1">
                  <c:v>-4.6194344515997674</c:v>
                </c:pt>
                <c:pt idx="2">
                  <c:v>-15.613662669482895</c:v>
                </c:pt>
                <c:pt idx="3">
                  <c:v>-27.310479949884328</c:v>
                </c:pt>
                <c:pt idx="5">
                  <c:v>-0.58028374537438254</c:v>
                </c:pt>
                <c:pt idx="6">
                  <c:v>-3.2401864495406754</c:v>
                </c:pt>
                <c:pt idx="7">
                  <c:v>-11.243783061761267</c:v>
                </c:pt>
                <c:pt idx="8">
                  <c:v>-21.290425117031237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A-4D8E-A7F2-F0FA1CC7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81536"/>
        <c:axId val="201283456"/>
      </c:barChart>
      <c:catAx>
        <c:axId val="20128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气候技术情景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283456"/>
        <c:crosses val="autoZero"/>
        <c:auto val="1"/>
        <c:lblAlgn val="ctr"/>
        <c:lblOffset val="100"/>
        <c:noMultiLvlLbl val="0"/>
      </c:catAx>
      <c:valAx>
        <c:axId val="2012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累计</a:t>
                </a:r>
                <a:r>
                  <a:rPr lang="en-US"/>
                  <a:t>GDP</a:t>
                </a:r>
                <a:r>
                  <a:rPr lang="zh-CN"/>
                  <a:t>损失（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2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96062992126005"/>
          <c:y val="5.0925925925925902E-2"/>
          <c:w val="0.82174956255468146"/>
          <c:h val="0.74369604841061521"/>
        </c:manualLayout>
      </c:layout>
      <c:lineChart>
        <c:grouping val="standard"/>
        <c:varyColors val="0"/>
        <c:ser>
          <c:idx val="0"/>
          <c:order val="0"/>
          <c:tx>
            <c:strRef>
              <c:f>Economy!$B$117</c:f>
              <c:strCache>
                <c:ptCount val="1"/>
                <c:pt idx="0">
                  <c:v>2.0C50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Economy!$A$118:$A$136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Economy!$B$118:$B$136</c:f>
              <c:numCache>
                <c:formatCode>General</c:formatCode>
                <c:ptCount val="19"/>
                <c:pt idx="0">
                  <c:v>0.88038241499188397</c:v>
                </c:pt>
                <c:pt idx="1">
                  <c:v>0.95317349614460189</c:v>
                </c:pt>
                <c:pt idx="2">
                  <c:v>1.0319830317838632</c:v>
                </c:pt>
                <c:pt idx="3">
                  <c:v>1.1173086349940315</c:v>
                </c:pt>
                <c:pt idx="4">
                  <c:v>1.209689062110165</c:v>
                </c:pt>
                <c:pt idx="5">
                  <c:v>1.3097076144916644</c:v>
                </c:pt>
                <c:pt idx="6">
                  <c:v>1.4179958215586745</c:v>
                </c:pt>
                <c:pt idx="7">
                  <c:v>1.5352374283463843</c:v>
                </c:pt>
                <c:pt idx="8">
                  <c:v>1.6621727127551282</c:v>
                </c:pt>
                <c:pt idx="9">
                  <c:v>393.80533047516724</c:v>
                </c:pt>
                <c:pt idx="10">
                  <c:v>1964.0195039608907</c:v>
                </c:pt>
                <c:pt idx="11">
                  <c:v>2126.4070081452587</c:v>
                </c:pt>
                <c:pt idx="12">
                  <c:v>2302.2209072620831</c:v>
                </c:pt>
                <c:pt idx="13">
                  <c:v>2492.5713118570497</c:v>
                </c:pt>
                <c:pt idx="14">
                  <c:v>2698.6601177562411</c:v>
                </c:pt>
                <c:pt idx="15">
                  <c:v>2921.7885949839574</c:v>
                </c:pt>
                <c:pt idx="16">
                  <c:v>3376.9101936601814</c:v>
                </c:pt>
                <c:pt idx="17">
                  <c:v>3656.1172061655652</c:v>
                </c:pt>
                <c:pt idx="18">
                  <c:v>4118.5670730206957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E-49EE-93BC-0D9162DA36BC}"/>
            </c:ext>
          </c:extLst>
        </c:ser>
        <c:ser>
          <c:idx val="1"/>
          <c:order val="1"/>
          <c:tx>
            <c:strRef>
              <c:f>Economy!$C$117</c:f>
              <c:strCache>
                <c:ptCount val="1"/>
                <c:pt idx="0">
                  <c:v>2.0C67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Economy!$A$118:$A$136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Economy!$C$118:$C$136</c:f>
              <c:numCache>
                <c:formatCode>General</c:formatCode>
                <c:ptCount val="19"/>
                <c:pt idx="0">
                  <c:v>0.88038241499188397</c:v>
                </c:pt>
                <c:pt idx="1">
                  <c:v>0.95317349614460189</c:v>
                </c:pt>
                <c:pt idx="2">
                  <c:v>1.0319830317838632</c:v>
                </c:pt>
                <c:pt idx="3">
                  <c:v>1.1173086349940315</c:v>
                </c:pt>
                <c:pt idx="4">
                  <c:v>1.209689062110165</c:v>
                </c:pt>
                <c:pt idx="5">
                  <c:v>181.92366683463203</c:v>
                </c:pt>
                <c:pt idx="6">
                  <c:v>618.05374909320619</c:v>
                </c:pt>
                <c:pt idx="7">
                  <c:v>1212.9870285049153</c:v>
                </c:pt>
                <c:pt idx="8">
                  <c:v>2054.572187601188</c:v>
                </c:pt>
                <c:pt idx="9">
                  <c:v>2224.4466970132985</c:v>
                </c:pt>
                <c:pt idx="10">
                  <c:v>2408.3666359908211</c:v>
                </c:pt>
                <c:pt idx="11">
                  <c:v>2607.4932976103883</c:v>
                </c:pt>
                <c:pt idx="12">
                  <c:v>2823.0839920624985</c:v>
                </c:pt>
                <c:pt idx="13">
                  <c:v>3056.4999854624302</c:v>
                </c:pt>
                <c:pt idx="14">
                  <c:v>3309.2150950516293</c:v>
                </c:pt>
                <c:pt idx="15">
                  <c:v>3582.8249950607333</c:v>
                </c:pt>
                <c:pt idx="16">
                  <c:v>3879.0572919925808</c:v>
                </c:pt>
                <c:pt idx="17">
                  <c:v>4199.7824329417872</c:v>
                </c:pt>
                <c:pt idx="18">
                  <c:v>4547.0255158273567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E-49EE-93BC-0D9162DA36BC}"/>
            </c:ext>
          </c:extLst>
        </c:ser>
        <c:ser>
          <c:idx val="2"/>
          <c:order val="2"/>
          <c:tx>
            <c:strRef>
              <c:f>Economy!$D$117</c:f>
              <c:strCache>
                <c:ptCount val="1"/>
                <c:pt idx="0">
                  <c:v>1.5C50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Economy!$A$118:$A$136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Economy!$D$118:$D$136</c:f>
              <c:numCache>
                <c:formatCode>General</c:formatCode>
                <c:ptCount val="19"/>
                <c:pt idx="0">
                  <c:v>0.88038241499188397</c:v>
                </c:pt>
                <c:pt idx="1">
                  <c:v>37.426312474997921</c:v>
                </c:pt>
                <c:pt idx="2">
                  <c:v>232.76267068884073</c:v>
                </c:pt>
                <c:pt idx="3">
                  <c:v>560.14382685430428</c:v>
                </c:pt>
                <c:pt idx="4">
                  <c:v>959.7815769197415</c:v>
                </c:pt>
                <c:pt idx="5">
                  <c:v>1372.9735274686689</c:v>
                </c:pt>
                <c:pt idx="6">
                  <c:v>1732.1147984477159</c:v>
                </c:pt>
                <c:pt idx="7">
                  <c:v>1875.3281415502061</c:v>
                </c:pt>
                <c:pt idx="8">
                  <c:v>2030.3825367936815</c:v>
                </c:pt>
                <c:pt idx="9">
                  <c:v>2198.2570166674909</c:v>
                </c:pt>
                <c:pt idx="10">
                  <c:v>2380.0115612494046</c:v>
                </c:pt>
                <c:pt idx="11">
                  <c:v>2576.7937910499736</c:v>
                </c:pt>
                <c:pt idx="12">
                  <c:v>2789.8462132293371</c:v>
                </c:pt>
                <c:pt idx="13">
                  <c:v>3020.5140669399912</c:v>
                </c:pt>
                <c:pt idx="14">
                  <c:v>3270.2538173319645</c:v>
                </c:pt>
                <c:pt idx="15">
                  <c:v>3540.6423518526044</c:v>
                </c:pt>
                <c:pt idx="16">
                  <c:v>3833.3869369075314</c:v>
                </c:pt>
                <c:pt idx="17">
                  <c:v>4150.3359977503442</c:v>
                </c:pt>
                <c:pt idx="18">
                  <c:v>4493.4907896666255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E-49EE-93BC-0D9162DA36BC}"/>
            </c:ext>
          </c:extLst>
        </c:ser>
        <c:ser>
          <c:idx val="3"/>
          <c:order val="3"/>
          <c:tx>
            <c:strRef>
              <c:f>Economy!$E$117</c:f>
              <c:strCache>
                <c:ptCount val="1"/>
                <c:pt idx="0">
                  <c:v>1.5C67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Economy!$A$118:$A$136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Economy!$E$118:$E$136</c:f>
              <c:numCache>
                <c:formatCode>General</c:formatCode>
                <c:ptCount val="19"/>
                <c:pt idx="0">
                  <c:v>0.88038241499188397</c:v>
                </c:pt>
                <c:pt idx="1">
                  <c:v>282.70218203403164</c:v>
                </c:pt>
                <c:pt idx="2">
                  <c:v>627.67977394685431</c:v>
                </c:pt>
                <c:pt idx="3">
                  <c:v>991.77667288983912</c:v>
                </c:pt>
                <c:pt idx="4">
                  <c:v>1331.4864434702356</c:v>
                </c:pt>
                <c:pt idx="5">
                  <c:v>1597.2853926314895</c:v>
                </c:pt>
                <c:pt idx="6">
                  <c:v>1729.3508776516121</c:v>
                </c:pt>
                <c:pt idx="7">
                  <c:v>1872.3356964451852</c:v>
                </c:pt>
                <c:pt idx="8">
                  <c:v>2027.1426727139342</c:v>
                </c:pt>
                <c:pt idx="9">
                  <c:v>2194.7492767134222</c:v>
                </c:pt>
                <c:pt idx="10">
                  <c:v>2376.2137971202606</c:v>
                </c:pt>
                <c:pt idx="11">
                  <c:v>2572.6820231967477</c:v>
                </c:pt>
                <c:pt idx="12">
                  <c:v>2785.3944794449562</c:v>
                </c:pt>
                <c:pt idx="13">
                  <c:v>3015.6942584307503</c:v>
                </c:pt>
                <c:pt idx="14">
                  <c:v>3265.0355012351556</c:v>
                </c:pt>
                <c:pt idx="15">
                  <c:v>3534.9925790796788</c:v>
                </c:pt>
                <c:pt idx="16">
                  <c:v>3827.2700340995157</c:v>
                </c:pt>
                <c:pt idx="17">
                  <c:v>4143.713342031866</c:v>
                </c:pt>
                <c:pt idx="18">
                  <c:v>4486.3205647763398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6E-49EE-93BC-0D9162DA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48608"/>
        <c:axId val="201350528"/>
      </c:lineChart>
      <c:catAx>
        <c:axId val="2013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350528"/>
        <c:crosses val="autoZero"/>
        <c:auto val="1"/>
        <c:lblAlgn val="ctr"/>
        <c:lblOffset val="100"/>
        <c:tickLblSkip val="2"/>
        <c:noMultiLvlLbl val="0"/>
      </c:catAx>
      <c:valAx>
        <c:axId val="2013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社会碳成本（元</a:t>
                </a:r>
                <a:r>
                  <a:rPr lang="en-US"/>
                  <a:t>/</a:t>
                </a:r>
                <a:r>
                  <a:rPr lang="zh-CN"/>
                  <a:t>吨</a:t>
                </a:r>
                <a:r>
                  <a:rPr lang="en-US"/>
                  <a:t>CO2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3486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99978127734013"/>
          <c:y val="5.2172645086030901E-2"/>
          <c:w val="0.20627799650043707"/>
          <c:h val="0.29380285797608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Economy!$L$141</c:f>
              <c:strCache>
                <c:ptCount val="1"/>
                <c:pt idx="0">
                  <c:v>POS平均社会碳成本</c:v>
                </c:pt>
              </c:strCache>
            </c:strRef>
          </c:tx>
          <c:spPr>
            <a:pattFill prst="pct25">
              <a:fgClr>
                <a:srgbClr val="6DF42A"/>
              </a:fgClr>
              <a:bgClr>
                <a:srgbClr val="FFFFFF"/>
              </a:bgClr>
            </a:pattFill>
            <a:ln>
              <a:solidFill>
                <a:schemeClr val="tx1">
                  <a:lumMod val="15000"/>
                  <a:lumOff val="85000"/>
                  <a:alpha val="47000"/>
                </a:schemeClr>
              </a:solidFill>
            </a:ln>
            <a:effectLst/>
          </c:spPr>
          <c:invertIfNegative val="0"/>
          <c:cat>
            <c:numRef>
              <c:f>Economy!$M$140:$P$140</c:f>
              <c:numCache>
                <c:formatCode>General</c:formatCode>
                <c:ptCount val="4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</c:numCache>
            </c:numRef>
          </c:cat>
          <c:val>
            <c:numRef>
              <c:f>Economy!$M$141:$P$141</c:f>
              <c:numCache>
                <c:formatCode>General</c:formatCode>
                <c:ptCount val="4"/>
                <c:pt idx="0">
                  <c:v>1371.6939419739085</c:v>
                </c:pt>
                <c:pt idx="1">
                  <c:v>1932.1329004046049</c:v>
                </c:pt>
                <c:pt idx="2">
                  <c:v>2160.8066482241275</c:v>
                </c:pt>
                <c:pt idx="3">
                  <c:v>2245.4055763329925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B-495B-A2FD-B86BDD893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2432"/>
        <c:axId val="201427968"/>
      </c:barChart>
      <c:barChart>
        <c:barDir val="col"/>
        <c:grouping val="clustered"/>
        <c:varyColors val="0"/>
        <c:ser>
          <c:idx val="1"/>
          <c:order val="1"/>
          <c:tx>
            <c:strRef>
              <c:f>Economy!$L$142</c:f>
              <c:strCache>
                <c:ptCount val="1"/>
                <c:pt idx="0">
                  <c:v>BCS</c:v>
                </c:pt>
              </c:strCache>
            </c:strRef>
          </c:tx>
          <c:spPr>
            <a:pattFill prst="pct40">
              <a:fgClr>
                <a:srgbClr val="8FAADC"/>
              </a:fgClr>
              <a:bgClr>
                <a:srgbClr val="FFFFFF"/>
              </a:bgClr>
            </a:pattFill>
            <a:ln>
              <a:noFill/>
            </a:ln>
            <a:effectLst/>
          </c:spPr>
          <c:invertIfNegative val="0"/>
          <c:cat>
            <c:numRef>
              <c:f>Economy!$M$140:$P$140</c:f>
              <c:numCache>
                <c:formatCode>General</c:formatCode>
                <c:ptCount val="4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</c:numCache>
            </c:numRef>
          </c:cat>
          <c:val>
            <c:numRef>
              <c:f>Economy!$M$142:$P$142</c:f>
              <c:numCache>
                <c:formatCode>General</c:formatCode>
                <c:ptCount val="4"/>
                <c:pt idx="0">
                  <c:v>-9.5830868752459679</c:v>
                </c:pt>
                <c:pt idx="1">
                  <c:v>-12.34170155430448</c:v>
                </c:pt>
                <c:pt idx="2">
                  <c:v>-11.489933937764013</c:v>
                </c:pt>
                <c:pt idx="3">
                  <c:v>-11.710857144623295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B-495B-A2FD-B86BDD893AEC}"/>
            </c:ext>
          </c:extLst>
        </c:ser>
        <c:ser>
          <c:idx val="2"/>
          <c:order val="2"/>
          <c:tx>
            <c:strRef>
              <c:f>Economy!$L$143</c:f>
              <c:strCache>
                <c:ptCount val="1"/>
                <c:pt idx="0">
                  <c:v>DAC</c:v>
                </c:pt>
              </c:strCache>
            </c:strRef>
          </c:tx>
          <c:spPr>
            <a:pattFill prst="openDmnd">
              <a:fgClr>
                <a:srgbClr val="ED7D31"/>
              </a:fgClr>
              <a:bgClr>
                <a:srgbClr val="FFFFFF"/>
              </a:bgClr>
            </a:pattFill>
            <a:ln>
              <a:noFill/>
            </a:ln>
            <a:effectLst/>
          </c:spPr>
          <c:invertIfNegative val="0"/>
          <c:cat>
            <c:numRef>
              <c:f>Economy!$M$140:$P$140</c:f>
              <c:numCache>
                <c:formatCode>General</c:formatCode>
                <c:ptCount val="4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</c:numCache>
            </c:numRef>
          </c:cat>
          <c:val>
            <c:numRef>
              <c:f>Economy!$M$143:$P$143</c:f>
              <c:numCache>
                <c:formatCode>General</c:formatCode>
                <c:ptCount val="4"/>
                <c:pt idx="0">
                  <c:v>-14.236314708127869</c:v>
                </c:pt>
                <c:pt idx="1">
                  <c:v>-18.120781038035428</c:v>
                </c:pt>
                <c:pt idx="2">
                  <c:v>-18.273787593220746</c:v>
                </c:pt>
                <c:pt idx="3">
                  <c:v>-43.387440392681107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B-495B-A2FD-B86BDD893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50624"/>
        <c:axId val="201444352"/>
      </c:barChart>
      <c:valAx>
        <c:axId val="20142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社会碳成本（元</a:t>
                </a:r>
                <a:r>
                  <a:rPr lang="en-US"/>
                  <a:t>/</a:t>
                </a:r>
                <a:r>
                  <a:rPr lang="zh-CN"/>
                  <a:t>吨</a:t>
                </a:r>
                <a:r>
                  <a:rPr lang="en-US"/>
                  <a:t>CO</a:t>
                </a:r>
                <a:r>
                  <a:rPr lang="en-US" sz="500"/>
                  <a:t>2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442432"/>
        <c:crosses val="autoZero"/>
        <c:crossBetween val="between"/>
      </c:valAx>
      <c:catAx>
        <c:axId val="201442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>
                    <a:latin typeface="宋体 (正文)"/>
                  </a:rPr>
                  <a:t>气候技术情景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201427968"/>
        <c:crosses val="autoZero"/>
        <c:auto val="1"/>
        <c:lblAlgn val="ctr"/>
        <c:lblOffset val="100"/>
        <c:noMultiLvlLbl val="0"/>
      </c:catAx>
      <c:valAx>
        <c:axId val="201444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平均社会碳成本变化（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450624"/>
        <c:crosses val="max"/>
        <c:crossBetween val="between"/>
        <c:majorUnit val="10"/>
      </c:valAx>
      <c:catAx>
        <c:axId val="20145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4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Emission!$F$194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Emission!$E$195:$E$203</c:f>
              <c:strCache>
                <c:ptCount val="9"/>
                <c:pt idx="0">
                  <c:v>2.0C50</c:v>
                </c:pt>
                <c:pt idx="1">
                  <c:v>2.0C67</c:v>
                </c:pt>
                <c:pt idx="2">
                  <c:v>1.5C50</c:v>
                </c:pt>
                <c:pt idx="3">
                  <c:v>1.5C67</c:v>
                </c:pt>
                <c:pt idx="5">
                  <c:v>2.0C50</c:v>
                </c:pt>
                <c:pt idx="6">
                  <c:v>2.0C67</c:v>
                </c:pt>
                <c:pt idx="7">
                  <c:v>1.5C50</c:v>
                </c:pt>
                <c:pt idx="8">
                  <c:v>1.5C67</c:v>
                </c:pt>
              </c:strCache>
            </c:strRef>
          </c:cat>
          <c:val>
            <c:numRef>
              <c:f>Emission!$F$195:$F$203</c:f>
              <c:numCache>
                <c:formatCode>General</c:formatCode>
                <c:ptCount val="9"/>
                <c:pt idx="0">
                  <c:v>0.25288261902953763</c:v>
                </c:pt>
                <c:pt idx="1">
                  <c:v>9.1703856054842685</c:v>
                </c:pt>
                <c:pt idx="2">
                  <c:v>28.425573166995321</c:v>
                </c:pt>
                <c:pt idx="3">
                  <c:v>41.532838722094901</c:v>
                </c:pt>
                <c:pt idx="4">
                  <c:v>0</c:v>
                </c:pt>
                <c:pt idx="5">
                  <c:v>3.3319540922946715</c:v>
                </c:pt>
                <c:pt idx="6">
                  <c:v>24.240889884785364</c:v>
                </c:pt>
                <c:pt idx="7">
                  <c:v>18.592704828997842</c:v>
                </c:pt>
                <c:pt idx="8">
                  <c:v>9.0215092839149289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C0B-B2FA-301C6398055C}"/>
            </c:ext>
          </c:extLst>
        </c:ser>
        <c:ser>
          <c:idx val="1"/>
          <c:order val="1"/>
          <c:tx>
            <c:strRef>
              <c:f>Emission!$G$194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Emission!$E$195:$E$203</c:f>
              <c:strCache>
                <c:ptCount val="9"/>
                <c:pt idx="0">
                  <c:v>2.0C50</c:v>
                </c:pt>
                <c:pt idx="1">
                  <c:v>2.0C67</c:v>
                </c:pt>
                <c:pt idx="2">
                  <c:v>1.5C50</c:v>
                </c:pt>
                <c:pt idx="3">
                  <c:v>1.5C67</c:v>
                </c:pt>
                <c:pt idx="5">
                  <c:v>2.0C50</c:v>
                </c:pt>
                <c:pt idx="6">
                  <c:v>2.0C67</c:v>
                </c:pt>
                <c:pt idx="7">
                  <c:v>1.5C50</c:v>
                </c:pt>
                <c:pt idx="8">
                  <c:v>1.5C67</c:v>
                </c:pt>
              </c:strCache>
            </c:strRef>
          </c:cat>
          <c:val>
            <c:numRef>
              <c:f>Emission!$G$195:$G$203</c:f>
              <c:numCache>
                <c:formatCode>General</c:formatCode>
                <c:ptCount val="9"/>
                <c:pt idx="0">
                  <c:v>42.204269988431186</c:v>
                </c:pt>
                <c:pt idx="1">
                  <c:v>90.147168622083157</c:v>
                </c:pt>
                <c:pt idx="2">
                  <c:v>85.822709033798745</c:v>
                </c:pt>
                <c:pt idx="3">
                  <c:v>96.158091425365839</c:v>
                </c:pt>
                <c:pt idx="4">
                  <c:v>0</c:v>
                </c:pt>
                <c:pt idx="5">
                  <c:v>1.9048476313177585</c:v>
                </c:pt>
                <c:pt idx="6">
                  <c:v>2.8491166522237386</c:v>
                </c:pt>
                <c:pt idx="7">
                  <c:v>4.404148251281252</c:v>
                </c:pt>
                <c:pt idx="8">
                  <c:v>5.6733180130308343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C0B-B2FA-301C6398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5966976"/>
        <c:axId val="185968896"/>
      </c:barChart>
      <c:lineChart>
        <c:grouping val="standard"/>
        <c:varyColors val="0"/>
        <c:ser>
          <c:idx val="2"/>
          <c:order val="2"/>
          <c:tx>
            <c:v>BECCS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4"/>
            <c:marker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6E3-4C0B-B2FA-301C6398055C}"/>
              </c:ext>
            </c:extLst>
          </c:dPt>
          <c:val>
            <c:numRef>
              <c:f>Emission!$H$195:$H$203</c:f>
              <c:numCache>
                <c:formatCode>General</c:formatCode>
                <c:ptCount val="9"/>
                <c:pt idx="0">
                  <c:v>0.59561841409284766</c:v>
                </c:pt>
                <c:pt idx="1">
                  <c:v>9.2333985434962091</c:v>
                </c:pt>
                <c:pt idx="2">
                  <c:v>24.880525658177255</c:v>
                </c:pt>
                <c:pt idx="3">
                  <c:v>30.163815930079863</c:v>
                </c:pt>
                <c:pt idx="5">
                  <c:v>63.625744646223417</c:v>
                </c:pt>
                <c:pt idx="6">
                  <c:v>89.482776062340889</c:v>
                </c:pt>
                <c:pt idx="7">
                  <c:v>80.848909040263337</c:v>
                </c:pt>
                <c:pt idx="8">
                  <c:v>61.392414498059452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E3-4C0B-B2FA-301C6398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89376"/>
        <c:axId val="185987456"/>
      </c:lineChart>
      <c:catAx>
        <c:axId val="1859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Scenario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968896"/>
        <c:crosses val="autoZero"/>
        <c:auto val="1"/>
        <c:lblAlgn val="ctr"/>
        <c:lblOffset val="100"/>
        <c:noMultiLvlLbl val="0"/>
      </c:catAx>
      <c:valAx>
        <c:axId val="1859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Abatement</a:t>
                </a:r>
                <a:r>
                  <a:rPr lang="zh-CN" altLang="en-US"/>
                  <a:t>（</a:t>
                </a:r>
                <a:r>
                  <a:rPr lang="en-US" altLang="zh-CN"/>
                  <a:t>0.1GtCO2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966976"/>
        <c:crosses val="autoZero"/>
        <c:crossBetween val="between"/>
      </c:valAx>
      <c:valAx>
        <c:axId val="185987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Mitigation contribution</a:t>
                </a:r>
                <a:r>
                  <a:rPr lang="zh-CN" altLang="en-US"/>
                  <a:t>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989376"/>
        <c:crosses val="max"/>
        <c:crossBetween val="between"/>
      </c:valAx>
      <c:catAx>
        <c:axId val="18598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598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8044619422607"/>
          <c:y val="6.0185185185185189E-2"/>
          <c:w val="0.82406977252843439"/>
          <c:h val="0.824351851851852"/>
        </c:manualLayout>
      </c:layout>
      <c:lineChart>
        <c:grouping val="standard"/>
        <c:varyColors val="0"/>
        <c:ser>
          <c:idx val="0"/>
          <c:order val="0"/>
          <c:tx>
            <c:strRef>
              <c:f>Economy!$I$211</c:f>
              <c:strCache>
                <c:ptCount val="1"/>
                <c:pt idx="0">
                  <c:v>2.0C50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Economy!$H$212:$H$230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Economy!$I$212:$I$230</c:f>
              <c:numCache>
                <c:formatCode>General</c:formatCode>
                <c:ptCount val="19"/>
                <c:pt idx="0">
                  <c:v>1.6790200552714865E-2</c:v>
                </c:pt>
                <c:pt idx="1">
                  <c:v>1.3990672185208568E-2</c:v>
                </c:pt>
                <c:pt idx="2">
                  <c:v>1.2315604565603343E-2</c:v>
                </c:pt>
                <c:pt idx="3">
                  <c:v>1.0861210999111979E-2</c:v>
                </c:pt>
                <c:pt idx="4">
                  <c:v>9.5837790399948206E-3</c:v>
                </c:pt>
                <c:pt idx="5">
                  <c:v>8.4786616258569411E-3</c:v>
                </c:pt>
                <c:pt idx="6">
                  <c:v>7.4807922932117838E-3</c:v>
                </c:pt>
                <c:pt idx="7">
                  <c:v>6.611790314858295E-3</c:v>
                </c:pt>
                <c:pt idx="8">
                  <c:v>5.8634957938138626E-3</c:v>
                </c:pt>
                <c:pt idx="9">
                  <c:v>1.0027478634653251</c:v>
                </c:pt>
                <c:pt idx="10">
                  <c:v>1.2031690455402666</c:v>
                </c:pt>
                <c:pt idx="11">
                  <c:v>0.98624397660642671</c:v>
                </c:pt>
                <c:pt idx="12">
                  <c:v>0.46990994311265089</c:v>
                </c:pt>
                <c:pt idx="13">
                  <c:v>0.40480622074995498</c:v>
                </c:pt>
                <c:pt idx="14">
                  <c:v>0.25763787933584681</c:v>
                </c:pt>
                <c:pt idx="15">
                  <c:v>0.24598871581104173</c:v>
                </c:pt>
                <c:pt idx="16">
                  <c:v>0.19322512067029354</c:v>
                </c:pt>
                <c:pt idx="17">
                  <c:v>0.18378123382520023</c:v>
                </c:pt>
                <c:pt idx="18">
                  <c:v>0.17486306637018875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6-404E-A608-9F9EA7FEAE0B}"/>
            </c:ext>
          </c:extLst>
        </c:ser>
        <c:ser>
          <c:idx val="1"/>
          <c:order val="1"/>
          <c:tx>
            <c:strRef>
              <c:f>Economy!$J$211</c:f>
              <c:strCache>
                <c:ptCount val="1"/>
                <c:pt idx="0">
                  <c:v>2.0C67</c:v>
                </c:pt>
              </c:strCache>
            </c:strRef>
          </c:tx>
          <c:spPr>
            <a:ln>
              <a:solidFill>
                <a:srgbClr val="D04E86"/>
              </a:solidFill>
            </a:ln>
          </c:spPr>
          <c:marker>
            <c:symbol val="none"/>
          </c:marker>
          <c:cat>
            <c:numRef>
              <c:f>Economy!$H$212:$H$230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Economy!$J$212:$J$230</c:f>
              <c:numCache>
                <c:formatCode>General</c:formatCode>
                <c:ptCount val="19"/>
                <c:pt idx="0">
                  <c:v>1.6790200629778276E-2</c:v>
                </c:pt>
                <c:pt idx="1">
                  <c:v>1.1718537744365589E-2</c:v>
                </c:pt>
                <c:pt idx="2">
                  <c:v>9.8216490280969692E-3</c:v>
                </c:pt>
                <c:pt idx="3">
                  <c:v>8.1594192952342982E-3</c:v>
                </c:pt>
                <c:pt idx="4">
                  <c:v>6.7644100025988606E-3</c:v>
                </c:pt>
                <c:pt idx="5">
                  <c:v>0.74304745976963948</c:v>
                </c:pt>
                <c:pt idx="6">
                  <c:v>1.7628371839081272</c:v>
                </c:pt>
                <c:pt idx="7">
                  <c:v>2.3544582594786738</c:v>
                </c:pt>
                <c:pt idx="8">
                  <c:v>2.2089827507481528</c:v>
                </c:pt>
                <c:pt idx="9">
                  <c:v>1.6298394010841351</c:v>
                </c:pt>
                <c:pt idx="10">
                  <c:v>0.9290478178518381</c:v>
                </c:pt>
                <c:pt idx="11">
                  <c:v>0.66062584772812571</c:v>
                </c:pt>
                <c:pt idx="12">
                  <c:v>0.41104696260938034</c:v>
                </c:pt>
                <c:pt idx="13">
                  <c:v>0.34042354901789323</c:v>
                </c:pt>
                <c:pt idx="14">
                  <c:v>0.25649831763281655</c:v>
                </c:pt>
                <c:pt idx="15">
                  <c:v>0.23255690757333089</c:v>
                </c:pt>
                <c:pt idx="16">
                  <c:v>0.20647801619913111</c:v>
                </c:pt>
                <c:pt idx="17">
                  <c:v>0.19548774885864559</c:v>
                </c:pt>
                <c:pt idx="18">
                  <c:v>0.18798937230285998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6-404E-A608-9F9EA7FEAE0B}"/>
            </c:ext>
          </c:extLst>
        </c:ser>
        <c:ser>
          <c:idx val="2"/>
          <c:order val="2"/>
          <c:tx>
            <c:strRef>
              <c:f>Economy!$K$211</c:f>
              <c:strCache>
                <c:ptCount val="1"/>
                <c:pt idx="0">
                  <c:v>1.5C50</c:v>
                </c:pt>
              </c:strCache>
            </c:strRef>
          </c:tx>
          <c:spPr>
            <a:ln>
              <a:solidFill>
                <a:srgbClr val="56C887"/>
              </a:solidFill>
            </a:ln>
          </c:spPr>
          <c:marker>
            <c:symbol val="none"/>
          </c:marker>
          <c:cat>
            <c:numRef>
              <c:f>Economy!$H$212:$H$230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Economy!$K$212:$K$230</c:f>
              <c:numCache>
                <c:formatCode>General</c:formatCode>
                <c:ptCount val="19"/>
                <c:pt idx="0">
                  <c:v>1.6790200629778027E-2</c:v>
                </c:pt>
                <c:pt idx="1">
                  <c:v>0.26968779100622881</c:v>
                </c:pt>
                <c:pt idx="2">
                  <c:v>1.1752246089573946</c:v>
                </c:pt>
                <c:pt idx="3">
                  <c:v>1.9464773071017205</c:v>
                </c:pt>
                <c:pt idx="4">
                  <c:v>2.3056851433808498</c:v>
                </c:pt>
                <c:pt idx="5">
                  <c:v>2.2953303659359823</c:v>
                </c:pt>
                <c:pt idx="6">
                  <c:v>1.9913597876488358</c:v>
                </c:pt>
                <c:pt idx="7">
                  <c:v>1.5460872899729157</c:v>
                </c:pt>
                <c:pt idx="8">
                  <c:v>1.1659402242543655</c:v>
                </c:pt>
                <c:pt idx="9">
                  <c:v>0.859605727422591</c:v>
                </c:pt>
                <c:pt idx="10">
                  <c:v>0.47966484468487902</c:v>
                </c:pt>
                <c:pt idx="11">
                  <c:v>0.46625076727485587</c:v>
                </c:pt>
                <c:pt idx="12">
                  <c:v>0.33250621489845639</c:v>
                </c:pt>
                <c:pt idx="13">
                  <c:v>0.33687158800084249</c:v>
                </c:pt>
                <c:pt idx="14">
                  <c:v>0.22386314962077117</c:v>
                </c:pt>
                <c:pt idx="15">
                  <c:v>0.22249151022745747</c:v>
                </c:pt>
                <c:pt idx="16">
                  <c:v>0.18866484558104166</c:v>
                </c:pt>
                <c:pt idx="17">
                  <c:v>0.18391493276612197</c:v>
                </c:pt>
                <c:pt idx="18">
                  <c:v>0.17508383951975029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6-404E-A608-9F9EA7FEAE0B}"/>
            </c:ext>
          </c:extLst>
        </c:ser>
        <c:ser>
          <c:idx val="3"/>
          <c:order val="3"/>
          <c:tx>
            <c:strRef>
              <c:f>Economy!$L$211</c:f>
              <c:strCache>
                <c:ptCount val="1"/>
                <c:pt idx="0">
                  <c:v>1.5C67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Economy!$H$212:$H$230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Economy!$L$212:$L$230</c:f>
              <c:numCache>
                <c:formatCode>General</c:formatCode>
                <c:ptCount val="19"/>
                <c:pt idx="0">
                  <c:v>1.679020062978262E-2</c:v>
                </c:pt>
                <c:pt idx="1">
                  <c:v>1.2877619903998048</c:v>
                </c:pt>
                <c:pt idx="2">
                  <c:v>2.0134273277600285</c:v>
                </c:pt>
                <c:pt idx="3">
                  <c:v>2.2056305455379741</c:v>
                </c:pt>
                <c:pt idx="4">
                  <c:v>2.0614467134522929</c:v>
                </c:pt>
                <c:pt idx="5">
                  <c:v>1.7460084284305664</c:v>
                </c:pt>
                <c:pt idx="6">
                  <c:v>1.3630648558942631</c:v>
                </c:pt>
                <c:pt idx="7">
                  <c:v>1.0496793734369854</c:v>
                </c:pt>
                <c:pt idx="8">
                  <c:v>0.80163962791558152</c:v>
                </c:pt>
                <c:pt idx="9">
                  <c:v>0.6034535191644278</c:v>
                </c:pt>
                <c:pt idx="10">
                  <c:v>0.33641561045918417</c:v>
                </c:pt>
                <c:pt idx="11">
                  <c:v>0.31241960938666052</c:v>
                </c:pt>
                <c:pt idx="12">
                  <c:v>0.29028661368908015</c:v>
                </c:pt>
                <c:pt idx="13">
                  <c:v>0.29269384225757011</c:v>
                </c:pt>
                <c:pt idx="14">
                  <c:v>0.22281470468091691</c:v>
                </c:pt>
                <c:pt idx="15">
                  <c:v>0.21581084341693504</c:v>
                </c:pt>
                <c:pt idx="16">
                  <c:v>0.18136698377652621</c:v>
                </c:pt>
                <c:pt idx="17">
                  <c:v>0.17462519880228844</c:v>
                </c:pt>
                <c:pt idx="18">
                  <c:v>0.16824597684341214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6-404E-A608-9F9EA7F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45056"/>
        <c:axId val="201246592"/>
      </c:lineChart>
      <c:catAx>
        <c:axId val="2012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246592"/>
        <c:crosses val="autoZero"/>
        <c:auto val="1"/>
        <c:lblAlgn val="ctr"/>
        <c:lblOffset val="100"/>
        <c:tickLblSkip val="2"/>
        <c:noMultiLvlLbl val="0"/>
      </c:catAx>
      <c:valAx>
        <c:axId val="20124659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Ratio in GDP</a:t>
                </a:r>
                <a:r>
                  <a:rPr lang="zh-CN" altLang="en-US"/>
                  <a:t>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4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57971491505679"/>
          <c:y val="7.4451006124234512E-2"/>
          <c:w val="0.24708686735701449"/>
          <c:h val="0.351097987751531"/>
        </c:manualLayout>
      </c:layout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zh-CN"/>
    </a:p>
  </c:txPr>
  <c:printSettings>
    <c:headerFooter/>
    <c:pageMargins b="1" l="0.75000000000000022" r="0.750000000000000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40266841644806"/>
          <c:y val="6.0185185185185189E-2"/>
          <c:w val="0.7880982064741916"/>
          <c:h val="0.824351851851852"/>
        </c:manualLayout>
      </c:layout>
      <c:lineChart>
        <c:grouping val="standard"/>
        <c:varyColors val="0"/>
        <c:ser>
          <c:idx val="0"/>
          <c:order val="0"/>
          <c:tx>
            <c:strRef>
              <c:f>Economy!$B$211</c:f>
              <c:strCache>
                <c:ptCount val="1"/>
                <c:pt idx="0">
                  <c:v>2.0C50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Economy!$A$212:$A$230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Economy!$B$212:$B$230</c:f>
              <c:numCache>
                <c:formatCode>General</c:formatCode>
                <c:ptCount val="19"/>
                <c:pt idx="0">
                  <c:v>68.650736954447055</c:v>
                </c:pt>
                <c:pt idx="1">
                  <c:v>83.033919109455383</c:v>
                </c:pt>
                <c:pt idx="2">
                  <c:v>99.806328383289497</c:v>
                </c:pt>
                <c:pt idx="3">
                  <c:v>114.90521891875011</c:v>
                </c:pt>
                <c:pt idx="4">
                  <c:v>127.43908033169248</c:v>
                </c:pt>
                <c:pt idx="5">
                  <c:v>135.78828036999067</c:v>
                </c:pt>
                <c:pt idx="6">
                  <c:v>142.26351994534053</c:v>
                </c:pt>
                <c:pt idx="7">
                  <c:v>145.43426066909217</c:v>
                </c:pt>
                <c:pt idx="8">
                  <c:v>145.65242056925152</c:v>
                </c:pt>
                <c:pt idx="9">
                  <c:v>27092.676877431586</c:v>
                </c:pt>
                <c:pt idx="10">
                  <c:v>35580.194472000527</c:v>
                </c:pt>
                <c:pt idx="11">
                  <c:v>31286.744402236673</c:v>
                </c:pt>
                <c:pt idx="12">
                  <c:v>15858.08462265024</c:v>
                </c:pt>
                <c:pt idx="13">
                  <c:v>14321.977531894592</c:v>
                </c:pt>
                <c:pt idx="14">
                  <c:v>9449.9678569691405</c:v>
                </c:pt>
                <c:pt idx="15">
                  <c:v>9275.8333197564116</c:v>
                </c:pt>
                <c:pt idx="16">
                  <c:v>7437.4585893895473</c:v>
                </c:pt>
                <c:pt idx="17">
                  <c:v>7179.8907859538504</c:v>
                </c:pt>
                <c:pt idx="18">
                  <c:v>6881.9271547892404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034C-BC04-7980835DCC92}"/>
            </c:ext>
          </c:extLst>
        </c:ser>
        <c:ser>
          <c:idx val="1"/>
          <c:order val="1"/>
          <c:tx>
            <c:strRef>
              <c:f>Economy!$C$211</c:f>
              <c:strCache>
                <c:ptCount val="1"/>
                <c:pt idx="0">
                  <c:v>2.0C67</c:v>
                </c:pt>
              </c:strCache>
            </c:strRef>
          </c:tx>
          <c:spPr>
            <a:ln>
              <a:solidFill>
                <a:srgbClr val="D04E86"/>
              </a:solidFill>
            </a:ln>
          </c:spPr>
          <c:marker>
            <c:symbol val="none"/>
          </c:marker>
          <c:cat>
            <c:numRef>
              <c:f>Economy!$A$212:$A$230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Economy!$C$212:$C$230</c:f>
              <c:numCache>
                <c:formatCode>General</c:formatCode>
                <c:ptCount val="19"/>
                <c:pt idx="0">
                  <c:v>68.650737269539192</c:v>
                </c:pt>
                <c:pt idx="1">
                  <c:v>68.558438850819357</c:v>
                </c:pt>
                <c:pt idx="2">
                  <c:v>77.871749959671646</c:v>
                </c:pt>
                <c:pt idx="3">
                  <c:v>83.906413108747756</c:v>
                </c:pt>
                <c:pt idx="4">
                  <c:v>86.978396922269482</c:v>
                </c:pt>
                <c:pt idx="5">
                  <c:v>11297.095608202892</c:v>
                </c:pt>
                <c:pt idx="6">
                  <c:v>31041.333418949122</c:v>
                </c:pt>
                <c:pt idx="7">
                  <c:v>47167.895236519282</c:v>
                </c:pt>
                <c:pt idx="8">
                  <c:v>50699.57193405155</c:v>
                </c:pt>
                <c:pt idx="9">
                  <c:v>42237.237977832163</c:v>
                </c:pt>
                <c:pt idx="10">
                  <c:v>27107.568827673949</c:v>
                </c:pt>
                <c:pt idx="11">
                  <c:v>20869.978164649114</c:v>
                </c:pt>
                <c:pt idx="12">
                  <c:v>13825.507040791743</c:v>
                </c:pt>
                <c:pt idx="13">
                  <c:v>12023.737555696593</c:v>
                </c:pt>
                <c:pt idx="14">
                  <c:v>9401.83470749976</c:v>
                </c:pt>
                <c:pt idx="15">
                  <c:v>8764.2218974424468</c:v>
                </c:pt>
                <c:pt idx="16">
                  <c:v>7940.5026289391844</c:v>
                </c:pt>
                <c:pt idx="17">
                  <c:v>7628.9204110335377</c:v>
                </c:pt>
                <c:pt idx="18">
                  <c:v>7386.4622400384887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034C-BC04-7980835DCC92}"/>
            </c:ext>
          </c:extLst>
        </c:ser>
        <c:ser>
          <c:idx val="2"/>
          <c:order val="2"/>
          <c:tx>
            <c:strRef>
              <c:f>Economy!$D$211</c:f>
              <c:strCache>
                <c:ptCount val="1"/>
                <c:pt idx="0">
                  <c:v>1.5C50</c:v>
                </c:pt>
              </c:strCache>
            </c:strRef>
          </c:tx>
          <c:spPr>
            <a:ln>
              <a:solidFill>
                <a:srgbClr val="56C887"/>
              </a:solidFill>
            </a:ln>
          </c:spPr>
          <c:marker>
            <c:symbol val="none"/>
          </c:marker>
          <c:cat>
            <c:numRef>
              <c:f>Economy!$A$212:$A$230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Economy!$D$212:$D$230</c:f>
              <c:numCache>
                <c:formatCode>General</c:formatCode>
                <c:ptCount val="19"/>
                <c:pt idx="0">
                  <c:v>68.650737269538169</c:v>
                </c:pt>
                <c:pt idx="1">
                  <c:v>1453.6459624686788</c:v>
                </c:pt>
                <c:pt idx="2">
                  <c:v>8231.5942301503092</c:v>
                </c:pt>
                <c:pt idx="3">
                  <c:v>17047.618872662049</c:v>
                </c:pt>
                <c:pt idx="4">
                  <c:v>24622.709148718146</c:v>
                </c:pt>
                <c:pt idx="5">
                  <c:v>29077.411096922391</c:v>
                </c:pt>
                <c:pt idx="6">
                  <c:v>30219.870739629147</c:v>
                </c:pt>
                <c:pt idx="7">
                  <c:v>27650.492597898537</c:v>
                </c:pt>
                <c:pt idx="8">
                  <c:v>24144.457884360654</c:v>
                </c:pt>
                <c:pt idx="9">
                  <c:v>20263.526755553536</c:v>
                </c:pt>
                <c:pt idx="10">
                  <c:v>13244.336623971074</c:v>
                </c:pt>
                <c:pt idx="11">
                  <c:v>14339.394368869673</c:v>
                </c:pt>
                <c:pt idx="12">
                  <c:v>11011.326952033134</c:v>
                </c:pt>
                <c:pt idx="13">
                  <c:v>11779.563832521573</c:v>
                </c:pt>
                <c:pt idx="14">
                  <c:v>8146.6057180045736</c:v>
                </c:pt>
                <c:pt idx="15">
                  <c:v>8346.2764255538277</c:v>
                </c:pt>
                <c:pt idx="16">
                  <c:v>7216.5915575853933</c:v>
                </c:pt>
                <c:pt idx="17">
                  <c:v>7141.1053223562485</c:v>
                </c:pt>
                <c:pt idx="18">
                  <c:v>6817.1929518602255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034C-BC04-7980835DCC92}"/>
            </c:ext>
          </c:extLst>
        </c:ser>
        <c:ser>
          <c:idx val="3"/>
          <c:order val="3"/>
          <c:tx>
            <c:strRef>
              <c:f>Economy!$E$211</c:f>
              <c:strCache>
                <c:ptCount val="1"/>
                <c:pt idx="0">
                  <c:v>1.5C67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Economy!$A$212:$A$230</c:f>
              <c:numCache>
                <c:formatCode>General</c:formatCode>
                <c:ptCount val="1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</c:numCache>
            </c:numRef>
          </c:cat>
          <c:val>
            <c:numRef>
              <c:f>Economy!$E$212:$E$230</c:f>
              <c:numCache>
                <c:formatCode>General</c:formatCode>
                <c:ptCount val="19"/>
                <c:pt idx="0">
                  <c:v>68.650737269556956</c:v>
                </c:pt>
                <c:pt idx="1">
                  <c:v>6066.9714897432677</c:v>
                </c:pt>
                <c:pt idx="2">
                  <c:v>12163.265834317133</c:v>
                </c:pt>
                <c:pt idx="3">
                  <c:v>16699.693930624268</c:v>
                </c:pt>
                <c:pt idx="4">
                  <c:v>19188.658504580068</c:v>
                </c:pt>
                <c:pt idx="5">
                  <c:v>19502.925721605308</c:v>
                </c:pt>
                <c:pt idx="6">
                  <c:v>18232.888511692261</c:v>
                </c:pt>
                <c:pt idx="7">
                  <c:v>16516.959288839942</c:v>
                </c:pt>
                <c:pt idx="8">
                  <c:v>14661.190096965503</c:v>
                </c:pt>
                <c:pt idx="9">
                  <c:v>12643.286289791777</c:v>
                </c:pt>
                <c:pt idx="10">
                  <c:v>8369.4812418388683</c:v>
                </c:pt>
                <c:pt idx="11">
                  <c:v>8993.5825746419105</c:v>
                </c:pt>
                <c:pt idx="12">
                  <c:v>9300.1318271631189</c:v>
                </c:pt>
                <c:pt idx="13">
                  <c:v>10069.077956747326</c:v>
                </c:pt>
                <c:pt idx="14">
                  <c:v>8019.050185758093</c:v>
                </c:pt>
                <c:pt idx="15">
                  <c:v>8036.5574759836254</c:v>
                </c:pt>
                <c:pt idx="16">
                  <c:v>6884.3257357481425</c:v>
                </c:pt>
                <c:pt idx="17">
                  <c:v>6724.7434561993286</c:v>
                </c:pt>
                <c:pt idx="18">
                  <c:v>6459.1290761485416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034C-BC04-7980835D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83776"/>
        <c:axId val="201485312"/>
      </c:lineChart>
      <c:catAx>
        <c:axId val="2014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85312"/>
        <c:crosses val="autoZero"/>
        <c:auto val="1"/>
        <c:lblAlgn val="ctr"/>
        <c:lblOffset val="100"/>
        <c:tickLblSkip val="2"/>
        <c:noMultiLvlLbl val="0"/>
      </c:catAx>
      <c:valAx>
        <c:axId val="2014853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0.1Billion RMB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8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02480572281405"/>
          <c:y val="9.2969524642752988E-2"/>
          <c:w val="0.20586408316607482"/>
          <c:h val="0.351097987751531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zh-CN"/>
    </a:p>
  </c:txPr>
  <c:printSettings>
    <c:headerFooter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Emission!$F$212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Emission!$E$213:$E$221</c:f>
              <c:strCache>
                <c:ptCount val="9"/>
                <c:pt idx="0">
                  <c:v>2.0C50</c:v>
                </c:pt>
                <c:pt idx="1">
                  <c:v>2.0C67</c:v>
                </c:pt>
                <c:pt idx="2">
                  <c:v>1.5C50</c:v>
                </c:pt>
                <c:pt idx="3">
                  <c:v>1.5C67</c:v>
                </c:pt>
                <c:pt idx="5">
                  <c:v>2.0C50</c:v>
                </c:pt>
                <c:pt idx="6">
                  <c:v>2.0C67</c:v>
                </c:pt>
                <c:pt idx="7">
                  <c:v>1.5C50</c:v>
                </c:pt>
                <c:pt idx="8">
                  <c:v>1.5C67</c:v>
                </c:pt>
              </c:strCache>
            </c:strRef>
          </c:cat>
          <c:val>
            <c:numRef>
              <c:f>Emission!$F$213:$F$221</c:f>
              <c:numCache>
                <c:formatCode>General</c:formatCode>
                <c:ptCount val="9"/>
                <c:pt idx="0">
                  <c:v>0.24472029793670902</c:v>
                </c:pt>
                <c:pt idx="1">
                  <c:v>7.4346846065200518</c:v>
                </c:pt>
                <c:pt idx="2">
                  <c:v>24.330974629718597</c:v>
                </c:pt>
                <c:pt idx="3">
                  <c:v>43.238181361898683</c:v>
                </c:pt>
                <c:pt idx="4">
                  <c:v>0</c:v>
                </c:pt>
                <c:pt idx="5">
                  <c:v>3.5191738578484402</c:v>
                </c:pt>
                <c:pt idx="6">
                  <c:v>25.891529113283411</c:v>
                </c:pt>
                <c:pt idx="7">
                  <c:v>25.89522774466737</c:v>
                </c:pt>
                <c:pt idx="8">
                  <c:v>55.196746777579648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4255-AA12-0D8E61DDA30A}"/>
            </c:ext>
          </c:extLst>
        </c:ser>
        <c:ser>
          <c:idx val="1"/>
          <c:order val="1"/>
          <c:tx>
            <c:strRef>
              <c:f>Emission!$H$212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Emission!$E$213:$E$221</c:f>
              <c:strCache>
                <c:ptCount val="9"/>
                <c:pt idx="0">
                  <c:v>2.0C50</c:v>
                </c:pt>
                <c:pt idx="1">
                  <c:v>2.0C67</c:v>
                </c:pt>
                <c:pt idx="2">
                  <c:v>1.5C50</c:v>
                </c:pt>
                <c:pt idx="3">
                  <c:v>1.5C67</c:v>
                </c:pt>
                <c:pt idx="5">
                  <c:v>2.0C50</c:v>
                </c:pt>
                <c:pt idx="6">
                  <c:v>2.0C67</c:v>
                </c:pt>
                <c:pt idx="7">
                  <c:v>1.5C50</c:v>
                </c:pt>
                <c:pt idx="8">
                  <c:v>1.5C67</c:v>
                </c:pt>
              </c:strCache>
            </c:strRef>
          </c:cat>
          <c:val>
            <c:numRef>
              <c:f>Emission!$G$213:$G$221</c:f>
              <c:numCache>
                <c:formatCode>General</c:formatCode>
                <c:ptCount val="9"/>
                <c:pt idx="0">
                  <c:v>1.5849017066666666</c:v>
                </c:pt>
                <c:pt idx="1">
                  <c:v>1.5849017066666666</c:v>
                </c:pt>
                <c:pt idx="2">
                  <c:v>1.5849017066666666</c:v>
                </c:pt>
                <c:pt idx="3">
                  <c:v>1.5849017066666666</c:v>
                </c:pt>
                <c:pt idx="4">
                  <c:v>0</c:v>
                </c:pt>
                <c:pt idx="5">
                  <c:v>41.418261059999999</c:v>
                </c:pt>
                <c:pt idx="6">
                  <c:v>41.418261059999999</c:v>
                </c:pt>
                <c:pt idx="7">
                  <c:v>41.418261059999999</c:v>
                </c:pt>
                <c:pt idx="8">
                  <c:v>41.418261059999999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C-4255-AA12-0D8E61DDA30A}"/>
            </c:ext>
          </c:extLst>
        </c:ser>
        <c:ser>
          <c:idx val="2"/>
          <c:order val="2"/>
          <c:tx>
            <c:strRef>
              <c:f>Emission!#REF!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Emission!$E$213:$E$221</c:f>
              <c:strCache>
                <c:ptCount val="9"/>
                <c:pt idx="0">
                  <c:v>2.0C50</c:v>
                </c:pt>
                <c:pt idx="1">
                  <c:v>2.0C67</c:v>
                </c:pt>
                <c:pt idx="2">
                  <c:v>1.5C50</c:v>
                </c:pt>
                <c:pt idx="3">
                  <c:v>1.5C67</c:v>
                </c:pt>
                <c:pt idx="5">
                  <c:v>2.0C50</c:v>
                </c:pt>
                <c:pt idx="6">
                  <c:v>2.0C67</c:v>
                </c:pt>
                <c:pt idx="7">
                  <c:v>1.5C50</c:v>
                </c:pt>
                <c:pt idx="8">
                  <c:v>1.5C67</c:v>
                </c:pt>
              </c:strCache>
            </c:strRef>
          </c:cat>
          <c:val>
            <c:numRef>
              <c:f>Emission!$H$213:$H$221</c:f>
              <c:numCache>
                <c:formatCode>General</c:formatCode>
                <c:ptCount val="9"/>
                <c:pt idx="0">
                  <c:v>40.378124340638621</c:v>
                </c:pt>
                <c:pt idx="1">
                  <c:v>89.248458457838638</c:v>
                </c:pt>
                <c:pt idx="2">
                  <c:v>80.714199552127653</c:v>
                </c:pt>
                <c:pt idx="3">
                  <c:v>105.23518381945354</c:v>
                </c:pt>
                <c:pt idx="4">
                  <c:v>0</c:v>
                </c:pt>
                <c:pt idx="5">
                  <c:v>1.6195042215059889</c:v>
                </c:pt>
                <c:pt idx="6">
                  <c:v>2.6943194796814662</c:v>
                </c:pt>
                <c:pt idx="7">
                  <c:v>3.722278369065076</c:v>
                </c:pt>
                <c:pt idx="8">
                  <c:v>2.7805425115811198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C-4255-AA12-0D8E61DD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5995264"/>
        <c:axId val="185997184"/>
      </c:barChart>
      <c:lineChart>
        <c:grouping val="standard"/>
        <c:varyColors val="0"/>
        <c:ser>
          <c:idx val="3"/>
          <c:order val="3"/>
          <c:tx>
            <c:v>BECCS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alpha val="93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Emission!$I$213:$I$221</c:f>
              <c:numCache>
                <c:formatCode>General</c:formatCode>
                <c:ptCount val="9"/>
                <c:pt idx="0">
                  <c:v>0.57979948973109752</c:v>
                </c:pt>
                <c:pt idx="1">
                  <c:v>7.565719480675158</c:v>
                </c:pt>
                <c:pt idx="2">
                  <c:v>22.818116208749444</c:v>
                </c:pt>
                <c:pt idx="3">
                  <c:v>29.929432543976507</c:v>
                </c:pt>
                <c:pt idx="5">
                  <c:v>7.5588600172250029</c:v>
                </c:pt>
                <c:pt idx="6">
                  <c:v>36.985727326062531</c:v>
                </c:pt>
                <c:pt idx="7">
                  <c:v>36.453787683231901</c:v>
                </c:pt>
                <c:pt idx="8">
                  <c:v>55.532412249524505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C-4255-AA12-0D8E61DDA30A}"/>
            </c:ext>
          </c:extLst>
        </c:ser>
        <c:ser>
          <c:idx val="4"/>
          <c:order val="4"/>
          <c:tx>
            <c:v>DAC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Emission!$J$213:$J$221</c:f>
              <c:numCache>
                <c:formatCode>General</c:formatCode>
                <c:ptCount val="9"/>
                <c:pt idx="0">
                  <c:v>3.755001969787306</c:v>
                </c:pt>
                <c:pt idx="1">
                  <c:v>1.6128352918384103</c:v>
                </c:pt>
                <c:pt idx="2">
                  <c:v>1.4863552271347542</c:v>
                </c:pt>
                <c:pt idx="3">
                  <c:v>1.4614210647579486</c:v>
                </c:pt>
                <c:pt idx="5">
                  <c:v>88.962594675794051</c:v>
                </c:pt>
                <c:pt idx="6">
                  <c:v>59.165470806392598</c:v>
                </c:pt>
                <c:pt idx="7">
                  <c:v>58.306206447666291</c:v>
                </c:pt>
                <c:pt idx="8">
                  <c:v>41.670136051869761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5C-4255-AA12-0D8E61DD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13568"/>
        <c:axId val="186011648"/>
      </c:lineChart>
      <c:catAx>
        <c:axId val="18599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Scanario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997184"/>
        <c:crosses val="autoZero"/>
        <c:auto val="1"/>
        <c:lblAlgn val="ctr"/>
        <c:lblOffset val="100"/>
        <c:noMultiLvlLbl val="0"/>
      </c:catAx>
      <c:valAx>
        <c:axId val="1859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Abatement</a:t>
                </a:r>
                <a:r>
                  <a:rPr lang="zh-CN" altLang="en-US"/>
                  <a:t>（</a:t>
                </a:r>
                <a:r>
                  <a:rPr lang="en-US" altLang="zh-CN"/>
                  <a:t>0.1GtCO2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995264"/>
        <c:crosses val="autoZero"/>
        <c:crossBetween val="between"/>
      </c:valAx>
      <c:valAx>
        <c:axId val="186011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Mitigation</a:t>
                </a:r>
                <a:r>
                  <a:rPr lang="en-US" altLang="zh-CN" baseline="0"/>
                  <a:t> contribution</a:t>
                </a:r>
                <a:r>
                  <a:rPr lang="zh-CN" altLang="en-US"/>
                  <a:t>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013568"/>
        <c:crosses val="max"/>
        <c:crossBetween val="between"/>
      </c:valAx>
      <c:catAx>
        <c:axId val="186013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8601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6062992125993"/>
          <c:y val="5.0925925925925902E-2"/>
          <c:w val="0.837668197725284"/>
          <c:h val="0.82152777777777797"/>
        </c:manualLayout>
      </c:layout>
      <c:areaChart>
        <c:grouping val="standard"/>
        <c:varyColors val="0"/>
        <c:ser>
          <c:idx val="4"/>
          <c:order val="4"/>
          <c:spPr>
            <a:solidFill>
              <a:srgbClr val="5B9BD5">
                <a:lumMod val="40000"/>
                <a:lumOff val="60000"/>
                <a:alpha val="30000"/>
              </a:srgbClr>
            </a:solidFill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val>
            <c:numRef>
              <c:f>Emission!$K$228:$K$237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-18.930506869999999</c:v>
                </c:pt>
                <c:pt idx="6">
                  <c:v>-19.695849836666664</c:v>
                </c:pt>
                <c:pt idx="7">
                  <c:v>-17.030851053333333</c:v>
                </c:pt>
                <c:pt idx="8">
                  <c:v>-15.503628836666666</c:v>
                </c:pt>
                <c:pt idx="9">
                  <c:v>-16.776865014562663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D-4E6E-8902-2772FF77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3008"/>
        <c:axId val="186073856"/>
      </c:areaChart>
      <c:barChart>
        <c:barDir val="col"/>
        <c:grouping val="clustered"/>
        <c:varyColors val="0"/>
        <c:ser>
          <c:idx val="0"/>
          <c:order val="0"/>
          <c:tx>
            <c:strRef>
              <c:f>Emission!$G$227</c:f>
              <c:strCache>
                <c:ptCount val="1"/>
                <c:pt idx="0">
                  <c:v>2.0C50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Emission!$A$228:$A$237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Emission!$G$228:$G$237</c:f>
              <c:numCache>
                <c:formatCode>General</c:formatCode>
                <c:ptCount val="10"/>
                <c:pt idx="0">
                  <c:v>75.864007963333336</c:v>
                </c:pt>
                <c:pt idx="1">
                  <c:v>95.259207046666674</c:v>
                </c:pt>
                <c:pt idx="2">
                  <c:v>104.76383833666667</c:v>
                </c:pt>
                <c:pt idx="3">
                  <c:v>100.90844665000002</c:v>
                </c:pt>
                <c:pt idx="4">
                  <c:v>89.069857103333334</c:v>
                </c:pt>
                <c:pt idx="5">
                  <c:v>22.576649810000003</c:v>
                </c:pt>
                <c:pt idx="6">
                  <c:v>5.9613428233333332</c:v>
                </c:pt>
                <c:pt idx="7">
                  <c:v>3.6099621800000001</c:v>
                </c:pt>
                <c:pt idx="8">
                  <c:v>2.6532250433333329</c:v>
                </c:pt>
                <c:pt idx="9">
                  <c:v>2.0434614200000003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D-4E6E-8902-2772FF77AAEC}"/>
            </c:ext>
          </c:extLst>
        </c:ser>
        <c:ser>
          <c:idx val="1"/>
          <c:order val="1"/>
          <c:tx>
            <c:strRef>
              <c:f>Emission!$H$227</c:f>
              <c:strCache>
                <c:ptCount val="1"/>
                <c:pt idx="0">
                  <c:v>2.0C67</c:v>
                </c:pt>
              </c:strCache>
            </c:strRef>
          </c:tx>
          <c:spPr>
            <a:solidFill>
              <a:srgbClr val="D04E86"/>
            </a:solidFill>
            <a:ln>
              <a:noFill/>
            </a:ln>
            <a:effectLst/>
          </c:spPr>
          <c:invertIfNegative val="0"/>
          <c:cat>
            <c:numRef>
              <c:f>Emission!$A$228:$A$237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Emission!$H$228:$H$237</c:f>
              <c:numCache>
                <c:formatCode>General</c:formatCode>
                <c:ptCount val="10"/>
                <c:pt idx="0">
                  <c:v>75.864008609553039</c:v>
                </c:pt>
                <c:pt idx="1">
                  <c:v>76.552244627827207</c:v>
                </c:pt>
                <c:pt idx="2">
                  <c:v>74.610671596955157</c:v>
                </c:pt>
                <c:pt idx="3">
                  <c:v>51.625143639776816</c:v>
                </c:pt>
                <c:pt idx="4">
                  <c:v>22.58798482096336</c:v>
                </c:pt>
                <c:pt idx="5">
                  <c:v>-8.2468093090312742</c:v>
                </c:pt>
                <c:pt idx="6">
                  <c:v>-11.886568966017322</c:v>
                </c:pt>
                <c:pt idx="7">
                  <c:v>-14.010720403682875</c:v>
                </c:pt>
                <c:pt idx="8">
                  <c:v>-15.874486758599508</c:v>
                </c:pt>
                <c:pt idx="9">
                  <c:v>-16.776865014562663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D-4E6E-8902-2772FF77AAEC}"/>
            </c:ext>
          </c:extLst>
        </c:ser>
        <c:ser>
          <c:idx val="2"/>
          <c:order val="2"/>
          <c:tx>
            <c:strRef>
              <c:f>Emission!$I$227</c:f>
              <c:strCache>
                <c:ptCount val="1"/>
                <c:pt idx="0">
                  <c:v>1.5C50</c:v>
                </c:pt>
              </c:strCache>
            </c:strRef>
          </c:tx>
          <c:spPr>
            <a:solidFill>
              <a:srgbClr val="56C887"/>
            </a:solidFill>
            <a:ln>
              <a:noFill/>
            </a:ln>
            <a:effectLst/>
          </c:spPr>
          <c:invertIfNegative val="0"/>
          <c:cat>
            <c:numRef>
              <c:f>Emission!$A$228:$A$237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Emission!$I$228:$I$237</c:f>
              <c:numCache>
                <c:formatCode>General</c:formatCode>
                <c:ptCount val="10"/>
                <c:pt idx="0">
                  <c:v>75.864007963333336</c:v>
                </c:pt>
                <c:pt idx="1">
                  <c:v>36.769120116666663</c:v>
                </c:pt>
                <c:pt idx="2">
                  <c:v>26.67521945</c:v>
                </c:pt>
                <c:pt idx="3">
                  <c:v>18.024824693333333</c:v>
                </c:pt>
                <c:pt idx="4">
                  <c:v>10.178910536666665</c:v>
                </c:pt>
                <c:pt idx="5">
                  <c:v>-13.290416076666666</c:v>
                </c:pt>
                <c:pt idx="6">
                  <c:v>-16.0037427</c:v>
                </c:pt>
                <c:pt idx="7">
                  <c:v>-17.030851053333333</c:v>
                </c:pt>
                <c:pt idx="8">
                  <c:v>-15.503628836666666</c:v>
                </c:pt>
                <c:pt idx="9">
                  <c:v>-11.040601109999999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D-4E6E-8902-2772FF77AAEC}"/>
            </c:ext>
          </c:extLst>
        </c:ser>
        <c:ser>
          <c:idx val="3"/>
          <c:order val="3"/>
          <c:tx>
            <c:strRef>
              <c:f>Emission!$J$227</c:f>
              <c:strCache>
                <c:ptCount val="1"/>
                <c:pt idx="0">
                  <c:v>1.5C67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Emission!$A$228:$A$237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Emission!$J$228:$J$237</c:f>
              <c:numCache>
                <c:formatCode>General</c:formatCode>
                <c:ptCount val="10"/>
                <c:pt idx="0">
                  <c:v>75.864007339999986</c:v>
                </c:pt>
                <c:pt idx="1">
                  <c:v>21.486225823333339</c:v>
                </c:pt>
                <c:pt idx="2">
                  <c:v>15.867330526666668</c:v>
                </c:pt>
                <c:pt idx="3">
                  <c:v>10.883965473333333</c:v>
                </c:pt>
                <c:pt idx="4">
                  <c:v>3.338892186666667</c:v>
                </c:pt>
                <c:pt idx="5">
                  <c:v>-18.930506869999999</c:v>
                </c:pt>
                <c:pt idx="6">
                  <c:v>-19.695849836666664</c:v>
                </c:pt>
                <c:pt idx="7">
                  <c:v>-14.978473473333333</c:v>
                </c:pt>
                <c:pt idx="8">
                  <c:v>-9.2062756500000003</c:v>
                </c:pt>
                <c:pt idx="9">
                  <c:v>-4.6732283400000005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D-4E6E-8902-2772FF77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43008"/>
        <c:axId val="186073856"/>
      </c:barChart>
      <c:catAx>
        <c:axId val="1860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073856"/>
        <c:crosses val="autoZero"/>
        <c:auto val="1"/>
        <c:lblAlgn val="ctr"/>
        <c:lblOffset val="100"/>
        <c:noMultiLvlLbl val="0"/>
      </c:catAx>
      <c:valAx>
        <c:axId val="18607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Emissions</a:t>
                </a:r>
                <a:r>
                  <a:rPr lang="zh-CN" altLang="en-US"/>
                  <a:t>（</a:t>
                </a:r>
                <a:r>
                  <a:rPr lang="en-US" altLang="zh-CN"/>
                  <a:t>0.1GtCO2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0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6062992125993"/>
          <c:y val="5.0925925925925902E-2"/>
          <c:w val="0.837668197725284"/>
          <c:h val="0.82152777777777797"/>
        </c:manualLayout>
      </c:layout>
      <c:areaChart>
        <c:grouping val="standard"/>
        <c:varyColors val="0"/>
        <c:ser>
          <c:idx val="4"/>
          <c:order val="4"/>
          <c:spPr>
            <a:solidFill>
              <a:srgbClr val="5B9BD5">
                <a:lumMod val="40000"/>
                <a:lumOff val="60000"/>
                <a:alpha val="30000"/>
              </a:srgbClr>
            </a:solidFill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val>
            <c:numRef>
              <c:f>Emission!$K$247:$K$256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-16.462607441579593</c:v>
                </c:pt>
                <c:pt idx="6">
                  <c:v>-20.831170889294299</c:v>
                </c:pt>
                <c:pt idx="7">
                  <c:v>-35.454948783754801</c:v>
                </c:pt>
                <c:pt idx="8">
                  <c:v>-60.3523713755214</c:v>
                </c:pt>
                <c:pt idx="9">
                  <c:v>-81.750051822190997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7-4062-867A-33C79E4D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22848"/>
        <c:axId val="186233216"/>
      </c:areaChart>
      <c:barChart>
        <c:barDir val="col"/>
        <c:grouping val="clustered"/>
        <c:varyColors val="0"/>
        <c:ser>
          <c:idx val="0"/>
          <c:order val="0"/>
          <c:tx>
            <c:strRef>
              <c:f>Emission!$G$246</c:f>
              <c:strCache>
                <c:ptCount val="1"/>
                <c:pt idx="0">
                  <c:v>2.0C50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Emission!$A$228:$A$237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Emission!$G$247:$G$256</c:f>
              <c:numCache>
                <c:formatCode>General</c:formatCode>
                <c:ptCount val="10"/>
                <c:pt idx="0">
                  <c:v>75.823674642816727</c:v>
                </c:pt>
                <c:pt idx="1">
                  <c:v>95.222599366551819</c:v>
                </c:pt>
                <c:pt idx="2">
                  <c:v>104.72740622467558</c:v>
                </c:pt>
                <c:pt idx="3">
                  <c:v>100.7662826214259</c:v>
                </c:pt>
                <c:pt idx="4">
                  <c:v>88.555999163824708</c:v>
                </c:pt>
                <c:pt idx="5">
                  <c:v>23.398009825643232</c:v>
                </c:pt>
                <c:pt idx="6">
                  <c:v>1.1800146544153607</c:v>
                </c:pt>
                <c:pt idx="7">
                  <c:v>-8.4110675844150595</c:v>
                </c:pt>
                <c:pt idx="8">
                  <c:v>-24.81251798344692</c:v>
                </c:pt>
                <c:pt idx="9">
                  <c:v>-60.190212034513614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7-4062-867A-33C79E4D662D}"/>
            </c:ext>
          </c:extLst>
        </c:ser>
        <c:ser>
          <c:idx val="1"/>
          <c:order val="1"/>
          <c:tx>
            <c:strRef>
              <c:f>Emission!$H$246</c:f>
              <c:strCache>
                <c:ptCount val="1"/>
                <c:pt idx="0">
                  <c:v>2.0C67</c:v>
                </c:pt>
              </c:strCache>
            </c:strRef>
          </c:tx>
          <c:spPr>
            <a:solidFill>
              <a:srgbClr val="D04E86"/>
            </a:solidFill>
            <a:ln>
              <a:noFill/>
            </a:ln>
            <a:effectLst/>
          </c:spPr>
          <c:invertIfNegative val="0"/>
          <c:cat>
            <c:numRef>
              <c:f>Emission!$A$228:$A$237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Emission!$H$247:$H$256</c:f>
              <c:numCache>
                <c:formatCode>General</c:formatCode>
                <c:ptCount val="10"/>
                <c:pt idx="0">
                  <c:v>75.823674637581362</c:v>
                </c:pt>
                <c:pt idx="1">
                  <c:v>76.036047917177115</c:v>
                </c:pt>
                <c:pt idx="2">
                  <c:v>74.40812047863389</c:v>
                </c:pt>
                <c:pt idx="3">
                  <c:v>51.55999218857886</c:v>
                </c:pt>
                <c:pt idx="4">
                  <c:v>23.443071450404066</c:v>
                </c:pt>
                <c:pt idx="5">
                  <c:v>-10.345411945546784</c:v>
                </c:pt>
                <c:pt idx="6">
                  <c:v>-18.712654761385235</c:v>
                </c:pt>
                <c:pt idx="7">
                  <c:v>-28.005081529634396</c:v>
                </c:pt>
                <c:pt idx="8">
                  <c:v>-45.322303509676253</c:v>
                </c:pt>
                <c:pt idx="9">
                  <c:v>-81.586267049782876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7-4062-867A-33C79E4D662D}"/>
            </c:ext>
          </c:extLst>
        </c:ser>
        <c:ser>
          <c:idx val="2"/>
          <c:order val="2"/>
          <c:tx>
            <c:strRef>
              <c:f>Emission!$I$246</c:f>
              <c:strCache>
                <c:ptCount val="1"/>
                <c:pt idx="0">
                  <c:v>1.5C50</c:v>
                </c:pt>
              </c:strCache>
            </c:strRef>
          </c:tx>
          <c:spPr>
            <a:solidFill>
              <a:srgbClr val="56C887"/>
            </a:solidFill>
            <a:ln>
              <a:noFill/>
            </a:ln>
            <a:effectLst/>
          </c:spPr>
          <c:invertIfNegative val="0"/>
          <c:cat>
            <c:numRef>
              <c:f>Emission!$A$228:$A$237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Emission!$I$247:$I$256</c:f>
              <c:numCache>
                <c:formatCode>General</c:formatCode>
                <c:ptCount val="10"/>
                <c:pt idx="0">
                  <c:v>75.823674744499542</c:v>
                </c:pt>
                <c:pt idx="1">
                  <c:v>36.817079890980217</c:v>
                </c:pt>
                <c:pt idx="2">
                  <c:v>26.765952813565686</c:v>
                </c:pt>
                <c:pt idx="3">
                  <c:v>17.986739643190706</c:v>
                </c:pt>
                <c:pt idx="4">
                  <c:v>10.152682069213446</c:v>
                </c:pt>
                <c:pt idx="5">
                  <c:v>-16.462607441579593</c:v>
                </c:pt>
                <c:pt idx="6">
                  <c:v>-22.831170889294345</c:v>
                </c:pt>
                <c:pt idx="7">
                  <c:v>-31.560150607391602</c:v>
                </c:pt>
                <c:pt idx="8">
                  <c:v>-47.442477235878634</c:v>
                </c:pt>
                <c:pt idx="9">
                  <c:v>-79.219885661883794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7-4062-867A-33C79E4D662D}"/>
            </c:ext>
          </c:extLst>
        </c:ser>
        <c:ser>
          <c:idx val="3"/>
          <c:order val="3"/>
          <c:tx>
            <c:strRef>
              <c:f>Emission!$J$246</c:f>
              <c:strCache>
                <c:ptCount val="1"/>
                <c:pt idx="0">
                  <c:v>1.5C67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Emission!$A$228:$A$237</c:f>
              <c:numCache>
                <c:formatCode>General</c:formatCode>
                <c:ptCount val="10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</c:numCache>
            </c:numRef>
          </c:cat>
          <c:val>
            <c:numRef>
              <c:f>Emission!$J$247:$J$256</c:f>
              <c:numCache>
                <c:formatCode>General</c:formatCode>
                <c:ptCount val="10"/>
                <c:pt idx="0">
                  <c:v>75.823674638043784</c:v>
                </c:pt>
                <c:pt idx="1">
                  <c:v>20.194882750029183</c:v>
                </c:pt>
                <c:pt idx="2">
                  <c:v>15.239725871297061</c:v>
                </c:pt>
                <c:pt idx="3">
                  <c:v>10.736385417023747</c:v>
                </c:pt>
                <c:pt idx="4">
                  <c:v>6.4359031464108005</c:v>
                </c:pt>
                <c:pt idx="5">
                  <c:v>-18.748363033068863</c:v>
                </c:pt>
                <c:pt idx="6">
                  <c:v>-20.660062371222836</c:v>
                </c:pt>
                <c:pt idx="7">
                  <c:v>-37.454948783754794</c:v>
                </c:pt>
                <c:pt idx="8">
                  <c:v>-62.352371375521365</c:v>
                </c:pt>
                <c:pt idx="9">
                  <c:v>-102.75005182219134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7-4062-867A-33C79E4D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22848"/>
        <c:axId val="186233216"/>
      </c:barChart>
      <c:catAx>
        <c:axId val="1862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233216"/>
        <c:crossesAt val="0"/>
        <c:auto val="1"/>
        <c:lblAlgn val="ctr"/>
        <c:lblOffset val="100"/>
        <c:noMultiLvlLbl val="0"/>
      </c:catAx>
      <c:valAx>
        <c:axId val="186233216"/>
        <c:scaling>
          <c:orientation val="minMax"/>
          <c:max val="120"/>
          <c:min val="-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Emissions</a:t>
                </a:r>
                <a:r>
                  <a:rPr lang="zh-CN" altLang="en-US"/>
                  <a:t>（</a:t>
                </a:r>
                <a:r>
                  <a:rPr lang="en-US" altLang="zh-CN"/>
                  <a:t>0.1GtCO2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222848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Energy!$M$27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Energy!$L$28:$L$32</c:f>
              <c:numCache>
                <c:formatCode>General</c:formatCode>
                <c:ptCount val="5"/>
                <c:pt idx="0">
                  <c:v>2020</c:v>
                </c:pt>
                <c:pt idx="1">
                  <c:v>2040</c:v>
                </c:pt>
                <c:pt idx="2">
                  <c:v>2060</c:v>
                </c:pt>
                <c:pt idx="3">
                  <c:v>2080</c:v>
                </c:pt>
                <c:pt idx="4">
                  <c:v>2100</c:v>
                </c:pt>
              </c:numCache>
            </c:numRef>
          </c:cat>
          <c:val>
            <c:numRef>
              <c:f>Energy!$M$28:$M$32</c:f>
              <c:numCache>
                <c:formatCode>General</c:formatCode>
                <c:ptCount val="5"/>
                <c:pt idx="0">
                  <c:v>0.79856655628063855</c:v>
                </c:pt>
                <c:pt idx="1">
                  <c:v>1.6157102730141604</c:v>
                </c:pt>
                <c:pt idx="2">
                  <c:v>4.1486194225365116</c:v>
                </c:pt>
                <c:pt idx="3">
                  <c:v>15.225757380190894</c:v>
                </c:pt>
                <c:pt idx="4">
                  <c:v>27.181194296021115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2-4CAA-A9EE-6A5C5EC6D214}"/>
            </c:ext>
          </c:extLst>
        </c:ser>
        <c:ser>
          <c:idx val="1"/>
          <c:order val="1"/>
          <c:tx>
            <c:strRef>
              <c:f>Energy!$N$27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Energy!$L$28:$L$32</c:f>
              <c:numCache>
                <c:formatCode>General</c:formatCode>
                <c:ptCount val="5"/>
                <c:pt idx="0">
                  <c:v>2020</c:v>
                </c:pt>
                <c:pt idx="1">
                  <c:v>2040</c:v>
                </c:pt>
                <c:pt idx="2">
                  <c:v>2060</c:v>
                </c:pt>
                <c:pt idx="3">
                  <c:v>2080</c:v>
                </c:pt>
                <c:pt idx="4">
                  <c:v>2100</c:v>
                </c:pt>
              </c:numCache>
            </c:numRef>
          </c:cat>
          <c:val>
            <c:numRef>
              <c:f>Energy!$N$28:$N$32</c:f>
              <c:numCache>
                <c:formatCode>General</c:formatCode>
                <c:ptCount val="5"/>
                <c:pt idx="0">
                  <c:v>0.99277399976608982</c:v>
                </c:pt>
                <c:pt idx="1">
                  <c:v>2.0066888459259</c:v>
                </c:pt>
                <c:pt idx="2">
                  <c:v>4.8031114422369141</c:v>
                </c:pt>
                <c:pt idx="3">
                  <c:v>12.171910215786319</c:v>
                </c:pt>
                <c:pt idx="4">
                  <c:v>13.378257444553105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2-4CAA-A9EE-6A5C5EC6D214}"/>
            </c:ext>
          </c:extLst>
        </c:ser>
        <c:ser>
          <c:idx val="2"/>
          <c:order val="2"/>
          <c:tx>
            <c:strRef>
              <c:f>Energy!$O$27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Energy!$L$28:$L$32</c:f>
              <c:numCache>
                <c:formatCode>General</c:formatCode>
                <c:ptCount val="5"/>
                <c:pt idx="0">
                  <c:v>2020</c:v>
                </c:pt>
                <c:pt idx="1">
                  <c:v>2040</c:v>
                </c:pt>
                <c:pt idx="2">
                  <c:v>2060</c:v>
                </c:pt>
                <c:pt idx="3">
                  <c:v>2080</c:v>
                </c:pt>
                <c:pt idx="4">
                  <c:v>2100</c:v>
                </c:pt>
              </c:numCache>
            </c:numRef>
          </c:cat>
          <c:val>
            <c:numRef>
              <c:f>Energy!$O$28:$O$32</c:f>
              <c:numCache>
                <c:formatCode>General</c:formatCode>
                <c:ptCount val="5"/>
                <c:pt idx="0">
                  <c:v>8.0874232136967379</c:v>
                </c:pt>
                <c:pt idx="1">
                  <c:v>10.418292074134527</c:v>
                </c:pt>
                <c:pt idx="2">
                  <c:v>12.645272842333446</c:v>
                </c:pt>
                <c:pt idx="3">
                  <c:v>12.101353883666023</c:v>
                </c:pt>
                <c:pt idx="4">
                  <c:v>6.2512392763817592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2-4CAA-A9EE-6A5C5EC6D214}"/>
            </c:ext>
          </c:extLst>
        </c:ser>
        <c:ser>
          <c:idx val="3"/>
          <c:order val="3"/>
          <c:tx>
            <c:strRef>
              <c:f>Energy!$P$27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Energy!$L$28:$L$32</c:f>
              <c:numCache>
                <c:formatCode>General</c:formatCode>
                <c:ptCount val="5"/>
                <c:pt idx="0">
                  <c:v>2020</c:v>
                </c:pt>
                <c:pt idx="1">
                  <c:v>2040</c:v>
                </c:pt>
                <c:pt idx="2">
                  <c:v>2060</c:v>
                </c:pt>
                <c:pt idx="3">
                  <c:v>2080</c:v>
                </c:pt>
                <c:pt idx="4">
                  <c:v>2100</c:v>
                </c:pt>
              </c:numCache>
            </c:numRef>
          </c:cat>
          <c:val>
            <c:numRef>
              <c:f>Energy!$P$28:$P$32</c:f>
              <c:numCache>
                <c:formatCode>General</c:formatCode>
                <c:ptCount val="5"/>
                <c:pt idx="0">
                  <c:v>0.10528648070942763</c:v>
                </c:pt>
                <c:pt idx="1">
                  <c:v>0.18473415817564198</c:v>
                </c:pt>
                <c:pt idx="2">
                  <c:v>0.40936561765913659</c:v>
                </c:pt>
                <c:pt idx="3">
                  <c:v>1.4641943582116508</c:v>
                </c:pt>
                <c:pt idx="4">
                  <c:v>2.5678919706265853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2-4CAA-A9EE-6A5C5EC6D214}"/>
            </c:ext>
          </c:extLst>
        </c:ser>
        <c:ser>
          <c:idx val="4"/>
          <c:order val="4"/>
          <c:tx>
            <c:strRef>
              <c:f>Energy!$Q$27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Energy!$L$28:$L$32</c:f>
              <c:numCache>
                <c:formatCode>General</c:formatCode>
                <c:ptCount val="5"/>
                <c:pt idx="0">
                  <c:v>2020</c:v>
                </c:pt>
                <c:pt idx="1">
                  <c:v>2040</c:v>
                </c:pt>
                <c:pt idx="2">
                  <c:v>2060</c:v>
                </c:pt>
                <c:pt idx="3">
                  <c:v>2080</c:v>
                </c:pt>
                <c:pt idx="4">
                  <c:v>2100</c:v>
                </c:pt>
              </c:numCache>
            </c:numRef>
          </c:cat>
          <c:val>
            <c:numRef>
              <c:f>Energy!$Q$28:$Q$32</c:f>
              <c:numCache>
                <c:formatCode>General</c:formatCode>
                <c:ptCount val="5"/>
                <c:pt idx="0">
                  <c:v>0.28544258273628059</c:v>
                </c:pt>
                <c:pt idx="1">
                  <c:v>0.72099733375854103</c:v>
                </c:pt>
                <c:pt idx="2">
                  <c:v>2.7079957449273171</c:v>
                </c:pt>
                <c:pt idx="3">
                  <c:v>19.729261181660942</c:v>
                </c:pt>
                <c:pt idx="4">
                  <c:v>48.13014579046709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32-4CAA-A9EE-6A5C5EC6D214}"/>
            </c:ext>
          </c:extLst>
        </c:ser>
        <c:ser>
          <c:idx val="5"/>
          <c:order val="5"/>
          <c:tx>
            <c:strRef>
              <c:f>Energy!$R$27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Energy!$L$28:$L$32</c:f>
              <c:numCache>
                <c:formatCode>General</c:formatCode>
                <c:ptCount val="5"/>
                <c:pt idx="0">
                  <c:v>2020</c:v>
                </c:pt>
                <c:pt idx="1">
                  <c:v>2040</c:v>
                </c:pt>
                <c:pt idx="2">
                  <c:v>2060</c:v>
                </c:pt>
                <c:pt idx="3">
                  <c:v>2080</c:v>
                </c:pt>
                <c:pt idx="4">
                  <c:v>2100</c:v>
                </c:pt>
              </c:numCache>
            </c:numRef>
          </c:cat>
          <c:val>
            <c:numRef>
              <c:f>Energy!$R$28:$R$32</c:f>
              <c:numCache>
                <c:formatCode>General</c:formatCode>
                <c:ptCount val="5"/>
                <c:pt idx="0">
                  <c:v>3.516389078607514E-4</c:v>
                </c:pt>
                <c:pt idx="1">
                  <c:v>5.8963583690652556E-4</c:v>
                </c:pt>
                <c:pt idx="2">
                  <c:v>1.3257997317230109E-3</c:v>
                </c:pt>
                <c:pt idx="3">
                  <c:v>7.4250689489919267E-3</c:v>
                </c:pt>
                <c:pt idx="4">
                  <c:v>1.7612986366737238E-2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32-4CAA-A9EE-6A5C5EC6D214}"/>
            </c:ext>
          </c:extLst>
        </c:ser>
        <c:ser>
          <c:idx val="6"/>
          <c:order val="6"/>
          <c:tx>
            <c:strRef>
              <c:f>Energy!$S$27</c:f>
              <c:strCache>
                <c:ptCount val="1"/>
                <c:pt idx="0">
                  <c:v>Tide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Energy!$L$28:$L$32</c:f>
              <c:numCache>
                <c:formatCode>General</c:formatCode>
                <c:ptCount val="5"/>
                <c:pt idx="0">
                  <c:v>2020</c:v>
                </c:pt>
                <c:pt idx="1">
                  <c:v>2040</c:v>
                </c:pt>
                <c:pt idx="2">
                  <c:v>2060</c:v>
                </c:pt>
                <c:pt idx="3">
                  <c:v>2080</c:v>
                </c:pt>
                <c:pt idx="4">
                  <c:v>2100</c:v>
                </c:pt>
              </c:numCache>
            </c:numRef>
          </c:cat>
          <c:val>
            <c:numRef>
              <c:f>Energy!$S$28:$S$32</c:f>
              <c:numCache>
                <c:formatCode>General</c:formatCode>
                <c:ptCount val="5"/>
                <c:pt idx="0">
                  <c:v>3.4124225500454566E-5</c:v>
                </c:pt>
                <c:pt idx="1">
                  <c:v>5.8524642735036598E-5</c:v>
                </c:pt>
                <c:pt idx="2">
                  <c:v>1.2478285958694807E-4</c:v>
                </c:pt>
                <c:pt idx="3">
                  <c:v>4.1866270449366966E-4</c:v>
                </c:pt>
                <c:pt idx="4">
                  <c:v>7.1168011055905737E-4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32-4CAA-A9EE-6A5C5EC6D214}"/>
            </c:ext>
          </c:extLst>
        </c:ser>
        <c:ser>
          <c:idx val="7"/>
          <c:order val="7"/>
          <c:tx>
            <c:strRef>
              <c:f>Energy!$T$27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rgbClr val="D04E86"/>
            </a:solidFill>
            <a:ln>
              <a:noFill/>
            </a:ln>
            <a:effectLst/>
          </c:spPr>
          <c:invertIfNegative val="0"/>
          <c:cat>
            <c:numRef>
              <c:f>Energy!$L$28:$L$32</c:f>
              <c:numCache>
                <c:formatCode>General</c:formatCode>
                <c:ptCount val="5"/>
                <c:pt idx="0">
                  <c:v>2020</c:v>
                </c:pt>
                <c:pt idx="1">
                  <c:v>2040</c:v>
                </c:pt>
                <c:pt idx="2">
                  <c:v>2060</c:v>
                </c:pt>
                <c:pt idx="3">
                  <c:v>2080</c:v>
                </c:pt>
                <c:pt idx="4">
                  <c:v>2100</c:v>
                </c:pt>
              </c:numCache>
            </c:numRef>
          </c:cat>
          <c:val>
            <c:numRef>
              <c:f>Energy!$T$28:$T$32</c:f>
              <c:numCache>
                <c:formatCode>General</c:formatCode>
                <c:ptCount val="5"/>
                <c:pt idx="0">
                  <c:v>89.730121403677458</c:v>
                </c:pt>
                <c:pt idx="1">
                  <c:v>85.052929154511588</c:v>
                </c:pt>
                <c:pt idx="2">
                  <c:v>75.284184347715367</c:v>
                </c:pt>
                <c:pt idx="3">
                  <c:v>39.299679248830671</c:v>
                </c:pt>
                <c:pt idx="4">
                  <c:v>2.4729465554730519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32-4CAA-A9EE-6A5C5EC6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247360"/>
        <c:axId val="199249280"/>
      </c:barChart>
      <c:lineChart>
        <c:grouping val="standard"/>
        <c:varyColors val="0"/>
        <c:ser>
          <c:idx val="8"/>
          <c:order val="8"/>
          <c:tx>
            <c:strRef>
              <c:f>Energy!$U$27</c:f>
              <c:strCache>
                <c:ptCount val="1"/>
                <c:pt idx="0">
                  <c:v>Nonfossil</c:v>
                </c:pt>
              </c:strCache>
            </c:strRef>
          </c:tx>
          <c:spPr>
            <a:ln w="25400" cap="rnd">
              <a:solidFill>
                <a:srgbClr val="56C887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Energy!$L$28:$L$32</c:f>
              <c:numCache>
                <c:formatCode>General</c:formatCode>
                <c:ptCount val="5"/>
                <c:pt idx="0">
                  <c:v>2020</c:v>
                </c:pt>
                <c:pt idx="1">
                  <c:v>2040</c:v>
                </c:pt>
                <c:pt idx="2">
                  <c:v>2060</c:v>
                </c:pt>
                <c:pt idx="3">
                  <c:v>2080</c:v>
                </c:pt>
                <c:pt idx="4">
                  <c:v>2100</c:v>
                </c:pt>
              </c:numCache>
            </c:numRef>
          </c:cat>
          <c:val>
            <c:numRef>
              <c:f>Energy!$U$28:$U$32</c:f>
              <c:numCache>
                <c:formatCode>General</c:formatCode>
                <c:ptCount val="5"/>
                <c:pt idx="0">
                  <c:v>10.269878596322545</c:v>
                </c:pt>
                <c:pt idx="1">
                  <c:v>14.947070845488408</c:v>
                </c:pt>
                <c:pt idx="2">
                  <c:v>24.715815652284633</c:v>
                </c:pt>
                <c:pt idx="3">
                  <c:v>60.700320751169336</c:v>
                </c:pt>
                <c:pt idx="4">
                  <c:v>97.527053444526942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32-4CAA-A9EE-6A5C5EC6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47360"/>
        <c:axId val="199249280"/>
      </c:lineChart>
      <c:catAx>
        <c:axId val="19924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49280"/>
        <c:crosses val="autoZero"/>
        <c:auto val="1"/>
        <c:lblAlgn val="ctr"/>
        <c:lblOffset val="100"/>
        <c:noMultiLvlLbl val="0"/>
      </c:catAx>
      <c:valAx>
        <c:axId val="19924928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 altLang="en-US"/>
                  <a:t>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473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Energy!$B$94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Energy!$A$95:$A$103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Energy!$B$95:$B$103</c:f>
              <c:numCache>
                <c:formatCode>General</c:formatCode>
                <c:ptCount val="9"/>
                <c:pt idx="0">
                  <c:v>2.3437486031550643</c:v>
                </c:pt>
                <c:pt idx="1">
                  <c:v>16.1442923760582</c:v>
                </c:pt>
                <c:pt idx="2">
                  <c:v>16.738734212247106</c:v>
                </c:pt>
                <c:pt idx="3">
                  <c:v>15.428661457826088</c:v>
                </c:pt>
                <c:pt idx="5">
                  <c:v>36.593728535212392</c:v>
                </c:pt>
                <c:pt idx="6">
                  <c:v>38.379803561792983</c:v>
                </c:pt>
                <c:pt idx="7">
                  <c:v>35.375242370554545</c:v>
                </c:pt>
                <c:pt idx="8">
                  <c:v>32.787704995346481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6-4960-A115-35370B412E75}"/>
            </c:ext>
          </c:extLst>
        </c:ser>
        <c:ser>
          <c:idx val="1"/>
          <c:order val="1"/>
          <c:tx>
            <c:strRef>
              <c:f>Energy!$C$94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Energy!$A$95:$A$103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Energy!$C$95:$C$103</c:f>
              <c:numCache>
                <c:formatCode>General</c:formatCode>
                <c:ptCount val="9"/>
                <c:pt idx="0">
                  <c:v>2.9807359428393623</c:v>
                </c:pt>
                <c:pt idx="1">
                  <c:v>21.681156174406553</c:v>
                </c:pt>
                <c:pt idx="2">
                  <c:v>21.076693276415362</c:v>
                </c:pt>
                <c:pt idx="3">
                  <c:v>20.877495262694318</c:v>
                </c:pt>
                <c:pt idx="5">
                  <c:v>6.9593866131761803</c:v>
                </c:pt>
                <c:pt idx="6">
                  <c:v>6.7275592303797787</c:v>
                </c:pt>
                <c:pt idx="7">
                  <c:v>6.5515714892035311</c:v>
                </c:pt>
                <c:pt idx="8">
                  <c:v>6.5315857363644874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6-4960-A115-35370B412E75}"/>
            </c:ext>
          </c:extLst>
        </c:ser>
        <c:ser>
          <c:idx val="2"/>
          <c:order val="2"/>
          <c:tx>
            <c:strRef>
              <c:f>Energy!$D$94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Energy!$A$95:$A$103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Energy!$D$95:$D$103</c:f>
              <c:numCache>
                <c:formatCode>General</c:formatCode>
                <c:ptCount val="9"/>
                <c:pt idx="0">
                  <c:v>11.607441048519984</c:v>
                </c:pt>
                <c:pt idx="1">
                  <c:v>11.374507670976977</c:v>
                </c:pt>
                <c:pt idx="2">
                  <c:v>10.979305112753769</c:v>
                </c:pt>
                <c:pt idx="3">
                  <c:v>11.043894662943488</c:v>
                </c:pt>
                <c:pt idx="5">
                  <c:v>1.8969546560849433</c:v>
                </c:pt>
                <c:pt idx="6">
                  <c:v>1.7993217759120665</c:v>
                </c:pt>
                <c:pt idx="7">
                  <c:v>1.7791616236920647</c:v>
                </c:pt>
                <c:pt idx="8">
                  <c:v>1.7824452971977409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6-4960-A115-35370B412E75}"/>
            </c:ext>
          </c:extLst>
        </c:ser>
        <c:ser>
          <c:idx val="3"/>
          <c:order val="3"/>
          <c:tx>
            <c:strRef>
              <c:f>Energy!$E$94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Energy!$A$95:$A$103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Energy!$E$95:$E$103</c:f>
              <c:numCache>
                <c:formatCode>General</c:formatCode>
                <c:ptCount val="9"/>
                <c:pt idx="0">
                  <c:v>0.2454810964578637</c:v>
                </c:pt>
                <c:pt idx="1">
                  <c:v>1.1975993320464837</c:v>
                </c:pt>
                <c:pt idx="2">
                  <c:v>1.137306608455585</c:v>
                </c:pt>
                <c:pt idx="3">
                  <c:v>1.0104942155620604</c:v>
                </c:pt>
                <c:pt idx="5">
                  <c:v>3.2600768975833527</c:v>
                </c:pt>
                <c:pt idx="6">
                  <c:v>2.6630805478656061</c:v>
                </c:pt>
                <c:pt idx="7">
                  <c:v>2.2627398428471301</c:v>
                </c:pt>
                <c:pt idx="8">
                  <c:v>2.0137226857938422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26-4960-A115-35370B412E75}"/>
            </c:ext>
          </c:extLst>
        </c:ser>
        <c:ser>
          <c:idx val="4"/>
          <c:order val="4"/>
          <c:tx>
            <c:strRef>
              <c:f>Energy!$F$94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Energy!$A$95:$A$103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Energy!$F$95:$F$103</c:f>
              <c:numCache>
                <c:formatCode>General</c:formatCode>
                <c:ptCount val="9"/>
                <c:pt idx="0">
                  <c:v>1.2219304930013846</c:v>
                </c:pt>
                <c:pt idx="1">
                  <c:v>15.115143599492512</c:v>
                </c:pt>
                <c:pt idx="2">
                  <c:v>18.677885315303453</c:v>
                </c:pt>
                <c:pt idx="3">
                  <c:v>19.200891202641532</c:v>
                </c:pt>
                <c:pt idx="5">
                  <c:v>50.878675340273283</c:v>
                </c:pt>
                <c:pt idx="6">
                  <c:v>50.054336628642268</c:v>
                </c:pt>
                <c:pt idx="7">
                  <c:v>53.678528460936</c:v>
                </c:pt>
                <c:pt idx="8">
                  <c:v>56.536363002623958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26-4960-A115-35370B412E75}"/>
            </c:ext>
          </c:extLst>
        </c:ser>
        <c:ser>
          <c:idx val="5"/>
          <c:order val="5"/>
          <c:tx>
            <c:strRef>
              <c:f>Energy!$G$94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Energy!$A$95:$A$103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Energy!$G$95:$G$103</c:f>
              <c:numCache>
                <c:formatCode>General</c:formatCode>
                <c:ptCount val="9"/>
                <c:pt idx="0">
                  <c:v>7.3902368373912142E-4</c:v>
                </c:pt>
                <c:pt idx="1">
                  <c:v>2.5236984854801036E-3</c:v>
                </c:pt>
                <c:pt idx="2">
                  <c:v>1.897395551182622E-3</c:v>
                </c:pt>
                <c:pt idx="3">
                  <c:v>1.4078646633299957E-3</c:v>
                </c:pt>
                <c:pt idx="5">
                  <c:v>1.3974309850842574E-2</c:v>
                </c:pt>
                <c:pt idx="6">
                  <c:v>7.9402471059283799E-3</c:v>
                </c:pt>
                <c:pt idx="7">
                  <c:v>4.6900195666032644E-3</c:v>
                </c:pt>
                <c:pt idx="8">
                  <c:v>3.1309243244214131E-3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26-4960-A115-35370B412E75}"/>
            </c:ext>
          </c:extLst>
        </c:ser>
        <c:ser>
          <c:idx val="6"/>
          <c:order val="6"/>
          <c:tx>
            <c:strRef>
              <c:f>Energy!$H$94</c:f>
              <c:strCache>
                <c:ptCount val="1"/>
                <c:pt idx="0">
                  <c:v>Tide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Energy!$A$95:$A$103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Energy!$H$95:$H$103</c:f>
              <c:numCache>
                <c:formatCode>General</c:formatCode>
                <c:ptCount val="9"/>
                <c:pt idx="0">
                  <c:v>7.6514083198206862E-5</c:v>
                </c:pt>
                <c:pt idx="1">
                  <c:v>3.4682757656793491E-4</c:v>
                </c:pt>
                <c:pt idx="2">
                  <c:v>3.2194355609467556E-4</c:v>
                </c:pt>
                <c:pt idx="3">
                  <c:v>2.8199246574233853E-4</c:v>
                </c:pt>
                <c:pt idx="5">
                  <c:v>9.2644321262459761E-4</c:v>
                </c:pt>
                <c:pt idx="6">
                  <c:v>7.431925300134145E-4</c:v>
                </c:pt>
                <c:pt idx="7">
                  <c:v>6.20367879956404E-4</c:v>
                </c:pt>
                <c:pt idx="8">
                  <c:v>5.4404482232704005E-4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26-4960-A115-35370B412E75}"/>
            </c:ext>
          </c:extLst>
        </c:ser>
        <c:ser>
          <c:idx val="7"/>
          <c:order val="7"/>
          <c:tx>
            <c:strRef>
              <c:f>Energy!$I$94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Energy!$A$95:$A$103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Energy!$I$95:$I$103</c:f>
              <c:numCache>
                <c:formatCode>General</c:formatCode>
                <c:ptCount val="9"/>
                <c:pt idx="0">
                  <c:v>81.599847278259404</c:v>
                </c:pt>
                <c:pt idx="1">
                  <c:v>34.484430320957237</c:v>
                </c:pt>
                <c:pt idx="2">
                  <c:v>31.387856135717453</c:v>
                </c:pt>
                <c:pt idx="3">
                  <c:v>32.436873341203452</c:v>
                </c:pt>
                <c:pt idx="5">
                  <c:v>0.39627720460636195</c:v>
                </c:pt>
                <c:pt idx="6">
                  <c:v>0.36721481577135268</c:v>
                </c:pt>
                <c:pt idx="7">
                  <c:v>0.34744582532016705</c:v>
                </c:pt>
                <c:pt idx="8">
                  <c:v>0.34450331352673508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26-4960-A115-35370B41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557120"/>
        <c:axId val="199559040"/>
      </c:barChart>
      <c:catAx>
        <c:axId val="1995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Scenarios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559040"/>
        <c:crosses val="autoZero"/>
        <c:auto val="1"/>
        <c:lblAlgn val="ctr"/>
        <c:lblOffset val="100"/>
        <c:noMultiLvlLbl val="0"/>
      </c:catAx>
      <c:valAx>
        <c:axId val="1995590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/>
                  <a:t>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5571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Energy!$B$149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Energy!$B$150:$B$158</c:f>
              <c:numCache>
                <c:formatCode>General</c:formatCode>
                <c:ptCount val="9"/>
                <c:pt idx="0">
                  <c:v>2.2156425833076381</c:v>
                </c:pt>
                <c:pt idx="1">
                  <c:v>12.001085343258499</c:v>
                </c:pt>
                <c:pt idx="2">
                  <c:v>11.734504596762143</c:v>
                </c:pt>
                <c:pt idx="3">
                  <c:v>11.611848328897931</c:v>
                </c:pt>
                <c:pt idx="5">
                  <c:v>25.163802941260776</c:v>
                </c:pt>
                <c:pt idx="6">
                  <c:v>20.957748788351218</c:v>
                </c:pt>
                <c:pt idx="7">
                  <c:v>18.215573041695215</c:v>
                </c:pt>
                <c:pt idx="8">
                  <c:v>14.703757692385947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0-4520-A0AC-DF4319BF983E}"/>
            </c:ext>
          </c:extLst>
        </c:ser>
        <c:ser>
          <c:idx val="1"/>
          <c:order val="1"/>
          <c:tx>
            <c:strRef>
              <c:f>Energy!$C$149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Energy!$C$150:$C$158</c:f>
              <c:numCache>
                <c:formatCode>General</c:formatCode>
                <c:ptCount val="9"/>
                <c:pt idx="0">
                  <c:v>2.9116790298054855</c:v>
                </c:pt>
                <c:pt idx="1">
                  <c:v>16.577046678756588</c:v>
                </c:pt>
                <c:pt idx="2">
                  <c:v>16.019978888552817</c:v>
                </c:pt>
                <c:pt idx="3">
                  <c:v>15.804763130019211</c:v>
                </c:pt>
                <c:pt idx="5">
                  <c:v>6.9648087141682042</c:v>
                </c:pt>
                <c:pt idx="6">
                  <c:v>6.4031685841879904</c:v>
                </c:pt>
                <c:pt idx="7">
                  <c:v>6.1835249843458104</c:v>
                </c:pt>
                <c:pt idx="8">
                  <c:v>6.0372527740426474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0-4520-A0AC-DF4319BF983E}"/>
            </c:ext>
          </c:extLst>
        </c:ser>
        <c:ser>
          <c:idx val="2"/>
          <c:order val="2"/>
          <c:tx>
            <c:strRef>
              <c:f>Energy!$D$149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Energy!$D$150:$D$158</c:f>
              <c:numCache>
                <c:formatCode>General</c:formatCode>
                <c:ptCount val="9"/>
                <c:pt idx="0">
                  <c:v>11.413317578714709</c:v>
                </c:pt>
                <c:pt idx="1">
                  <c:v>10.95649047965205</c:v>
                </c:pt>
                <c:pt idx="2">
                  <c:v>10.566879908437757</c:v>
                </c:pt>
                <c:pt idx="3">
                  <c:v>10.272459549441299</c:v>
                </c:pt>
                <c:pt idx="5">
                  <c:v>1.7449802660003801</c:v>
                </c:pt>
                <c:pt idx="6">
                  <c:v>1.8459458266993281</c:v>
                </c:pt>
                <c:pt idx="7">
                  <c:v>1.8001043400681993</c:v>
                </c:pt>
                <c:pt idx="8">
                  <c:v>1.7628592636618201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0-4520-A0AC-DF4319BF983E}"/>
            </c:ext>
          </c:extLst>
        </c:ser>
        <c:ser>
          <c:idx val="3"/>
          <c:order val="3"/>
          <c:tx>
            <c:strRef>
              <c:f>Energy!$E$149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Energy!$E$150:$E$158</c:f>
              <c:numCache>
                <c:formatCode>General</c:formatCode>
                <c:ptCount val="9"/>
                <c:pt idx="0">
                  <c:v>0.24168641563282819</c:v>
                </c:pt>
                <c:pt idx="1">
                  <c:v>0.95613160394487084</c:v>
                </c:pt>
                <c:pt idx="2">
                  <c:v>0.88276717030969565</c:v>
                </c:pt>
                <c:pt idx="3">
                  <c:v>0.86068793553401712</c:v>
                </c:pt>
                <c:pt idx="5">
                  <c:v>2.3508107508181721</c:v>
                </c:pt>
                <c:pt idx="6">
                  <c:v>1.5827086574386375</c:v>
                </c:pt>
                <c:pt idx="7">
                  <c:v>1.3095578364189893</c:v>
                </c:pt>
                <c:pt idx="8">
                  <c:v>1.0579145676886204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0-4520-A0AC-DF4319BF983E}"/>
            </c:ext>
          </c:extLst>
        </c:ser>
        <c:ser>
          <c:idx val="4"/>
          <c:order val="4"/>
          <c:tx>
            <c:strRef>
              <c:f>Energy!$F$149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Energy!$F$150:$F$158</c:f>
              <c:numCache>
                <c:formatCode>General</c:formatCode>
                <c:ptCount val="9"/>
                <c:pt idx="0">
                  <c:v>1.1855458331798987</c:v>
                </c:pt>
                <c:pt idx="1">
                  <c:v>11.007557973965451</c:v>
                </c:pt>
                <c:pt idx="2">
                  <c:v>12.318326726413256</c:v>
                </c:pt>
                <c:pt idx="3">
                  <c:v>12.596126309907978</c:v>
                </c:pt>
                <c:pt idx="5">
                  <c:v>34.674831244332594</c:v>
                </c:pt>
                <c:pt idx="6">
                  <c:v>23.993335918463956</c:v>
                </c:pt>
                <c:pt idx="7">
                  <c:v>22.311980745319566</c:v>
                </c:pt>
                <c:pt idx="8">
                  <c:v>18.312907269111864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0-4520-A0AC-DF4319BF983E}"/>
            </c:ext>
          </c:extLst>
        </c:ser>
        <c:ser>
          <c:idx val="5"/>
          <c:order val="5"/>
          <c:tx>
            <c:strRef>
              <c:f>Energy!$G$149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Energy!$G$150:$G$158</c:f>
              <c:numCache>
                <c:formatCode>General</c:formatCode>
                <c:ptCount val="9"/>
                <c:pt idx="0">
                  <c:v>7.3207817362079422E-4</c:v>
                </c:pt>
                <c:pt idx="1">
                  <c:v>2.1237308974024665E-3</c:v>
                </c:pt>
                <c:pt idx="2">
                  <c:v>1.6048637494109571E-3</c:v>
                </c:pt>
                <c:pt idx="3">
                  <c:v>1.4819132383514964E-3</c:v>
                </c:pt>
                <c:pt idx="5">
                  <c:v>9.2213190310681085E-3</c:v>
                </c:pt>
                <c:pt idx="6">
                  <c:v>4.1820028378032701E-3</c:v>
                </c:pt>
                <c:pt idx="7">
                  <c:v>2.6382595948847873E-3</c:v>
                </c:pt>
                <c:pt idx="8">
                  <c:v>1.8213842823960396E-3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C0-4520-A0AC-DF4319BF983E}"/>
            </c:ext>
          </c:extLst>
        </c:ser>
        <c:ser>
          <c:idx val="6"/>
          <c:order val="6"/>
          <c:tx>
            <c:strRef>
              <c:f>Energy!$H$149</c:f>
              <c:strCache>
                <c:ptCount val="1"/>
                <c:pt idx="0">
                  <c:v>Tide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Energy!$H$150:$H$158</c:f>
              <c:numCache>
                <c:formatCode>General</c:formatCode>
                <c:ptCount val="9"/>
                <c:pt idx="0">
                  <c:v>7.5402864415174254E-5</c:v>
                </c:pt>
                <c:pt idx="1">
                  <c:v>2.7925306245804034E-4</c:v>
                </c:pt>
                <c:pt idx="2">
                  <c:v>2.535162695294044E-4</c:v>
                </c:pt>
                <c:pt idx="3">
                  <c:v>2.4602867169237362E-4</c:v>
                </c:pt>
                <c:pt idx="5">
                  <c:v>6.7233785311243254E-4</c:v>
                </c:pt>
                <c:pt idx="6">
                  <c:v>4.5138967894140696E-4</c:v>
                </c:pt>
                <c:pt idx="7">
                  <c:v>3.7015125237748169E-4</c:v>
                </c:pt>
                <c:pt idx="8">
                  <c:v>2.9908749385984881E-4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C0-4520-A0AC-DF4319BF983E}"/>
            </c:ext>
          </c:extLst>
        </c:ser>
        <c:ser>
          <c:idx val="7"/>
          <c:order val="7"/>
          <c:tx>
            <c:strRef>
              <c:f>Energy!$I$149</c:f>
              <c:strCache>
                <c:ptCount val="1"/>
                <c:pt idx="0">
                  <c:v>PC-CCS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Energy!$I$150:$I$158</c:f>
              <c:numCache>
                <c:formatCode>General</c:formatCode>
                <c:ptCount val="9"/>
                <c:pt idx="0">
                  <c:v>2.0596616346778704</c:v>
                </c:pt>
                <c:pt idx="1">
                  <c:v>7.0595906767816423</c:v>
                </c:pt>
                <c:pt idx="2">
                  <c:v>6.8389437219268396</c:v>
                </c:pt>
                <c:pt idx="3">
                  <c:v>6.7655051492111955</c:v>
                </c:pt>
                <c:pt idx="5">
                  <c:v>14.052351410861874</c:v>
                </c:pt>
                <c:pt idx="6">
                  <c:v>9.7974500480282938</c:v>
                </c:pt>
                <c:pt idx="7">
                  <c:v>8.7928837846790042</c:v>
                </c:pt>
                <c:pt idx="8">
                  <c:v>7.8608097745728429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C0-4520-A0AC-DF4319BF983E}"/>
            </c:ext>
          </c:extLst>
        </c:ser>
        <c:ser>
          <c:idx val="8"/>
          <c:order val="8"/>
          <c:tx>
            <c:strRef>
              <c:f>Energy!$J$149</c:f>
              <c:strCache>
                <c:ptCount val="1"/>
                <c:pt idx="0">
                  <c:v>IGCC-CCS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Energy!$J$150:$J$158</c:f>
              <c:numCache>
                <c:formatCode>General</c:formatCode>
                <c:ptCount val="9"/>
                <c:pt idx="0">
                  <c:v>1.2176150757235593</c:v>
                </c:pt>
                <c:pt idx="1">
                  <c:v>4.8118282148195242</c:v>
                </c:pt>
                <c:pt idx="2">
                  <c:v>4.6995686973796369</c:v>
                </c:pt>
                <c:pt idx="3">
                  <c:v>4.6554563130543016</c:v>
                </c:pt>
                <c:pt idx="5">
                  <c:v>10.225363243027944</c:v>
                </c:pt>
                <c:pt idx="6">
                  <c:v>6.9974681729293486</c:v>
                </c:pt>
                <c:pt idx="7">
                  <c:v>6.2568402839640838</c:v>
                </c:pt>
                <c:pt idx="8">
                  <c:v>5.5337978829791785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C0-4520-A0AC-DF4319BF983E}"/>
            </c:ext>
          </c:extLst>
        </c:ser>
        <c:ser>
          <c:idx val="9"/>
          <c:order val="9"/>
          <c:tx>
            <c:strRef>
              <c:f>Energy!$K$149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Energy!$K$150:$K$158</c:f>
              <c:numCache>
                <c:formatCode>General</c:formatCode>
                <c:ptCount val="9"/>
                <c:pt idx="0">
                  <c:v>0.19010551700284739</c:v>
                </c:pt>
                <c:pt idx="1">
                  <c:v>7.8553349048176457</c:v>
                </c:pt>
                <c:pt idx="2">
                  <c:v>12.331943809116746</c:v>
                </c:pt>
                <c:pt idx="3">
                  <c:v>23.273617734631589</c:v>
                </c:pt>
                <c:pt idx="5">
                  <c:v>4.3777700419651131</c:v>
                </c:pt>
                <c:pt idx="6">
                  <c:v>28.12258193691536</c:v>
                </c:pt>
                <c:pt idx="7">
                  <c:v>34.856903694638952</c:v>
                </c:pt>
                <c:pt idx="8">
                  <c:v>44.481711529451147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C0-4520-A0AC-DF4319BF983E}"/>
            </c:ext>
          </c:extLst>
        </c:ser>
        <c:ser>
          <c:idx val="10"/>
          <c:order val="10"/>
          <c:tx>
            <c:strRef>
              <c:f>Energy!$L$149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Energy!$A$150:$A$158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Energy!$L$150:$L$158</c:f>
              <c:numCache>
                <c:formatCode>General</c:formatCode>
                <c:ptCount val="9"/>
                <c:pt idx="0">
                  <c:v>78.563938850917125</c:v>
                </c:pt>
                <c:pt idx="1">
                  <c:v>28.772531140043867</c:v>
                </c:pt>
                <c:pt idx="2">
                  <c:v>24.605228101082162</c:v>
                </c:pt>
                <c:pt idx="3">
                  <c:v>14.157807607392433</c:v>
                </c:pt>
                <c:pt idx="5">
                  <c:v>0.4353877306807622</c:v>
                </c:pt>
                <c:pt idx="6">
                  <c:v>0.29495867446913371</c:v>
                </c:pt>
                <c:pt idx="7">
                  <c:v>0.26962287802292573</c:v>
                </c:pt>
                <c:pt idx="8">
                  <c:v>0.24686877432966636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C0-4520-A0AC-DF4319BF9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743360"/>
        <c:axId val="199761920"/>
      </c:barChart>
      <c:catAx>
        <c:axId val="19974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Scenario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761920"/>
        <c:crosses val="autoZero"/>
        <c:auto val="1"/>
        <c:lblAlgn val="ctr"/>
        <c:lblOffset val="100"/>
        <c:noMultiLvlLbl val="0"/>
      </c:catAx>
      <c:valAx>
        <c:axId val="19976192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/>
                  <a:t>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7433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Energy!$B$190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Energy!$B$191:$B$199</c:f>
              <c:numCache>
                <c:formatCode>General</c:formatCode>
                <c:ptCount val="9"/>
                <c:pt idx="0">
                  <c:v>2.2171468169665092</c:v>
                </c:pt>
                <c:pt idx="1">
                  <c:v>11.103329967463777</c:v>
                </c:pt>
                <c:pt idx="2">
                  <c:v>10.637369089699753</c:v>
                </c:pt>
                <c:pt idx="3">
                  <c:v>5.9892205698094729</c:v>
                </c:pt>
                <c:pt idx="5">
                  <c:v>24.942297874024277</c:v>
                </c:pt>
                <c:pt idx="6">
                  <c:v>20.598474152099122</c:v>
                </c:pt>
                <c:pt idx="7">
                  <c:v>17.690215401104364</c:v>
                </c:pt>
                <c:pt idx="8">
                  <c:v>11.794823157921574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5-41D3-8F02-37703076F784}"/>
            </c:ext>
          </c:extLst>
        </c:ser>
        <c:ser>
          <c:idx val="1"/>
          <c:order val="1"/>
          <c:tx>
            <c:strRef>
              <c:f>Energy!$C$190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Energy!$C$191:$C$199</c:f>
              <c:numCache>
                <c:formatCode>General</c:formatCode>
                <c:ptCount val="9"/>
                <c:pt idx="0">
                  <c:v>2.9122898223689875</c:v>
                </c:pt>
                <c:pt idx="1">
                  <c:v>15.499328836378542</c:v>
                </c:pt>
                <c:pt idx="2">
                  <c:v>15.053746777635007</c:v>
                </c:pt>
                <c:pt idx="3">
                  <c:v>10.341146280514351</c:v>
                </c:pt>
                <c:pt idx="5">
                  <c:v>7.1378146395420883</c:v>
                </c:pt>
                <c:pt idx="6">
                  <c:v>6.5495496635261441</c:v>
                </c:pt>
                <c:pt idx="7">
                  <c:v>6.3633797999872135</c:v>
                </c:pt>
                <c:pt idx="8">
                  <c:v>6.7430065133174146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5-41D3-8F02-37703076F784}"/>
            </c:ext>
          </c:extLst>
        </c:ser>
        <c:ser>
          <c:idx val="2"/>
          <c:order val="2"/>
          <c:tx>
            <c:strRef>
              <c:f>Energy!$D$190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Energy!$D$191:$D$199</c:f>
              <c:numCache>
                <c:formatCode>General</c:formatCode>
                <c:ptCount val="9"/>
                <c:pt idx="0">
                  <c:v>11.413316627150124</c:v>
                </c:pt>
                <c:pt idx="1">
                  <c:v>11.372747125110362</c:v>
                </c:pt>
                <c:pt idx="2">
                  <c:v>11.090771286280203</c:v>
                </c:pt>
                <c:pt idx="3">
                  <c:v>12.582991095577142</c:v>
                </c:pt>
                <c:pt idx="5">
                  <c:v>1.8408099730575218</c:v>
                </c:pt>
                <c:pt idx="6">
                  <c:v>1.9174104816198947</c:v>
                </c:pt>
                <c:pt idx="7">
                  <c:v>1.8910205252764136</c:v>
                </c:pt>
                <c:pt idx="8">
                  <c:v>2.2852161669445823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5-41D3-8F02-37703076F784}"/>
            </c:ext>
          </c:extLst>
        </c:ser>
        <c:ser>
          <c:idx val="3"/>
          <c:order val="3"/>
          <c:tx>
            <c:strRef>
              <c:f>Energy!$E$190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Energy!$E$191:$E$199</c:f>
              <c:numCache>
                <c:formatCode>General</c:formatCode>
                <c:ptCount val="9"/>
                <c:pt idx="0">
                  <c:v>0.24184509953469013</c:v>
                </c:pt>
                <c:pt idx="1">
                  <c:v>0.89478230272414183</c:v>
                </c:pt>
                <c:pt idx="2">
                  <c:v>0.81045264007874973</c:v>
                </c:pt>
                <c:pt idx="3">
                  <c:v>0.47987376291593581</c:v>
                </c:pt>
                <c:pt idx="5">
                  <c:v>2.3429880017629299</c:v>
                </c:pt>
                <c:pt idx="6">
                  <c:v>1.5682733584633308</c:v>
                </c:pt>
                <c:pt idx="7">
                  <c:v>1.2825585433473021</c:v>
                </c:pt>
                <c:pt idx="8">
                  <c:v>0.90698765901358191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5-41D3-8F02-37703076F784}"/>
            </c:ext>
          </c:extLst>
        </c:ser>
        <c:ser>
          <c:idx val="4"/>
          <c:order val="4"/>
          <c:tx>
            <c:strRef>
              <c:f>Energy!$F$190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Energy!$F$191:$F$199</c:f>
              <c:numCache>
                <c:formatCode>General</c:formatCode>
                <c:ptCount val="9"/>
                <c:pt idx="0">
                  <c:v>1.1858285609337498</c:v>
                </c:pt>
                <c:pt idx="1">
                  <c:v>10.038296139719884</c:v>
                </c:pt>
                <c:pt idx="2">
                  <c:v>11.071859836104633</c:v>
                </c:pt>
                <c:pt idx="3">
                  <c:v>6.5303566851041701</c:v>
                </c:pt>
                <c:pt idx="5">
                  <c:v>34.612288230426898</c:v>
                </c:pt>
                <c:pt idx="6">
                  <c:v>23.601750580067325</c:v>
                </c:pt>
                <c:pt idx="7">
                  <c:v>21.789140085244206</c:v>
                </c:pt>
                <c:pt idx="8">
                  <c:v>16.176076479601477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5-41D3-8F02-37703076F784}"/>
            </c:ext>
          </c:extLst>
        </c:ser>
        <c:ser>
          <c:idx val="5"/>
          <c:order val="5"/>
          <c:tx>
            <c:strRef>
              <c:f>Energy!$G$190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Energy!$G$191:$G$199</c:f>
              <c:numCache>
                <c:formatCode>General</c:formatCode>
                <c:ptCount val="9"/>
                <c:pt idx="0">
                  <c:v>7.3302396860737548E-4</c:v>
                </c:pt>
                <c:pt idx="1">
                  <c:v>1.9900864047890624E-3</c:v>
                </c:pt>
                <c:pt idx="2">
                  <c:v>1.471248654118926E-3</c:v>
                </c:pt>
                <c:pt idx="3">
                  <c:v>8.0201703810566037E-4</c:v>
                </c:pt>
                <c:pt idx="5">
                  <c:v>9.3595610406009208E-3</c:v>
                </c:pt>
                <c:pt idx="6">
                  <c:v>4.2755833366596085E-3</c:v>
                </c:pt>
                <c:pt idx="7">
                  <c:v>2.6419014566932426E-3</c:v>
                </c:pt>
                <c:pt idx="8">
                  <c:v>1.6625303161356679E-3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25-41D3-8F02-37703076F784}"/>
            </c:ext>
          </c:extLst>
        </c:ser>
        <c:ser>
          <c:idx val="6"/>
          <c:order val="6"/>
          <c:tx>
            <c:strRef>
              <c:f>Energy!$H$190</c:f>
              <c:strCache>
                <c:ptCount val="1"/>
                <c:pt idx="0">
                  <c:v>Tide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Energy!$H$191:$H$199</c:f>
              <c:numCache>
                <c:formatCode>General</c:formatCode>
                <c:ptCount val="9"/>
                <c:pt idx="0">
                  <c:v>7.545354086410403E-5</c:v>
                </c:pt>
                <c:pt idx="1">
                  <c:v>2.6190243441331321E-4</c:v>
                </c:pt>
                <c:pt idx="2">
                  <c:v>2.3327698968977318E-4</c:v>
                </c:pt>
                <c:pt idx="3">
                  <c:v>1.383271625462359E-4</c:v>
                </c:pt>
                <c:pt idx="5">
                  <c:v>6.698387791111523E-4</c:v>
                </c:pt>
                <c:pt idx="6">
                  <c:v>4.4727111899310037E-4</c:v>
                </c:pt>
                <c:pt idx="7">
                  <c:v>3.6270738578437269E-4</c:v>
                </c:pt>
                <c:pt idx="8">
                  <c:v>2.5672665345300187E-4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25-41D3-8F02-37703076F784}"/>
            </c:ext>
          </c:extLst>
        </c:ser>
        <c:ser>
          <c:idx val="7"/>
          <c:order val="7"/>
          <c:tx>
            <c:strRef>
              <c:f>Energy!$I$190</c:f>
              <c:strCache>
                <c:ptCount val="1"/>
                <c:pt idx="0">
                  <c:v>PC-CCS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Energy!$I$191:$I$199</c:f>
              <c:numCache>
                <c:formatCode>General</c:formatCode>
                <c:ptCount val="9"/>
                <c:pt idx="0">
                  <c:v>2.0601022539986893</c:v>
                </c:pt>
                <c:pt idx="1">
                  <c:v>6.7257137757860495</c:v>
                </c:pt>
                <c:pt idx="2">
                  <c:v>6.4779462790716726</c:v>
                </c:pt>
                <c:pt idx="3">
                  <c:v>4.7900217986390752</c:v>
                </c:pt>
                <c:pt idx="5">
                  <c:v>14.035722430233442</c:v>
                </c:pt>
                <c:pt idx="6">
                  <c:v>9.7278436934000769</c:v>
                </c:pt>
                <c:pt idx="7">
                  <c:v>8.7158285357284928</c:v>
                </c:pt>
                <c:pt idx="8">
                  <c:v>7.5196784616446894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25-41D3-8F02-37703076F784}"/>
            </c:ext>
          </c:extLst>
        </c:ser>
        <c:ser>
          <c:idx val="8"/>
          <c:order val="8"/>
          <c:tx>
            <c:strRef>
              <c:f>Energy!$J$190</c:f>
              <c:strCache>
                <c:ptCount val="1"/>
                <c:pt idx="0">
                  <c:v>IGCC-CCS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Energy!$J$191:$J$199</c:f>
              <c:numCache>
                <c:formatCode>General</c:formatCode>
                <c:ptCount val="9"/>
                <c:pt idx="0">
                  <c:v>1.2178758015324884</c:v>
                </c:pt>
                <c:pt idx="1">
                  <c:v>4.5618139147619869</c:v>
                </c:pt>
                <c:pt idx="2">
                  <c:v>4.4327536212886844</c:v>
                </c:pt>
                <c:pt idx="3">
                  <c:v>3.2068663852992514</c:v>
                </c:pt>
                <c:pt idx="5">
                  <c:v>10.228965153261052</c:v>
                </c:pt>
                <c:pt idx="6">
                  <c:v>6.9523522358678393</c:v>
                </c:pt>
                <c:pt idx="7">
                  <c:v>6.2125752047970932</c:v>
                </c:pt>
                <c:pt idx="8">
                  <c:v>5.3487379022794439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25-41D3-8F02-37703076F784}"/>
            </c:ext>
          </c:extLst>
        </c:ser>
        <c:ser>
          <c:idx val="9"/>
          <c:order val="9"/>
          <c:tx>
            <c:strRef>
              <c:f>Energy!$K$190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Energy!$K$191:$K$199</c:f>
              <c:numCache>
                <c:formatCode>General</c:formatCode>
                <c:ptCount val="9"/>
                <c:pt idx="0">
                  <c:v>0.19034835206172343</c:v>
                </c:pt>
                <c:pt idx="1">
                  <c:v>7.0202392532712006</c:v>
                </c:pt>
                <c:pt idx="2">
                  <c:v>10.832648858150719</c:v>
                </c:pt>
                <c:pt idx="3">
                  <c:v>8.4271991666551394</c:v>
                </c:pt>
                <c:pt idx="5">
                  <c:v>4.3877272934856713</c:v>
                </c:pt>
                <c:pt idx="6">
                  <c:v>28.773260053385037</c:v>
                </c:pt>
                <c:pt idx="7">
                  <c:v>35.775487221092803</c:v>
                </c:pt>
                <c:pt idx="8">
                  <c:v>48.962642883491242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25-41D3-8F02-37703076F784}"/>
            </c:ext>
          </c:extLst>
        </c:ser>
        <c:ser>
          <c:idx val="10"/>
          <c:order val="10"/>
          <c:tx>
            <c:strRef>
              <c:f>Energy!$L$190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Energy!$A$191:$A$199</c:f>
              <c:numCache>
                <c:formatCode>General</c:formatCode>
                <c:ptCount val="9"/>
                <c:pt idx="0">
                  <c:v>2050</c:v>
                </c:pt>
                <c:pt idx="1">
                  <c:v>2067</c:v>
                </c:pt>
                <c:pt idx="2">
                  <c:v>1550</c:v>
                </c:pt>
                <c:pt idx="3">
                  <c:v>1567</c:v>
                </c:pt>
                <c:pt idx="5">
                  <c:v>2050</c:v>
                </c:pt>
                <c:pt idx="6">
                  <c:v>2067</c:v>
                </c:pt>
                <c:pt idx="7">
                  <c:v>1550</c:v>
                </c:pt>
                <c:pt idx="8">
                  <c:v>1567</c:v>
                </c:pt>
              </c:numCache>
            </c:numRef>
          </c:cat>
          <c:val>
            <c:numRef>
              <c:f>Energy!$L$191:$L$199</c:f>
              <c:numCache>
                <c:formatCode>General</c:formatCode>
                <c:ptCount val="9"/>
                <c:pt idx="0">
                  <c:v>78.560438187943575</c:v>
                </c:pt>
                <c:pt idx="1">
                  <c:v>32.781496695944853</c:v>
                </c:pt>
                <c:pt idx="2">
                  <c:v>29.590747086046772</c:v>
                </c:pt>
                <c:pt idx="3">
                  <c:v>47.651383911284825</c:v>
                </c:pt>
                <c:pt idx="5">
                  <c:v>0.46135700438641475</c:v>
                </c:pt>
                <c:pt idx="6">
                  <c:v>0.30636292711556834</c:v>
                </c:pt>
                <c:pt idx="7">
                  <c:v>0.27679007457963622</c:v>
                </c:pt>
                <c:pt idx="8">
                  <c:v>0.26091151881638419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25-41D3-8F02-37703076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0216576"/>
        <c:axId val="200218496"/>
      </c:barChart>
      <c:catAx>
        <c:axId val="2002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Scenario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18496"/>
        <c:crosses val="autoZero"/>
        <c:auto val="1"/>
        <c:lblAlgn val="ctr"/>
        <c:lblOffset val="100"/>
        <c:noMultiLvlLbl val="0"/>
      </c:catAx>
      <c:valAx>
        <c:axId val="20021849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Share</a:t>
                </a:r>
                <a:r>
                  <a:rPr lang="zh-CN"/>
                  <a:t>（</a:t>
                </a:r>
                <a:r>
                  <a:rPr lang="en-US"/>
                  <a:t>%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1657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75</xdr:row>
      <xdr:rowOff>25400</xdr:rowOff>
    </xdr:from>
    <xdr:to>
      <xdr:col>11</xdr:col>
      <xdr:colOff>609600</xdr:colOff>
      <xdr:row>90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190</xdr:row>
      <xdr:rowOff>76200</xdr:rowOff>
    </xdr:from>
    <xdr:to>
      <xdr:col>15</xdr:col>
      <xdr:colOff>622300</xdr:colOff>
      <xdr:row>205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208</xdr:row>
      <xdr:rowOff>57150</xdr:rowOff>
    </xdr:from>
    <xdr:to>
      <xdr:col>17</xdr:col>
      <xdr:colOff>44450</xdr:colOff>
      <xdr:row>223</xdr:row>
      <xdr:rowOff>133350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225</xdr:row>
      <xdr:rowOff>6350</xdr:rowOff>
    </xdr:from>
    <xdr:to>
      <xdr:col>18</xdr:col>
      <xdr:colOff>6350</xdr:colOff>
      <xdr:row>240</xdr:row>
      <xdr:rowOff>82550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</xdr:colOff>
      <xdr:row>242</xdr:row>
      <xdr:rowOff>101600</xdr:rowOff>
    </xdr:from>
    <xdr:to>
      <xdr:col>17</xdr:col>
      <xdr:colOff>622300</xdr:colOff>
      <xdr:row>258</xdr:row>
      <xdr:rowOff>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336550</xdr:colOff>
      <xdr:row>32</xdr:row>
      <xdr:rowOff>127000</xdr:rowOff>
    </xdr:from>
    <xdr:to>
      <xdr:col>19</xdr:col>
      <xdr:colOff>622300</xdr:colOff>
      <xdr:row>48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105</xdr:row>
      <xdr:rowOff>44450</xdr:rowOff>
    </xdr:from>
    <xdr:to>
      <xdr:col>7</xdr:col>
      <xdr:colOff>488950</xdr:colOff>
      <xdr:row>120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101600</xdr:colOff>
      <xdr:row>146</xdr:row>
      <xdr:rowOff>95250</xdr:rowOff>
    </xdr:from>
    <xdr:to>
      <xdr:col>20</xdr:col>
      <xdr:colOff>50800</xdr:colOff>
      <xdr:row>161</xdr:row>
      <xdr:rowOff>171450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146050</xdr:colOff>
      <xdr:row>187</xdr:row>
      <xdr:rowOff>146050</xdr:rowOff>
    </xdr:from>
    <xdr:to>
      <xdr:col>20</xdr:col>
      <xdr:colOff>95250</xdr:colOff>
      <xdr:row>203</xdr:row>
      <xdr:rowOff>44450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6350</xdr:colOff>
      <xdr:row>220</xdr:row>
      <xdr:rowOff>19050</xdr:rowOff>
    </xdr:from>
    <xdr:to>
      <xdr:col>19</xdr:col>
      <xdr:colOff>0</xdr:colOff>
      <xdr:row>238</xdr:row>
      <xdr:rowOff>171450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12700</xdr:colOff>
      <xdr:row>220</xdr:row>
      <xdr:rowOff>31750</xdr:rowOff>
    </xdr:from>
    <xdr:to>
      <xdr:col>25</xdr:col>
      <xdr:colOff>19050</xdr:colOff>
      <xdr:row>239</xdr:row>
      <xdr:rowOff>19050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19050</xdr:colOff>
      <xdr:row>240</xdr:row>
      <xdr:rowOff>6350</xdr:rowOff>
    </xdr:from>
    <xdr:to>
      <xdr:col>19</xdr:col>
      <xdr:colOff>12700</xdr:colOff>
      <xdr:row>261</xdr:row>
      <xdr:rowOff>171450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19050</xdr:colOff>
      <xdr:row>239</xdr:row>
      <xdr:rowOff>171450</xdr:rowOff>
    </xdr:from>
    <xdr:to>
      <xdr:col>25</xdr:col>
      <xdr:colOff>12700</xdr:colOff>
      <xdr:row>261</xdr:row>
      <xdr:rowOff>158750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6350</xdr:colOff>
      <xdr:row>265</xdr:row>
      <xdr:rowOff>12700</xdr:rowOff>
    </xdr:from>
    <xdr:to>
      <xdr:col>17</xdr:col>
      <xdr:colOff>0</xdr:colOff>
      <xdr:row>287</xdr:row>
      <xdr:rowOff>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6350</xdr:colOff>
      <xdr:row>265</xdr:row>
      <xdr:rowOff>6350</xdr:rowOff>
    </xdr:from>
    <xdr:to>
      <xdr:col>23</xdr:col>
      <xdr:colOff>0</xdr:colOff>
      <xdr:row>286</xdr:row>
      <xdr:rowOff>171450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37</xdr:row>
      <xdr:rowOff>50800</xdr:rowOff>
    </xdr:from>
    <xdr:to>
      <xdr:col>25</xdr:col>
      <xdr:colOff>12700</xdr:colOff>
      <xdr:row>52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52</xdr:row>
      <xdr:rowOff>6350</xdr:rowOff>
    </xdr:from>
    <xdr:to>
      <xdr:col>14</xdr:col>
      <xdr:colOff>0</xdr:colOff>
      <xdr:row>67</xdr:row>
      <xdr:rowOff>82550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</xdr:colOff>
      <xdr:row>117</xdr:row>
      <xdr:rowOff>50800</xdr:rowOff>
    </xdr:from>
    <xdr:to>
      <xdr:col>13</xdr:col>
      <xdr:colOff>38100</xdr:colOff>
      <xdr:row>132</xdr:row>
      <xdr:rowOff>127000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144</xdr:row>
      <xdr:rowOff>19050</xdr:rowOff>
    </xdr:from>
    <xdr:to>
      <xdr:col>17</xdr:col>
      <xdr:colOff>628650</xdr:colOff>
      <xdr:row>159</xdr:row>
      <xdr:rowOff>95250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232</xdr:row>
      <xdr:rowOff>38100</xdr:rowOff>
    </xdr:from>
    <xdr:to>
      <xdr:col>12</xdr:col>
      <xdr:colOff>704850</xdr:colOff>
      <xdr:row>250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231</xdr:row>
      <xdr:rowOff>114300</xdr:rowOff>
    </xdr:from>
    <xdr:to>
      <xdr:col>6</xdr:col>
      <xdr:colOff>57150</xdr:colOff>
      <xdr:row>249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256"/>
  <sheetViews>
    <sheetView workbookViewId="0">
      <selection activeCell="E130" sqref="E130"/>
    </sheetView>
  </sheetViews>
  <sheetFormatPr baseColWidth="10" defaultColWidth="8.6640625" defaultRowHeight="15"/>
  <sheetData>
    <row r="1" spans="1:12">
      <c r="B1" s="7"/>
      <c r="C1" t="s">
        <v>5</v>
      </c>
      <c r="E1" t="s">
        <v>118</v>
      </c>
      <c r="G1" t="s">
        <v>6</v>
      </c>
    </row>
    <row r="2" spans="1:12">
      <c r="B2" s="20" t="s">
        <v>0</v>
      </c>
      <c r="C2" s="20" t="s">
        <v>14</v>
      </c>
      <c r="D2" s="20" t="s">
        <v>15</v>
      </c>
      <c r="E2" s="20" t="s">
        <v>1</v>
      </c>
      <c r="F2" s="20" t="s">
        <v>2</v>
      </c>
      <c r="G2" s="20" t="s">
        <v>9</v>
      </c>
      <c r="H2" s="20" t="s">
        <v>10</v>
      </c>
      <c r="I2" s="1"/>
      <c r="J2" s="1"/>
      <c r="K2" s="1"/>
      <c r="L2" s="1"/>
    </row>
    <row r="3" spans="1:12">
      <c r="A3" s="19">
        <v>2010</v>
      </c>
      <c r="B3">
        <v>2.1282565107911466</v>
      </c>
      <c r="C3">
        <v>2.1266813179600237</v>
      </c>
      <c r="D3">
        <v>2.1266813179606054</v>
      </c>
      <c r="E3">
        <v>2.069018399</v>
      </c>
      <c r="F3">
        <v>2.0690184166241736</v>
      </c>
      <c r="G3">
        <v>2.0679183993495469</v>
      </c>
      <c r="H3">
        <v>2.0679183992067642</v>
      </c>
    </row>
    <row r="4" spans="1:12">
      <c r="A4" s="19">
        <v>2015</v>
      </c>
      <c r="B4">
        <v>2.5061079935468</v>
      </c>
      <c r="C4">
        <v>1.0592785466640235</v>
      </c>
      <c r="D4">
        <v>0.58529034908991839</v>
      </c>
      <c r="E4">
        <v>2.3305859770000001</v>
      </c>
      <c r="F4">
        <v>1.9505766619131431</v>
      </c>
      <c r="G4">
        <v>2.3287704299800649</v>
      </c>
      <c r="H4">
        <v>1.9364538141516734</v>
      </c>
    </row>
    <row r="5" spans="1:12">
      <c r="A5" s="19">
        <v>2020</v>
      </c>
      <c r="B5">
        <v>2.8372060866226314</v>
      </c>
      <c r="C5">
        <v>0.96449324882835619</v>
      </c>
      <c r="D5">
        <v>0.52849469684058992</v>
      </c>
      <c r="E5">
        <v>2.5979783740000002</v>
      </c>
      <c r="F5">
        <v>2.0877884898498329</v>
      </c>
      <c r="G5">
        <v>2.5969799827241404</v>
      </c>
      <c r="H5">
        <v>2.0737103977411939</v>
      </c>
    </row>
    <row r="6" spans="1:12">
      <c r="A6" s="19">
        <v>2025</v>
      </c>
      <c r="B6">
        <v>3.0975460954140295</v>
      </c>
      <c r="C6">
        <v>0.83002799972736641</v>
      </c>
      <c r="D6">
        <v>0.45922253523150058</v>
      </c>
      <c r="E6">
        <v>2.7749483439999998</v>
      </c>
      <c r="F6">
        <v>2.1091892904328433</v>
      </c>
      <c r="G6">
        <v>2.774160011392746</v>
      </c>
      <c r="H6">
        <v>2.0924275516030288</v>
      </c>
    </row>
    <row r="7" spans="1:12">
      <c r="A7" s="19">
        <v>2030</v>
      </c>
      <c r="B7">
        <v>3.277435964847391</v>
      </c>
      <c r="C7">
        <v>0.69966797391947755</v>
      </c>
      <c r="D7">
        <v>0.39303971339052507</v>
      </c>
      <c r="E7">
        <v>2.857195591</v>
      </c>
      <c r="F7">
        <v>2.0348364980987772</v>
      </c>
      <c r="G7">
        <v>2.8562019879456977</v>
      </c>
      <c r="H7">
        <v>2.0293123766900152</v>
      </c>
    </row>
    <row r="8" spans="1:12">
      <c r="A8" s="19">
        <v>2035</v>
      </c>
      <c r="B8">
        <v>3.3490768654869396</v>
      </c>
      <c r="C8">
        <v>0.5775932942461155</v>
      </c>
      <c r="D8">
        <v>0.33300121360861512</v>
      </c>
      <c r="E8">
        <v>2.827716079</v>
      </c>
      <c r="F8">
        <v>1.7385371822569962</v>
      </c>
      <c r="G8">
        <v>2.8258403777894503</v>
      </c>
      <c r="H8">
        <v>1.737841956778043</v>
      </c>
    </row>
    <row r="9" spans="1:12">
      <c r="A9" s="19">
        <v>2040</v>
      </c>
      <c r="B9">
        <v>3.3789154751208654</v>
      </c>
      <c r="C9">
        <v>0.47582197995051345</v>
      </c>
      <c r="D9">
        <v>0.28754176043712132</v>
      </c>
      <c r="E9">
        <v>2.7520485450000001</v>
      </c>
      <c r="F9">
        <v>1.4079584629030042</v>
      </c>
      <c r="G9">
        <v>2.7481713442207067</v>
      </c>
      <c r="H9">
        <v>1.4061816051430598</v>
      </c>
    </row>
    <row r="10" spans="1:12">
      <c r="A10" s="19">
        <v>2045</v>
      </c>
      <c r="B10">
        <v>3.3360785284264125</v>
      </c>
      <c r="C10">
        <v>0.40211860893618562</v>
      </c>
      <c r="D10">
        <v>0.24058854772385038</v>
      </c>
      <c r="E10">
        <v>2.6131595179999998</v>
      </c>
      <c r="F10">
        <v>1.0786903007081068</v>
      </c>
      <c r="G10">
        <v>2.6055490748570054</v>
      </c>
      <c r="H10">
        <v>1.0706258751020195</v>
      </c>
    </row>
    <row r="11" spans="1:12">
      <c r="A11" s="19">
        <v>2050</v>
      </c>
      <c r="B11">
        <v>3.2263983036429931</v>
      </c>
      <c r="C11">
        <v>0.32431583856502122</v>
      </c>
      <c r="D11">
        <v>0.19724839518711867</v>
      </c>
      <c r="E11">
        <v>2.429177921</v>
      </c>
      <c r="F11">
        <v>0.61603594966263708</v>
      </c>
      <c r="G11">
        <v>2.4151636135588554</v>
      </c>
      <c r="H11">
        <v>0.63935649410192907</v>
      </c>
    </row>
    <row r="12" spans="1:12">
      <c r="A12" s="19">
        <v>2055</v>
      </c>
      <c r="B12">
        <v>3.0598608048398379</v>
      </c>
      <c r="C12">
        <v>0.25139992029940894</v>
      </c>
      <c r="D12">
        <v>0.15710992707506755</v>
      </c>
      <c r="E12" s="11">
        <v>1.9019384610000001</v>
      </c>
      <c r="F12">
        <v>0.35120023499708991</v>
      </c>
      <c r="G12">
        <v>1.9087404499696017</v>
      </c>
      <c r="H12">
        <v>0.37982322017550968</v>
      </c>
    </row>
    <row r="13" spans="1:12">
      <c r="A13" s="19">
        <v>2060</v>
      </c>
      <c r="B13">
        <v>2.8081124656962104</v>
      </c>
      <c r="C13">
        <v>0.15176782606221337</v>
      </c>
      <c r="D13">
        <v>9.6059781994156171E-2</v>
      </c>
      <c r="E13">
        <v>0.61572681299999998</v>
      </c>
      <c r="F13">
        <v>-0.2249129811553984</v>
      </c>
      <c r="G13">
        <v>0.63812754069936095</v>
      </c>
      <c r="H13">
        <v>-0.28214759851491228</v>
      </c>
    </row>
    <row r="14" spans="1:12">
      <c r="A14" s="19">
        <v>2065</v>
      </c>
      <c r="B14">
        <v>2.5088157417725605</v>
      </c>
      <c r="C14">
        <v>0.15176782606221337</v>
      </c>
      <c r="D14">
        <v>9.5340008034954599E-2</v>
      </c>
      <c r="E14">
        <v>8.9649962E-2</v>
      </c>
      <c r="F14">
        <v>-0.3100626386174099</v>
      </c>
      <c r="G14">
        <v>-4.1376705462654248E-2</v>
      </c>
      <c r="H14">
        <v>-0.41362115600080718</v>
      </c>
    </row>
    <row r="15" spans="1:12">
      <c r="A15" s="19">
        <v>2070</v>
      </c>
      <c r="B15">
        <v>2.1625692216109385</v>
      </c>
      <c r="C15">
        <v>0.10764353800205126</v>
      </c>
      <c r="D15">
        <v>9.1060695637327882E-2</v>
      </c>
      <c r="E15">
        <v>0.16258207699999999</v>
      </c>
      <c r="F15">
        <v>-0.32417915361865424</v>
      </c>
      <c r="G15">
        <v>3.2182217847691652E-2</v>
      </c>
      <c r="H15">
        <v>-0.51034512985596092</v>
      </c>
    </row>
    <row r="16" spans="1:12">
      <c r="A16" s="19">
        <v>2075</v>
      </c>
      <c r="B16">
        <v>1.7640384451743325</v>
      </c>
      <c r="C16">
        <v>0.10635965424306215</v>
      </c>
      <c r="D16">
        <v>9.1060695637327882E-2</v>
      </c>
      <c r="E16">
        <v>0.105388966</v>
      </c>
      <c r="F16">
        <v>-0.50155428684621384</v>
      </c>
      <c r="G16">
        <v>-0.11192780101614352</v>
      </c>
      <c r="H16">
        <v>-0.72088569552401172</v>
      </c>
    </row>
    <row r="17" spans="1:8">
      <c r="A17" s="19">
        <v>2080</v>
      </c>
      <c r="B17">
        <v>1.3125517440706953</v>
      </c>
      <c r="C17">
        <v>6.7939728337919919E-2</v>
      </c>
      <c r="D17">
        <v>6.6982845552447823E-2</v>
      </c>
      <c r="E17">
        <v>9.8453514000000006E-2</v>
      </c>
      <c r="F17">
        <v>-0.38211055646407843</v>
      </c>
      <c r="G17">
        <v>-0.22939275230222889</v>
      </c>
      <c r="H17">
        <v>-0.76377495080821078</v>
      </c>
    </row>
    <row r="18" spans="1:8">
      <c r="A18" s="19">
        <v>2085</v>
      </c>
      <c r="B18">
        <v>0.8381164818444844</v>
      </c>
      <c r="C18">
        <v>6.4289385392969675E-2</v>
      </c>
      <c r="D18">
        <v>6.2002630939372777E-2</v>
      </c>
      <c r="E18">
        <v>8.0098817000000003E-2</v>
      </c>
      <c r="F18">
        <v>-0.55892778585944658</v>
      </c>
      <c r="G18">
        <v>-0.4158151693859235</v>
      </c>
      <c r="H18">
        <v>-1.0685943111598366</v>
      </c>
    </row>
    <row r="19" spans="1:8">
      <c r="A19" s="19">
        <v>2090</v>
      </c>
      <c r="B19">
        <v>0.43295117699822289</v>
      </c>
      <c r="C19">
        <v>5.1342621193222929E-2</v>
      </c>
      <c r="D19">
        <v>4.9056987506723361E-2</v>
      </c>
      <c r="E19">
        <v>7.2360682999999995E-2</v>
      </c>
      <c r="F19">
        <v>-0.43294054796180476</v>
      </c>
      <c r="G19">
        <v>-0.67670503591218867</v>
      </c>
      <c r="H19">
        <v>-1.2360628229911705</v>
      </c>
    </row>
    <row r="20" spans="1:8">
      <c r="A20" s="19">
        <v>2095</v>
      </c>
      <c r="B20">
        <v>0.20534073518942991</v>
      </c>
      <c r="C20">
        <v>4.6925699024852399E-2</v>
      </c>
      <c r="D20">
        <v>4.4260323801754736E-2</v>
      </c>
      <c r="E20">
        <v>6.2518870000000004E-2</v>
      </c>
      <c r="F20">
        <v>-0.5334776249108184</v>
      </c>
      <c r="G20">
        <v>-1.0643939686111454</v>
      </c>
      <c r="H20">
        <v>-1.7038622553459759</v>
      </c>
    </row>
    <row r="21" spans="1:8">
      <c r="A21" s="19">
        <v>2100</v>
      </c>
      <c r="B21">
        <v>0.11569534001098024</v>
      </c>
      <c r="C21">
        <v>4.1376171187264485E-2</v>
      </c>
      <c r="D21">
        <v>3.9265599319009914E-2</v>
      </c>
      <c r="E21">
        <v>5.5730766000000001E-2</v>
      </c>
      <c r="F21">
        <v>-0.45755086403352718</v>
      </c>
      <c r="G21">
        <v>-1.6415512373049168</v>
      </c>
      <c r="H21">
        <v>-2.2250800104486239</v>
      </c>
    </row>
    <row r="23" spans="1:8">
      <c r="A23" t="s">
        <v>103</v>
      </c>
      <c r="E23">
        <f>B26*100</f>
        <v>7803.6072062342046</v>
      </c>
    </row>
    <row r="24" spans="1:8">
      <c r="C24" t="s">
        <v>5</v>
      </c>
      <c r="E24" t="s">
        <v>118</v>
      </c>
      <c r="G24" t="s">
        <v>6</v>
      </c>
    </row>
    <row r="25" spans="1:8">
      <c r="B25" s="1" t="s">
        <v>0</v>
      </c>
      <c r="C25" s="1" t="s">
        <v>77</v>
      </c>
      <c r="D25" s="1" t="s">
        <v>78</v>
      </c>
      <c r="E25" s="1" t="s">
        <v>77</v>
      </c>
      <c r="F25" s="1" t="s">
        <v>78</v>
      </c>
      <c r="G25" s="1" t="s">
        <v>77</v>
      </c>
      <c r="H25" s="1" t="s">
        <v>78</v>
      </c>
    </row>
    <row r="26" spans="1:8">
      <c r="A26" s="1">
        <v>2010</v>
      </c>
      <c r="B26">
        <f>10*B3*11/3</f>
        <v>78.036072062342043</v>
      </c>
      <c r="C26">
        <f>10*C3*11/3</f>
        <v>77.978314991867535</v>
      </c>
      <c r="D26">
        <f>10*D3*11/3</f>
        <v>77.978314991888865</v>
      </c>
      <c r="E26">
        <f>10*E3*11/3</f>
        <v>75.864007963333336</v>
      </c>
      <c r="F26">
        <f>10*F3*11/3</f>
        <v>75.864008609553025</v>
      </c>
      <c r="G26">
        <f>10*G3*11/3</f>
        <v>75.823674642816727</v>
      </c>
      <c r="H26">
        <f>10*H3*11/3</f>
        <v>75.823674637581362</v>
      </c>
    </row>
    <row r="27" spans="1:8">
      <c r="A27" s="1">
        <v>2015</v>
      </c>
      <c r="B27">
        <f>10*B4*11/3</f>
        <v>91.890626430049338</v>
      </c>
      <c r="C27" s="11">
        <v>91.890626430049338</v>
      </c>
      <c r="D27" s="11">
        <v>91.890626430049338</v>
      </c>
      <c r="E27" s="11">
        <v>91.890626430049338</v>
      </c>
      <c r="F27" s="11">
        <v>91.890626430049338</v>
      </c>
      <c r="G27" s="11">
        <f>10*E4*11/3</f>
        <v>85.454819156666659</v>
      </c>
      <c r="H27">
        <f>10*F4*11/3</f>
        <v>71.521144270148582</v>
      </c>
    </row>
    <row r="28" spans="1:8">
      <c r="A28" s="1">
        <v>2020</v>
      </c>
      <c r="B28">
        <f>10*B5*11/3</f>
        <v>104.03088984282982</v>
      </c>
      <c r="C28">
        <f>10*C5*11/3</f>
        <v>35.364752457039728</v>
      </c>
      <c r="D28">
        <f>10*D5*11/3</f>
        <v>19.378138884154964</v>
      </c>
      <c r="E28">
        <f>10*E5*11/3</f>
        <v>95.259207046666674</v>
      </c>
      <c r="F28">
        <f>10*F5*11/3</f>
        <v>76.552244627827207</v>
      </c>
      <c r="G28">
        <f>10*G5*11/3</f>
        <v>95.222599366551819</v>
      </c>
      <c r="H28">
        <f>10*H5*11/3</f>
        <v>76.036047917177115</v>
      </c>
    </row>
    <row r="29" spans="1:8">
      <c r="A29" s="1">
        <v>2025</v>
      </c>
      <c r="B29">
        <f>10*B6*11/3</f>
        <v>113.57669016518109</v>
      </c>
      <c r="C29">
        <f>10*C6*11/3</f>
        <v>30.434359990003433</v>
      </c>
      <c r="D29">
        <f>10*D6*11/3</f>
        <v>16.838159625155019</v>
      </c>
      <c r="E29">
        <f>10*E6*11/3</f>
        <v>101.74810594666667</v>
      </c>
      <c r="F29">
        <f>10*F6*11/3</f>
        <v>77.336940649204251</v>
      </c>
      <c r="G29">
        <f>10*G6*11/3</f>
        <v>101.71920041773403</v>
      </c>
      <c r="H29">
        <f>10*H6*11/3</f>
        <v>76.722343558777723</v>
      </c>
    </row>
    <row r="30" spans="1:8">
      <c r="A30" s="1">
        <v>2030</v>
      </c>
      <c r="B30">
        <f>10*B7*11/3</f>
        <v>120.17265204440434</v>
      </c>
      <c r="C30">
        <f>10*C7*11/3</f>
        <v>25.654492377047507</v>
      </c>
      <c r="D30">
        <f>10*D7*11/3</f>
        <v>14.411456157652585</v>
      </c>
      <c r="E30">
        <f>10*E7*11/3</f>
        <v>104.76383833666667</v>
      </c>
      <c r="F30">
        <f>10*F7*11/3</f>
        <v>74.610671596955157</v>
      </c>
      <c r="G30">
        <f>10*G7*11/3</f>
        <v>104.72740622467558</v>
      </c>
      <c r="H30">
        <f>10*H7*11/3</f>
        <v>74.40812047863389</v>
      </c>
    </row>
    <row r="31" spans="1:8">
      <c r="A31" s="1">
        <v>2035</v>
      </c>
      <c r="B31">
        <f>10*B8*11/3</f>
        <v>122.79948506785446</v>
      </c>
      <c r="C31">
        <f>10*C8*11/3</f>
        <v>21.178420789024237</v>
      </c>
      <c r="D31">
        <f>10*D8*11/3</f>
        <v>12.210044498982555</v>
      </c>
      <c r="E31">
        <f>10*E8*11/3</f>
        <v>103.68292289666665</v>
      </c>
      <c r="F31">
        <f>10*F8*11/3</f>
        <v>63.746363349423198</v>
      </c>
      <c r="G31">
        <f>10*G8*11/3</f>
        <v>103.61414718561319</v>
      </c>
      <c r="H31">
        <f>10*H8*11/3</f>
        <v>63.720871748528246</v>
      </c>
    </row>
    <row r="32" spans="1:8">
      <c r="A32" s="1">
        <v>2040</v>
      </c>
      <c r="B32">
        <f>10*B9*11/3</f>
        <v>123.8935674210984</v>
      </c>
      <c r="C32">
        <f>10*C9*11/3</f>
        <v>17.446805931518828</v>
      </c>
      <c r="D32">
        <f>10*D9*11/3</f>
        <v>10.543197882694448</v>
      </c>
      <c r="E32">
        <f>10*E9*11/3</f>
        <v>100.90844665000002</v>
      </c>
      <c r="F32">
        <f>10*F9*11/3</f>
        <v>51.625143639776816</v>
      </c>
      <c r="G32">
        <f>10*G9*11/3</f>
        <v>100.7662826214259</v>
      </c>
      <c r="H32">
        <f>10*H9*11/3</f>
        <v>51.55999218857886</v>
      </c>
    </row>
    <row r="33" spans="1:22">
      <c r="A33" s="1">
        <v>2045</v>
      </c>
      <c r="B33">
        <f>10*B10*11/3</f>
        <v>122.32287937563513</v>
      </c>
      <c r="C33">
        <f>10*C10*11/3</f>
        <v>14.744348994326804</v>
      </c>
      <c r="D33">
        <f>10*D10*11/3</f>
        <v>8.8215800832078468</v>
      </c>
      <c r="E33">
        <f>10*E10*11/3</f>
        <v>95.815848993333319</v>
      </c>
      <c r="F33">
        <f>10*F10*11/3</f>
        <v>39.551977692630587</v>
      </c>
      <c r="G33">
        <f>10*G10*11/3</f>
        <v>95.53679941142353</v>
      </c>
      <c r="H33">
        <f>10*H10*11/3</f>
        <v>39.256282087074048</v>
      </c>
    </row>
    <row r="34" spans="1:22">
      <c r="A34" s="1">
        <v>2050</v>
      </c>
      <c r="B34">
        <f>10*B11*11/3</f>
        <v>118.30127113357644</v>
      </c>
      <c r="C34">
        <f>10*C11*11/3</f>
        <v>11.891580747384111</v>
      </c>
      <c r="D34">
        <f>10*D11*11/3</f>
        <v>7.2324411568610181</v>
      </c>
      <c r="E34">
        <f>10*E11*11/3</f>
        <v>89.069857103333334</v>
      </c>
      <c r="F34">
        <f>10*F11*11/3</f>
        <v>22.58798482096336</v>
      </c>
      <c r="G34">
        <f>10*G11*11/3</f>
        <v>88.555999163824694</v>
      </c>
      <c r="H34">
        <f>10*H11*11/3</f>
        <v>23.443071450404066</v>
      </c>
    </row>
    <row r="35" spans="1:22">
      <c r="A35" s="1">
        <v>2055</v>
      </c>
      <c r="B35">
        <f>10*B12*11/3</f>
        <v>112.19489617746073</v>
      </c>
      <c r="C35">
        <f>10*C12*11/3</f>
        <v>9.2179970776449931</v>
      </c>
      <c r="D35">
        <f>10*D12*11/3</f>
        <v>5.7606973260858103</v>
      </c>
      <c r="E35">
        <f>10*E12*11/3</f>
        <v>69.737743570000006</v>
      </c>
      <c r="F35">
        <f>10*F12*11/3</f>
        <v>12.877341949893298</v>
      </c>
      <c r="G35">
        <f>10*G12*11/3</f>
        <v>69.987149832218734</v>
      </c>
      <c r="H35">
        <f>10*H12*11/3</f>
        <v>13.926851406435354</v>
      </c>
    </row>
    <row r="36" spans="1:22">
      <c r="A36" s="1">
        <v>2060</v>
      </c>
      <c r="B36">
        <f>10*B13*11/3</f>
        <v>102.96412374219437</v>
      </c>
      <c r="C36">
        <f>10*C13*11/3</f>
        <v>5.564820288947824</v>
      </c>
      <c r="D36">
        <f>10*D13*11/3</f>
        <v>3.5221920064523928</v>
      </c>
      <c r="E36">
        <f>10*E13*11/3</f>
        <v>22.576649810000003</v>
      </c>
      <c r="F36">
        <f>10*F13*11/3</f>
        <v>-8.2468093090312742</v>
      </c>
      <c r="G36">
        <f>10*G13*11/3</f>
        <v>23.398009825643232</v>
      </c>
      <c r="H36">
        <f>10*H13*11/3</f>
        <v>-10.345411945546784</v>
      </c>
    </row>
    <row r="37" spans="1:22">
      <c r="A37" s="1">
        <v>2065</v>
      </c>
      <c r="B37">
        <f>10*B14*11/3</f>
        <v>91.989910531660541</v>
      </c>
      <c r="C37">
        <f>10*C14*11/3</f>
        <v>5.564820288947824</v>
      </c>
      <c r="D37">
        <f>10*D14*11/3</f>
        <v>3.4958002946150017</v>
      </c>
      <c r="E37">
        <f>10*E14*11/3</f>
        <v>3.2871652733333332</v>
      </c>
      <c r="F37">
        <f>10*F14*11/3</f>
        <v>-11.368963415971697</v>
      </c>
      <c r="G37">
        <f>10*G14*11/3</f>
        <v>-1.517145866963989</v>
      </c>
      <c r="H37">
        <f>10*H14*11/3</f>
        <v>-15.166109053362929</v>
      </c>
    </row>
    <row r="38" spans="1:22">
      <c r="A38" s="1">
        <v>2070</v>
      </c>
      <c r="B38">
        <f>10*B15*11/3</f>
        <v>79.294204792401089</v>
      </c>
      <c r="C38">
        <f>10*C15*11/3</f>
        <v>3.9469297267418799</v>
      </c>
      <c r="D38">
        <f>10*D15*11/3</f>
        <v>3.3388921733686892</v>
      </c>
      <c r="E38">
        <f>10*E15*11/3</f>
        <v>5.9613428233333323</v>
      </c>
      <c r="F38">
        <f>10*F15*11/3</f>
        <v>-11.886568966017322</v>
      </c>
      <c r="G38">
        <f>10*G15*11/3</f>
        <v>1.1800146544153607</v>
      </c>
      <c r="H38">
        <f>10*H15*11/3</f>
        <v>-18.712654761385235</v>
      </c>
    </row>
    <row r="39" spans="1:22">
      <c r="A39" s="1">
        <v>2075</v>
      </c>
      <c r="B39">
        <f>10*B16*11/3</f>
        <v>64.681409656392205</v>
      </c>
      <c r="C39">
        <f>10*C16*11/3</f>
        <v>3.899853988912279</v>
      </c>
      <c r="D39">
        <f>10*D16*11/3</f>
        <v>3.3388921733686892</v>
      </c>
      <c r="E39">
        <f>10*E16*11/3</f>
        <v>3.8642620866666668</v>
      </c>
      <c r="F39">
        <f>10*F16*11/3</f>
        <v>-18.390323851027841</v>
      </c>
      <c r="G39">
        <f>10*G16*11/3</f>
        <v>-4.1040193705919288</v>
      </c>
      <c r="H39">
        <f>10*H16*11/3</f>
        <v>-26.432475502547096</v>
      </c>
    </row>
    <row r="40" spans="1:22">
      <c r="A40" s="1">
        <v>2080</v>
      </c>
      <c r="B40">
        <f>10*B17*11/3</f>
        <v>48.126897282592161</v>
      </c>
      <c r="C40">
        <f>10*C17*11/3</f>
        <v>2.4911233723903972</v>
      </c>
      <c r="D40">
        <f>10*D17*11/3</f>
        <v>2.4560376702564199</v>
      </c>
      <c r="E40">
        <f>10*E17*11/3</f>
        <v>3.6099621800000001</v>
      </c>
      <c r="F40">
        <f>10*F17*11/3</f>
        <v>-14.010720403682875</v>
      </c>
      <c r="G40">
        <f>10*G17*11/3</f>
        <v>-8.4110675844150578</v>
      </c>
      <c r="H40">
        <f>10*H17*11/3</f>
        <v>-28.005081529634396</v>
      </c>
    </row>
    <row r="41" spans="1:22">
      <c r="A41" s="1">
        <v>2085</v>
      </c>
      <c r="B41">
        <f>10*B18*11/3</f>
        <v>30.730937667631096</v>
      </c>
      <c r="C41">
        <f>10*C18*11/3</f>
        <v>2.3572774644088881</v>
      </c>
      <c r="D41">
        <f>10*D18*11/3</f>
        <v>2.2734298011103351</v>
      </c>
      <c r="E41">
        <f>10*E18*11/3</f>
        <v>2.9369566233333333</v>
      </c>
      <c r="F41">
        <f>10*F18*11/3</f>
        <v>-20.494018814846374</v>
      </c>
      <c r="G41">
        <f>10*G18*11/3</f>
        <v>-15.246556210817195</v>
      </c>
      <c r="H41">
        <f>10*H18*11/3</f>
        <v>-39.181791409194012</v>
      </c>
    </row>
    <row r="42" spans="1:22">
      <c r="A42" s="1">
        <v>2090</v>
      </c>
      <c r="B42">
        <f>10*B19*11/3</f>
        <v>15.87487648993484</v>
      </c>
      <c r="C42">
        <f>10*C19*11/3</f>
        <v>1.8825627770848408</v>
      </c>
      <c r="D42">
        <f>10*D19*11/3</f>
        <v>1.7987562085798565</v>
      </c>
      <c r="E42">
        <f>10*E19*11/3</f>
        <v>2.6532250433333329</v>
      </c>
      <c r="F42">
        <f>10*F19*11/3</f>
        <v>-15.87448675859951</v>
      </c>
      <c r="G42">
        <f>10*G19*11/3</f>
        <v>-24.81251798344692</v>
      </c>
      <c r="H42">
        <f>10*H19*11/3</f>
        <v>-45.322303509676253</v>
      </c>
    </row>
    <row r="43" spans="1:22">
      <c r="A43" s="1">
        <v>2095</v>
      </c>
      <c r="B43">
        <f>10*B20*11/3</f>
        <v>7.5291602902790968</v>
      </c>
      <c r="C43">
        <f>10*C20*11/3</f>
        <v>1.7206089642445879</v>
      </c>
      <c r="D43">
        <f>10*D20*11/3</f>
        <v>1.6228785393976735</v>
      </c>
      <c r="E43">
        <f>10*E20*11/3</f>
        <v>2.292358566666667</v>
      </c>
      <c r="F43">
        <f>10*F20*11/3</f>
        <v>-19.560846246730009</v>
      </c>
      <c r="G43">
        <f>10*G20*11/3</f>
        <v>-39.027778849075339</v>
      </c>
      <c r="H43">
        <f>10*H20*11/3</f>
        <v>-62.474949362685784</v>
      </c>
    </row>
    <row r="44" spans="1:22">
      <c r="A44" s="1">
        <v>2100</v>
      </c>
      <c r="B44">
        <f>10*B21*11/3</f>
        <v>4.2421624670692752</v>
      </c>
      <c r="C44">
        <f>10*C21*11/3</f>
        <v>1.5171262768663645</v>
      </c>
      <c r="D44">
        <f>10*D21*11/3</f>
        <v>1.4397386416970301</v>
      </c>
      <c r="E44">
        <f>10*E21*11/3</f>
        <v>2.0434614199999999</v>
      </c>
      <c r="F44">
        <f>10*F21*11/3</f>
        <v>-16.776865014562663</v>
      </c>
      <c r="G44">
        <f>10*G21*11/3</f>
        <v>-60.190212034513614</v>
      </c>
      <c r="H44">
        <f>10*H21*11/3</f>
        <v>-81.586267049782876</v>
      </c>
    </row>
    <row r="47" spans="1:22">
      <c r="A47" t="s">
        <v>106</v>
      </c>
    </row>
    <row r="48" spans="1:22">
      <c r="B48" s="1" t="s">
        <v>13</v>
      </c>
      <c r="J48" s="1" t="s">
        <v>12</v>
      </c>
      <c r="P48" s="1" t="s">
        <v>14</v>
      </c>
      <c r="V48" s="1" t="s">
        <v>15</v>
      </c>
    </row>
    <row r="50" spans="1:26">
      <c r="B50" s="1" t="s">
        <v>0</v>
      </c>
      <c r="C50" t="s">
        <v>21</v>
      </c>
      <c r="D50" s="1" t="s">
        <v>16</v>
      </c>
      <c r="E50" s="1" t="s">
        <v>17</v>
      </c>
      <c r="F50" s="1" t="s">
        <v>18</v>
      </c>
      <c r="G50" s="2" t="s">
        <v>19</v>
      </c>
      <c r="H50" s="2" t="s">
        <v>20</v>
      </c>
      <c r="J50" s="1" t="s">
        <v>16</v>
      </c>
      <c r="K50" s="1" t="s">
        <v>17</v>
      </c>
      <c r="L50" s="1" t="s">
        <v>18</v>
      </c>
      <c r="M50" s="2" t="s">
        <v>19</v>
      </c>
      <c r="N50" s="2" t="s">
        <v>20</v>
      </c>
      <c r="P50" s="1" t="s">
        <v>16</v>
      </c>
      <c r="Q50" s="1" t="s">
        <v>17</v>
      </c>
      <c r="R50" s="1" t="s">
        <v>18</v>
      </c>
      <c r="S50" s="2" t="s">
        <v>19</v>
      </c>
      <c r="T50" s="2" t="s">
        <v>20</v>
      </c>
      <c r="V50" s="1" t="s">
        <v>16</v>
      </c>
      <c r="W50" s="1" t="s">
        <v>17</v>
      </c>
      <c r="X50" s="1" t="s">
        <v>18</v>
      </c>
      <c r="Y50" s="2" t="s">
        <v>19</v>
      </c>
      <c r="Z50" s="2" t="s">
        <v>20</v>
      </c>
    </row>
    <row r="51" spans="1:26">
      <c r="A51" s="1">
        <v>2010</v>
      </c>
      <c r="B51">
        <v>2.1282565107911466</v>
      </c>
      <c r="C51">
        <v>2.0950000000000002</v>
      </c>
      <c r="D51">
        <v>1.3259770119966079E-2</v>
      </c>
      <c r="E51">
        <v>6.7524900163809503E-3</v>
      </c>
      <c r="F51">
        <v>2.872057802137421E-4</v>
      </c>
      <c r="G51">
        <v>2.0299465916560771E-2</v>
      </c>
      <c r="H51">
        <v>2.0667295847054554E-2</v>
      </c>
      <c r="J51">
        <v>1.3259770233280132E-2</v>
      </c>
      <c r="K51">
        <v>6.7524900740857227E-3</v>
      </c>
      <c r="L51">
        <v>2.8720578266811729E-4</v>
      </c>
      <c r="M51">
        <v>2.0299466090033972E-2</v>
      </c>
      <c r="N51">
        <v>2.0667295847054554E-2</v>
      </c>
      <c r="P51">
        <v>1.3259770119896284E-2</v>
      </c>
      <c r="Q51">
        <v>6.7524900163454075E-3</v>
      </c>
      <c r="R51">
        <v>2.8720578021223039E-4</v>
      </c>
      <c r="S51">
        <v>2.0299465916453922E-2</v>
      </c>
      <c r="T51">
        <v>2.0667295847054554E-2</v>
      </c>
      <c r="V51">
        <v>1.3259770006130954E-2</v>
      </c>
      <c r="W51">
        <v>6.7524899584108242E-3</v>
      </c>
      <c r="X51">
        <v>2.8720577774808052E-4</v>
      </c>
      <c r="Y51">
        <v>2.0299465742289857E-2</v>
      </c>
      <c r="Z51">
        <v>2.0667295847054554E-2</v>
      </c>
    </row>
    <row r="52" spans="1:26">
      <c r="A52" s="1">
        <v>2015</v>
      </c>
      <c r="B52">
        <v>2.5061079935468</v>
      </c>
      <c r="C52">
        <v>14.563439656093308</v>
      </c>
      <c r="D52">
        <v>1.7085744829070954E-2</v>
      </c>
      <c r="E52">
        <v>8.8525982662386211E-3</v>
      </c>
      <c r="F52">
        <v>5.8877975453772277E-4</v>
      </c>
      <c r="G52">
        <v>2.6527122849847297E-2</v>
      </c>
      <c r="H52">
        <v>0.15330291009629105</v>
      </c>
      <c r="J52">
        <v>1.4219544611579645E-2</v>
      </c>
      <c r="K52">
        <v>7.3669575600971773E-3</v>
      </c>
      <c r="L52">
        <v>6.8221172058693296E-4</v>
      </c>
      <c r="M52">
        <v>2.2268713892263755E-2</v>
      </c>
      <c r="N52">
        <v>0.13201086530837333</v>
      </c>
      <c r="P52">
        <v>7.8884598365358983E-3</v>
      </c>
      <c r="Q52">
        <v>4.0882343968225198E-3</v>
      </c>
      <c r="R52">
        <v>3.8925265925053516E-4</v>
      </c>
      <c r="S52">
        <v>1.2365946892608955E-2</v>
      </c>
      <c r="T52">
        <v>8.2497030310099334E-2</v>
      </c>
      <c r="V52">
        <v>5.5532968969604322E-3</v>
      </c>
      <c r="W52">
        <v>2.9537856786033411E-3</v>
      </c>
      <c r="X52">
        <v>2.9462980813809683E-4</v>
      </c>
      <c r="Y52">
        <v>8.8017123837018704E-3</v>
      </c>
      <c r="Z52">
        <v>6.4675857765563907E-2</v>
      </c>
    </row>
    <row r="53" spans="1:26">
      <c r="A53" s="1">
        <v>2020</v>
      </c>
      <c r="B53">
        <v>2.8372060866226314</v>
      </c>
      <c r="C53">
        <v>28.317778375028048</v>
      </c>
      <c r="D53">
        <v>2.1820626676281787E-2</v>
      </c>
      <c r="E53">
        <v>1.1512969397088846E-2</v>
      </c>
      <c r="F53">
        <v>8.2736174950149731E-4</v>
      </c>
      <c r="G53">
        <v>3.416095782287213E-2</v>
      </c>
      <c r="H53">
        <v>0.32410769921065169</v>
      </c>
      <c r="J53">
        <v>1.7394541824282246E-2</v>
      </c>
      <c r="K53">
        <v>9.1766630907082584E-3</v>
      </c>
      <c r="L53">
        <v>1.0078480200448575E-3</v>
      </c>
      <c r="M53">
        <v>2.7579052935035361E-2</v>
      </c>
      <c r="N53">
        <v>0.26990612998355018</v>
      </c>
      <c r="P53">
        <v>1.021288629547926E-2</v>
      </c>
      <c r="Q53">
        <v>5.5409358300872328E-3</v>
      </c>
      <c r="R53">
        <v>6.8144619225853976E-4</v>
      </c>
      <c r="S53">
        <v>1.6435268317825033E-2</v>
      </c>
      <c r="T53">
        <v>0.16467337189922449</v>
      </c>
      <c r="V53">
        <v>8.0842977157617648E-3</v>
      </c>
      <c r="W53">
        <v>4.555346571559175E-3</v>
      </c>
      <c r="X53">
        <v>6.7251413360582067E-4</v>
      </c>
      <c r="Y53">
        <v>1.331215842092676E-2</v>
      </c>
      <c r="Z53">
        <v>0.13123664987019773</v>
      </c>
    </row>
    <row r="54" spans="1:26">
      <c r="A54" s="1">
        <v>2025</v>
      </c>
      <c r="B54">
        <v>3.0975460954140295</v>
      </c>
      <c r="C54">
        <v>42.966108917940076</v>
      </c>
      <c r="D54">
        <v>2.6841039988875381E-2</v>
      </c>
      <c r="E54">
        <v>1.4435978791071431E-2</v>
      </c>
      <c r="F54">
        <v>1.1140243809088185E-3</v>
      </c>
      <c r="G54">
        <v>4.2391043160855631E-2</v>
      </c>
      <c r="H54">
        <v>0.53606291501492986</v>
      </c>
      <c r="J54">
        <v>2.0179213271580326E-2</v>
      </c>
      <c r="K54">
        <v>1.0851579990384753E-2</v>
      </c>
      <c r="L54">
        <v>1.4040255965282206E-3</v>
      </c>
      <c r="M54">
        <v>3.2434818858493301E-2</v>
      </c>
      <c r="N54">
        <v>0.43208022427601667</v>
      </c>
      <c r="P54">
        <v>1.4037396690148781E-2</v>
      </c>
      <c r="Q54">
        <v>8.0527331651945207E-3</v>
      </c>
      <c r="R54">
        <v>1.4098723213001292E-3</v>
      </c>
      <c r="S54">
        <v>2.3500002176643432E-2</v>
      </c>
      <c r="T54">
        <v>0.28217338278244164</v>
      </c>
      <c r="V54">
        <v>1.1372937072067156E-2</v>
      </c>
      <c r="W54">
        <v>6.7791731604253096E-3</v>
      </c>
      <c r="X54">
        <v>1.6340806716100096E-3</v>
      </c>
      <c r="Y54">
        <v>1.9786190904102476E-2</v>
      </c>
      <c r="Z54">
        <v>0.2301676043907101</v>
      </c>
    </row>
    <row r="55" spans="1:26">
      <c r="A55" s="1">
        <v>2030</v>
      </c>
      <c r="B55">
        <v>3.277435964847391</v>
      </c>
      <c r="C55">
        <v>58.079680745140308</v>
      </c>
      <c r="D55">
        <v>3.2055286768940532E-2</v>
      </c>
      <c r="E55">
        <v>1.7593385171838661E-2</v>
      </c>
      <c r="F55">
        <v>1.456520823634611E-3</v>
      </c>
      <c r="G55">
        <v>5.1105192764413804E-2</v>
      </c>
      <c r="H55">
        <v>0.79158887883699891</v>
      </c>
      <c r="J55">
        <v>2.2952299607932464E-2</v>
      </c>
      <c r="K55">
        <v>1.2627239513079716E-2</v>
      </c>
      <c r="L55">
        <v>1.9515829397337614E-3</v>
      </c>
      <c r="M55">
        <v>3.7531122060745943E-2</v>
      </c>
      <c r="N55">
        <v>0.61973583457974635</v>
      </c>
      <c r="P55">
        <v>1.9948737652603226E-2</v>
      </c>
      <c r="Q55">
        <v>1.2121666415491599E-2</v>
      </c>
      <c r="R55">
        <v>3.3371607397009615E-3</v>
      </c>
      <c r="S55">
        <v>3.5407564807795784E-2</v>
      </c>
      <c r="T55">
        <v>0.45921120682142053</v>
      </c>
      <c r="V55">
        <v>1.5560480524136519E-2</v>
      </c>
      <c r="W55">
        <v>9.7626890712653892E-3</v>
      </c>
      <c r="X55">
        <v>4.1458660420337261E-3</v>
      </c>
      <c r="Y55">
        <v>2.9469035637435633E-2</v>
      </c>
      <c r="Z55">
        <v>0.37751278257788823</v>
      </c>
    </row>
    <row r="56" spans="1:26">
      <c r="A56" s="1">
        <v>2035</v>
      </c>
      <c r="B56">
        <v>3.3490768654869396</v>
      </c>
      <c r="C56">
        <v>73.103458259083339</v>
      </c>
      <c r="D56">
        <v>3.7098704758471504E-2</v>
      </c>
      <c r="E56">
        <v>2.0802000049451888E-2</v>
      </c>
      <c r="F56">
        <v>1.8492958596744375E-3</v>
      </c>
      <c r="G56">
        <v>5.9750000667597829E-2</v>
      </c>
      <c r="H56">
        <v>1.0903388821749882</v>
      </c>
      <c r="J56">
        <v>2.9345253120426237E-2</v>
      </c>
      <c r="K56">
        <v>1.6951195666134712E-2</v>
      </c>
      <c r="L56">
        <v>3.5879958619782063E-3</v>
      </c>
      <c r="M56">
        <v>4.9884444648539153E-2</v>
      </c>
      <c r="N56">
        <v>0.86915805782244215</v>
      </c>
      <c r="P56">
        <v>2.8430412521104467E-2</v>
      </c>
      <c r="Q56">
        <v>1.8229482485881177E-2</v>
      </c>
      <c r="R56">
        <v>8.5573606238419971E-3</v>
      </c>
      <c r="S56">
        <v>5.521725563082764E-2</v>
      </c>
      <c r="T56">
        <v>0.73529748497555869</v>
      </c>
      <c r="V56">
        <v>2.0757331243551572E-2</v>
      </c>
      <c r="W56">
        <v>1.3595575281269846E-2</v>
      </c>
      <c r="X56">
        <v>1.0532727801801868E-2</v>
      </c>
      <c r="Y56">
        <v>4.4885634326623285E-2</v>
      </c>
      <c r="Z56">
        <v>0.60194095421100458</v>
      </c>
    </row>
    <row r="57" spans="1:26">
      <c r="A57" s="1">
        <v>2040</v>
      </c>
      <c r="B57">
        <v>3.3789154751208654</v>
      </c>
      <c r="C57">
        <v>87.831091701560553</v>
      </c>
      <c r="D57">
        <v>4.2632959761895378E-2</v>
      </c>
      <c r="E57">
        <v>2.4450965441970628E-2</v>
      </c>
      <c r="F57">
        <v>2.3424996093839934E-3</v>
      </c>
      <c r="G57">
        <v>6.9426424813250009E-2</v>
      </c>
      <c r="H57">
        <v>1.4374710062412381</v>
      </c>
      <c r="J57">
        <v>4.2942362149722989E-2</v>
      </c>
      <c r="K57">
        <v>2.6385901099749524E-2</v>
      </c>
      <c r="L57">
        <v>8.8029516866295881E-3</v>
      </c>
      <c r="M57">
        <v>7.8131214936102103E-2</v>
      </c>
      <c r="N57">
        <v>1.2598141325029526</v>
      </c>
      <c r="P57">
        <v>4.1871653253466715E-2</v>
      </c>
      <c r="Q57">
        <v>2.8060042238581353E-2</v>
      </c>
      <c r="R57">
        <v>2.3195866131791497E-2</v>
      </c>
      <c r="S57">
        <v>9.3127561623839561E-2</v>
      </c>
      <c r="T57">
        <v>1.2009352930947566</v>
      </c>
      <c r="V57">
        <v>2.5265245616070863E-2</v>
      </c>
      <c r="W57">
        <v>1.7002142363699034E-2</v>
      </c>
      <c r="X57">
        <v>2.2105862059443333E-2</v>
      </c>
      <c r="Y57">
        <v>6.4373250039213223E-2</v>
      </c>
      <c r="Z57">
        <v>0.92380720440707076</v>
      </c>
    </row>
    <row r="58" spans="1:26">
      <c r="A58" s="1">
        <v>2045</v>
      </c>
      <c r="B58">
        <v>3.3360785284264125</v>
      </c>
      <c r="C58">
        <v>101.90798163896278</v>
      </c>
      <c r="D58">
        <v>4.8303193589207941E-2</v>
      </c>
      <c r="E58">
        <v>2.8368629307720886E-2</v>
      </c>
      <c r="F58">
        <v>2.9422584531575524E-3</v>
      </c>
      <c r="G58">
        <v>7.961408135008638E-2</v>
      </c>
      <c r="H58">
        <v>1.8355414129916701</v>
      </c>
      <c r="J58">
        <v>6.8261498841080237E-2</v>
      </c>
      <c r="K58">
        <v>4.4651529303232476E-2</v>
      </c>
      <c r="L58">
        <v>2.6481318964528992E-2</v>
      </c>
      <c r="M58">
        <v>0.13939434710884172</v>
      </c>
      <c r="N58">
        <v>1.9567858680471613</v>
      </c>
      <c r="P58">
        <v>5.4202584478039627E-2</v>
      </c>
      <c r="Q58">
        <v>3.7198931863943484E-2</v>
      </c>
      <c r="R58">
        <v>4.7590134228611129E-2</v>
      </c>
      <c r="S58">
        <v>0.13899165057059423</v>
      </c>
      <c r="T58">
        <v>1.8958935459477277</v>
      </c>
      <c r="V58">
        <v>3.1772560194346454E-2</v>
      </c>
      <c r="W58">
        <v>2.1882398143357441E-2</v>
      </c>
      <c r="X58">
        <v>4.6142250541312456E-2</v>
      </c>
      <c r="Y58">
        <v>9.9797208879016358E-2</v>
      </c>
      <c r="Z58">
        <v>1.4227932488021524</v>
      </c>
    </row>
    <row r="59" spans="1:26">
      <c r="A59" s="1">
        <v>2050</v>
      </c>
      <c r="B59">
        <v>3.2263983036429931</v>
      </c>
      <c r="C59">
        <v>115.01920111972983</v>
      </c>
      <c r="D59">
        <v>5.4200464553984182E-2</v>
      </c>
      <c r="E59">
        <v>3.2634359810921179E-2</v>
      </c>
      <c r="F59">
        <v>3.6841554641745614E-3</v>
      </c>
      <c r="G59">
        <v>9.0518979829079915E-2</v>
      </c>
      <c r="H59">
        <v>2.2881363121370697</v>
      </c>
      <c r="J59">
        <v>0.14104512833040109</v>
      </c>
      <c r="K59">
        <v>9.7914415397941393E-2</v>
      </c>
      <c r="L59">
        <v>0.11557911725525193</v>
      </c>
      <c r="M59">
        <v>0.35453866098359443</v>
      </c>
      <c r="N59">
        <v>3.7294791729651333</v>
      </c>
      <c r="P59">
        <v>7.9573756759392864E-2</v>
      </c>
      <c r="Q59">
        <v>5.5692509298580599E-2</v>
      </c>
      <c r="R59">
        <v>0.10566921169856187</v>
      </c>
      <c r="S59">
        <v>0.24093547775653534</v>
      </c>
      <c r="T59">
        <v>3.1005709347304045</v>
      </c>
      <c r="V59">
        <v>0.44270357764837609</v>
      </c>
      <c r="W59">
        <v>0.31026515920723385</v>
      </c>
      <c r="X59">
        <v>1.1215349137145119</v>
      </c>
      <c r="Y59">
        <v>1.8745036505701218</v>
      </c>
      <c r="Z59">
        <v>10.79531150165276</v>
      </c>
    </row>
    <row r="60" spans="1:26">
      <c r="A60" s="1">
        <v>2055</v>
      </c>
      <c r="B60">
        <v>3.0598608048398379</v>
      </c>
      <c r="C60">
        <v>126.90908832569585</v>
      </c>
      <c r="D60">
        <v>7.7431431269501166E-2</v>
      </c>
      <c r="E60">
        <v>4.9537630492222227E-2</v>
      </c>
      <c r="F60">
        <v>6.8967987008055716E-3</v>
      </c>
      <c r="G60">
        <v>0.13386586046252896</v>
      </c>
      <c r="H60">
        <v>2.9574656144497142</v>
      </c>
      <c r="J60">
        <v>0.21379829959178076</v>
      </c>
      <c r="K60">
        <v>0.15081754384486945</v>
      </c>
      <c r="L60">
        <v>0.25010142560411641</v>
      </c>
      <c r="M60">
        <v>0.61471726904076662</v>
      </c>
      <c r="N60">
        <v>6.8030655181689665</v>
      </c>
      <c r="P60">
        <v>0.39718838774638049</v>
      </c>
      <c r="Q60">
        <v>0.28177078529519184</v>
      </c>
      <c r="R60">
        <v>0.7752429045544178</v>
      </c>
      <c r="S60">
        <v>1.4542020775959901</v>
      </c>
      <c r="T60">
        <v>10.371581322710355</v>
      </c>
      <c r="V60">
        <v>0.36076478299222803</v>
      </c>
      <c r="W60">
        <v>0.25488491880923636</v>
      </c>
      <c r="X60">
        <v>1.1327137833298608</v>
      </c>
      <c r="Y60">
        <v>1.7483634851313252</v>
      </c>
      <c r="Z60">
        <v>19.537128927309386</v>
      </c>
    </row>
    <row r="61" spans="1:26">
      <c r="A61" s="1">
        <v>2060</v>
      </c>
      <c r="B61">
        <v>2.8081124656962104</v>
      </c>
      <c r="C61">
        <v>137.18779197395654</v>
      </c>
      <c r="D61">
        <v>0.26222122760622635</v>
      </c>
      <c r="E61">
        <v>0.18564658746034918</v>
      </c>
      <c r="F61">
        <v>3.9344665477673103E-2</v>
      </c>
      <c r="G61">
        <v>0.48721248054424865</v>
      </c>
      <c r="H61">
        <v>5.3935280171709579</v>
      </c>
      <c r="J61">
        <v>0.27289642331087988</v>
      </c>
      <c r="K61">
        <v>0.19558150666369106</v>
      </c>
      <c r="L61">
        <v>0.43338194933201807</v>
      </c>
      <c r="M61">
        <v>0.90185987930658906</v>
      </c>
      <c r="N61">
        <v>11.312364914701911</v>
      </c>
      <c r="P61">
        <v>0.2242971899650647</v>
      </c>
      <c r="Q61">
        <v>0.16066583717159388</v>
      </c>
      <c r="R61">
        <v>0.52134067893334812</v>
      </c>
      <c r="S61">
        <v>0.90630370607000676</v>
      </c>
      <c r="T61">
        <v>14.903099853060388</v>
      </c>
      <c r="V61">
        <v>0.18615235272287889</v>
      </c>
      <c r="W61">
        <v>0.13224429084688702</v>
      </c>
      <c r="X61">
        <v>0.64623113456716785</v>
      </c>
      <c r="Y61">
        <v>0.96462777813693379</v>
      </c>
      <c r="Z61">
        <v>24.360267817994057</v>
      </c>
    </row>
    <row r="62" spans="1:26">
      <c r="A62" s="1">
        <v>2065</v>
      </c>
      <c r="B62">
        <v>2.5088157417725605</v>
      </c>
      <c r="C62">
        <v>145.66532909099072</v>
      </c>
      <c r="D62">
        <v>0.40250812149509885</v>
      </c>
      <c r="E62">
        <v>0.29453896049681949</v>
      </c>
      <c r="F62">
        <v>8.1377609110438606E-2</v>
      </c>
      <c r="G62">
        <v>0.7784246911023569</v>
      </c>
      <c r="H62">
        <v>9.2856514726827424</v>
      </c>
      <c r="J62">
        <v>0.33494981349438496</v>
      </c>
      <c r="K62">
        <v>0.24084676621444739</v>
      </c>
      <c r="L62">
        <v>0.56888018158521658</v>
      </c>
      <c r="M62">
        <v>1.1446767612940489</v>
      </c>
      <c r="N62">
        <v>17.035748721172155</v>
      </c>
      <c r="P62">
        <v>0.34524760132423749</v>
      </c>
      <c r="Q62">
        <v>0.2478963624448185</v>
      </c>
      <c r="R62">
        <v>0.84453540659752613</v>
      </c>
      <c r="S62">
        <v>1.437679370366582</v>
      </c>
      <c r="T62">
        <v>22.091496704893295</v>
      </c>
      <c r="V62">
        <v>0.30472596780634348</v>
      </c>
      <c r="W62">
        <v>0.21689346202103743</v>
      </c>
      <c r="X62">
        <v>1.1044780169695496</v>
      </c>
      <c r="Y62">
        <v>1.6260974467969305</v>
      </c>
      <c r="Z62">
        <v>32.490755051978709</v>
      </c>
    </row>
    <row r="63" spans="1:26">
      <c r="A63" s="1">
        <v>2070</v>
      </c>
      <c r="B63">
        <v>2.1625692216109385</v>
      </c>
      <c r="C63">
        <v>152.16034115045628</v>
      </c>
      <c r="D63">
        <v>0.39203225840829026</v>
      </c>
      <c r="E63">
        <v>0.28720696375144056</v>
      </c>
      <c r="F63">
        <v>8.0250314233511033E-2</v>
      </c>
      <c r="G63">
        <v>0.75948953639324179</v>
      </c>
      <c r="H63">
        <v>13.083099154648952</v>
      </c>
      <c r="J63">
        <v>0.26293465953153822</v>
      </c>
      <c r="K63">
        <v>0.18977930800457629</v>
      </c>
      <c r="L63">
        <v>0.47750102096349178</v>
      </c>
      <c r="M63">
        <v>0.93021498849960627</v>
      </c>
      <c r="N63">
        <v>21.686823663670186</v>
      </c>
      <c r="P63">
        <v>0.21850306861581609</v>
      </c>
      <c r="Q63">
        <v>0.15734764666654011</v>
      </c>
      <c r="R63">
        <v>0.56278151688826461</v>
      </c>
      <c r="S63">
        <v>0.93863223217062086</v>
      </c>
      <c r="T63">
        <v>26.7846578657464</v>
      </c>
      <c r="V63">
        <v>0.17000375954071589</v>
      </c>
      <c r="W63">
        <v>0.12124339544935825</v>
      </c>
      <c r="X63">
        <v>0.63965598651025624</v>
      </c>
      <c r="Y63">
        <v>0.93090314150033038</v>
      </c>
      <c r="Z63">
        <v>37.145270759480361</v>
      </c>
    </row>
    <row r="64" spans="1:26">
      <c r="A64" s="1">
        <v>2075</v>
      </c>
      <c r="B64">
        <v>1.7640384451743325</v>
      </c>
      <c r="C64">
        <v>156.47017318310733</v>
      </c>
      <c r="D64">
        <v>0.40780134061893897</v>
      </c>
      <c r="E64">
        <v>0.29987644977215389</v>
      </c>
      <c r="F64">
        <v>8.6667262789885902E-2</v>
      </c>
      <c r="G64">
        <v>0.79434505318097881</v>
      </c>
      <c r="H64">
        <v>17.054824420553842</v>
      </c>
      <c r="J64">
        <v>0.36554793794891494</v>
      </c>
      <c r="K64">
        <v>0.26436944123633438</v>
      </c>
      <c r="L64">
        <v>0.69096083788421903</v>
      </c>
      <c r="M64">
        <v>1.3208782170694682</v>
      </c>
      <c r="N64">
        <v>28.291214749017527</v>
      </c>
      <c r="P64">
        <v>0.33694506020673803</v>
      </c>
      <c r="Q64">
        <v>0.24301493635313187</v>
      </c>
      <c r="R64">
        <v>0.89648378586846211</v>
      </c>
      <c r="S64">
        <v>1.4764437824283321</v>
      </c>
      <c r="T64">
        <v>34.166876777888056</v>
      </c>
      <c r="V64">
        <v>0.20254718887780579</v>
      </c>
      <c r="W64">
        <v>0.14463500132718049</v>
      </c>
      <c r="X64">
        <v>0.78242741096785229</v>
      </c>
      <c r="Y64">
        <v>1.1296096011728385</v>
      </c>
      <c r="Z64">
        <v>42.793318765344551</v>
      </c>
    </row>
    <row r="65" spans="1:26">
      <c r="A65" s="1">
        <v>2080</v>
      </c>
      <c r="B65">
        <v>1.3125517440706953</v>
      </c>
      <c r="C65">
        <v>158.39481900744946</v>
      </c>
      <c r="D65">
        <v>0.39883412176510613</v>
      </c>
      <c r="E65">
        <v>0.29385752905676588</v>
      </c>
      <c r="F65">
        <v>8.6401130513634863E-2</v>
      </c>
      <c r="G65">
        <v>0.77909278133550686</v>
      </c>
      <c r="H65">
        <v>20.95028832723138</v>
      </c>
      <c r="J65">
        <v>0.26171690508624745</v>
      </c>
      <c r="K65">
        <v>0.18961932689272568</v>
      </c>
      <c r="L65">
        <v>0.51115040611053741</v>
      </c>
      <c r="M65">
        <v>0.96248663808951052</v>
      </c>
      <c r="N65">
        <v>33.103647939465077</v>
      </c>
      <c r="P65">
        <v>0.20939137159634141</v>
      </c>
      <c r="Q65">
        <v>0.15123735518403511</v>
      </c>
      <c r="R65">
        <v>0.57218226784732051</v>
      </c>
      <c r="S65">
        <v>0.93281099462769701</v>
      </c>
      <c r="T65">
        <v>38.83093175102654</v>
      </c>
      <c r="V65">
        <v>0.12282803251059266</v>
      </c>
      <c r="W65">
        <v>8.7805987149116471E-2</v>
      </c>
      <c r="X65">
        <v>0.48456178441477665</v>
      </c>
      <c r="Y65">
        <v>0.69519580407448578</v>
      </c>
      <c r="Z65">
        <v>46.269297785716986</v>
      </c>
    </row>
    <row r="66" spans="1:26">
      <c r="A66" s="1">
        <v>2085</v>
      </c>
      <c r="B66">
        <v>0.8381164818444844</v>
      </c>
      <c r="C66">
        <v>157.89023787364877</v>
      </c>
      <c r="D66">
        <v>0.40766845778313199</v>
      </c>
      <c r="E66">
        <v>0.30094576548300667</v>
      </c>
      <c r="F66">
        <v>9.0029542550953121E-2</v>
      </c>
      <c r="G66">
        <v>0.79864376581709173</v>
      </c>
      <c r="H66">
        <v>24.943507156316837</v>
      </c>
      <c r="J66">
        <v>0.35570389100593203</v>
      </c>
      <c r="K66">
        <v>0.25803638298966181</v>
      </c>
      <c r="L66">
        <v>0.71285032420185057</v>
      </c>
      <c r="M66">
        <v>1.3265905981974444</v>
      </c>
      <c r="N66">
        <v>39.736600930452305</v>
      </c>
      <c r="P66">
        <v>0.264574180466431</v>
      </c>
      <c r="Q66">
        <v>0.19129141992247423</v>
      </c>
      <c r="R66">
        <v>0.73862213359432627</v>
      </c>
      <c r="S66">
        <v>1.1944877339832316</v>
      </c>
      <c r="T66">
        <v>44.803370420942699</v>
      </c>
      <c r="V66">
        <v>0.11246525304181362</v>
      </c>
      <c r="W66">
        <v>8.0469006145990993E-2</v>
      </c>
      <c r="X66">
        <v>0.45151126066287822</v>
      </c>
      <c r="Y66">
        <v>0.64444551985068288</v>
      </c>
      <c r="Z66">
        <v>49.491525384970402</v>
      </c>
    </row>
    <row r="67" spans="1:26">
      <c r="A67" s="1">
        <v>2090</v>
      </c>
      <c r="B67">
        <v>0.43295117699822289</v>
      </c>
      <c r="C67">
        <v>155.37478708705211</v>
      </c>
      <c r="D67">
        <v>0.3885400469397508</v>
      </c>
      <c r="E67">
        <v>0.2872260203222069</v>
      </c>
      <c r="F67">
        <v>8.705262243574001E-2</v>
      </c>
      <c r="G67">
        <v>0.76281868969769762</v>
      </c>
      <c r="H67">
        <v>28.757600604805326</v>
      </c>
      <c r="J67">
        <v>0.27062919766645144</v>
      </c>
      <c r="K67">
        <v>0.19651792678285204</v>
      </c>
      <c r="L67">
        <v>0.55316744383081828</v>
      </c>
      <c r="M67">
        <v>1.0203145682801218</v>
      </c>
      <c r="N67">
        <v>44.838173771852915</v>
      </c>
      <c r="P67">
        <v>0.18098552924954511</v>
      </c>
      <c r="Q67">
        <v>0.1309655129257333</v>
      </c>
      <c r="R67">
        <v>0.51368677227215287</v>
      </c>
      <c r="S67">
        <v>0.82563781444743123</v>
      </c>
      <c r="T67">
        <v>48.931559493179861</v>
      </c>
      <c r="V67">
        <v>7.5722707963777031E-2</v>
      </c>
      <c r="W67">
        <v>5.4217981128855258E-2</v>
      </c>
      <c r="X67">
        <v>0.30816585765066579</v>
      </c>
      <c r="Y67">
        <v>0.43810654674329808</v>
      </c>
      <c r="Z67">
        <v>51.682058118686889</v>
      </c>
    </row>
    <row r="68" spans="1:26">
      <c r="A68" s="1">
        <v>2095</v>
      </c>
      <c r="B68">
        <v>0.20534073518942991</v>
      </c>
      <c r="C68">
        <v>151.79584746981936</v>
      </c>
      <c r="D68">
        <v>0.4003621148644394</v>
      </c>
      <c r="E68">
        <v>0.29632312733081589</v>
      </c>
      <c r="F68">
        <v>9.0871475244400132E-2</v>
      </c>
      <c r="G68">
        <v>0.78755671743965538</v>
      </c>
      <c r="H68">
        <v>32.695384192003601</v>
      </c>
      <c r="J68">
        <v>0.31763848204213158</v>
      </c>
      <c r="K68">
        <v>0.23084672843272303</v>
      </c>
      <c r="L68">
        <v>0.66111517867596448</v>
      </c>
      <c r="M68">
        <v>1.2096003891508191</v>
      </c>
      <c r="N68">
        <v>50.886175717607003</v>
      </c>
      <c r="P68">
        <v>0.17596459521115296</v>
      </c>
      <c r="Q68">
        <v>0.12742534124803243</v>
      </c>
      <c r="R68">
        <v>0.50707376806357751</v>
      </c>
      <c r="S68">
        <v>0.81046370452276295</v>
      </c>
      <c r="T68">
        <v>52.983878015793678</v>
      </c>
      <c r="V68">
        <v>5.9691371909685605E-2</v>
      </c>
      <c r="W68">
        <v>4.2767357176907224E-2</v>
      </c>
      <c r="X68">
        <v>0.24604116228858897</v>
      </c>
      <c r="Y68">
        <v>0.34849989137518178</v>
      </c>
      <c r="Z68">
        <v>53.424557575562794</v>
      </c>
    </row>
    <row r="69" spans="1:26">
      <c r="A69" s="1">
        <v>2100</v>
      </c>
      <c r="B69">
        <v>0.11569534001098024</v>
      </c>
      <c r="C69">
        <v>147.87476835429501</v>
      </c>
      <c r="D69">
        <v>0.37905024806262355</v>
      </c>
      <c r="E69">
        <v>0.28092117717898157</v>
      </c>
      <c r="F69">
        <v>8.6963463206317954E-2</v>
      </c>
      <c r="G69">
        <v>0.74693488844792311</v>
      </c>
      <c r="H69">
        <v>36.43005863424321</v>
      </c>
      <c r="J69">
        <v>0.26844663231215687</v>
      </c>
      <c r="K69">
        <v>0.19527371358137555</v>
      </c>
      <c r="L69">
        <v>0.56746122493291828</v>
      </c>
      <c r="M69">
        <v>1.0311815708264507</v>
      </c>
      <c r="N69">
        <v>56.042083571739255</v>
      </c>
      <c r="P69">
        <v>0.1269024030273718</v>
      </c>
      <c r="Q69">
        <v>9.1971132313826282E-2</v>
      </c>
      <c r="R69">
        <v>0.37047884806194803</v>
      </c>
      <c r="S69">
        <v>0.58935238340314611</v>
      </c>
      <c r="T69">
        <v>55.930639932809413</v>
      </c>
      <c r="V69">
        <v>4.133731602690683E-2</v>
      </c>
      <c r="W69">
        <v>2.9638500843000015E-2</v>
      </c>
      <c r="X69">
        <v>0.17226322591036866</v>
      </c>
      <c r="Y69">
        <v>0.2432390427802755</v>
      </c>
      <c r="Z69">
        <v>54.640752789464173</v>
      </c>
    </row>
    <row r="71" spans="1:26">
      <c r="B71" s="1" t="s">
        <v>13</v>
      </c>
      <c r="E71" s="1" t="s">
        <v>12</v>
      </c>
      <c r="H71" s="1" t="s">
        <v>14</v>
      </c>
      <c r="K71" s="1" t="s">
        <v>15</v>
      </c>
    </row>
    <row r="73" spans="1:26">
      <c r="A73" s="1">
        <v>2050</v>
      </c>
      <c r="B73">
        <v>5.4200464553984182E-2</v>
      </c>
      <c r="C73">
        <v>3.2634359810921179E-2</v>
      </c>
      <c r="D73">
        <v>3.6841554641745614E-3</v>
      </c>
      <c r="E73">
        <v>0.14104512833040109</v>
      </c>
      <c r="F73">
        <v>9.7914415397941393E-2</v>
      </c>
      <c r="G73">
        <v>0.11557911725525193</v>
      </c>
      <c r="H73">
        <v>7.9573756759392864E-2</v>
      </c>
      <c r="I73">
        <v>5.5692509298580599E-2</v>
      </c>
      <c r="J73">
        <v>0.10566921169856187</v>
      </c>
      <c r="K73">
        <v>0.44270357764837609</v>
      </c>
      <c r="L73">
        <v>0.31026515920723385</v>
      </c>
      <c r="M73">
        <v>1.1215349137145119</v>
      </c>
    </row>
    <row r="74" spans="1:26">
      <c r="A74" s="1">
        <v>2100</v>
      </c>
      <c r="B74">
        <v>0.37905024806262355</v>
      </c>
      <c r="C74">
        <v>0.28092117717898157</v>
      </c>
      <c r="D74">
        <v>8.6963463206317954E-2</v>
      </c>
      <c r="E74">
        <v>0.26844663231215687</v>
      </c>
      <c r="F74">
        <v>0.19527371358137555</v>
      </c>
      <c r="G74">
        <v>0.56746122493291828</v>
      </c>
      <c r="H74">
        <v>0.1269024030273718</v>
      </c>
      <c r="I74">
        <v>9.1971132313826282E-2</v>
      </c>
      <c r="J74">
        <v>0.37047884806194803</v>
      </c>
      <c r="K74">
        <v>4.133731602690683E-2</v>
      </c>
      <c r="L74">
        <v>2.9638500843000015E-2</v>
      </c>
      <c r="M74">
        <v>0.17226322591036866</v>
      </c>
    </row>
    <row r="76" spans="1:26">
      <c r="A76" s="1">
        <v>2050</v>
      </c>
      <c r="B76">
        <f>10*11*B73/3</f>
        <v>1.9873503669794201</v>
      </c>
      <c r="C76">
        <f t="shared" ref="C76:D76" si="0">10*11*C73/3</f>
        <v>1.1965931930671099</v>
      </c>
      <c r="D76">
        <f t="shared" si="0"/>
        <v>0.13508570035306725</v>
      </c>
    </row>
    <row r="77" spans="1:26">
      <c r="B77">
        <f>10*11*E73/3</f>
        <v>5.1716547054480397</v>
      </c>
      <c r="C77">
        <f>10*11*F73/3</f>
        <v>3.5901952312578511</v>
      </c>
      <c r="D77">
        <f>10*11*G73/3</f>
        <v>4.2379009660259035</v>
      </c>
    </row>
    <row r="78" spans="1:26">
      <c r="B78">
        <f>10*11*H73/3</f>
        <v>2.9177044145110718</v>
      </c>
      <c r="C78">
        <f>10*11*I73/3</f>
        <v>2.0420586742812885</v>
      </c>
      <c r="D78">
        <f>10*11*J73/3</f>
        <v>3.8745377622806019</v>
      </c>
    </row>
    <row r="79" spans="1:26">
      <c r="B79">
        <f>10*11*K73/3</f>
        <v>16.232464513773788</v>
      </c>
      <c r="C79">
        <f>10*11*L73/3</f>
        <v>11.376389170931908</v>
      </c>
      <c r="D79">
        <f>10*11*M73/3</f>
        <v>41.122946836198771</v>
      </c>
    </row>
    <row r="81" spans="1:30">
      <c r="A81" s="1">
        <v>2100</v>
      </c>
      <c r="B81">
        <f>10*11*B74/3</f>
        <v>13.89850909562953</v>
      </c>
      <c r="C81">
        <f>10*11*C74/3</f>
        <v>10.300443163229325</v>
      </c>
      <c r="D81">
        <f>10*11*D74/3</f>
        <v>3.1886603175649917</v>
      </c>
    </row>
    <row r="82" spans="1:30">
      <c r="B82">
        <f>10*11*E74/3</f>
        <v>9.843043184779086</v>
      </c>
      <c r="C82">
        <f>10*11*F74/3</f>
        <v>7.1600361646504362</v>
      </c>
      <c r="D82">
        <f>10*11*G74/3</f>
        <v>20.80691158087367</v>
      </c>
    </row>
    <row r="83" spans="1:30">
      <c r="B83">
        <f>10*11*H74/3</f>
        <v>4.6530881110036324</v>
      </c>
      <c r="C83">
        <f>10*11*I74/3</f>
        <v>3.3722748515069636</v>
      </c>
      <c r="D83">
        <f>10*11*J74/3</f>
        <v>13.584224428938095</v>
      </c>
    </row>
    <row r="84" spans="1:30">
      <c r="B84">
        <f>10*11*K74/3</f>
        <v>1.5157015876532505</v>
      </c>
      <c r="C84">
        <f>10*11*L74/3</f>
        <v>1.0867450309100006</v>
      </c>
      <c r="D84">
        <f>10*11*M74/3</f>
        <v>6.3163182833801841</v>
      </c>
    </row>
    <row r="92" spans="1:30">
      <c r="A92" t="s">
        <v>11</v>
      </c>
    </row>
    <row r="93" spans="1:30">
      <c r="B93" s="1" t="s">
        <v>13</v>
      </c>
      <c r="K93" s="1" t="s">
        <v>12</v>
      </c>
      <c r="R93" s="1" t="s">
        <v>14</v>
      </c>
      <c r="Y93" s="1" t="s">
        <v>15</v>
      </c>
    </row>
    <row r="94" spans="1:30">
      <c r="Q94" s="7"/>
    </row>
    <row r="95" spans="1:30">
      <c r="B95" s="1" t="s">
        <v>0</v>
      </c>
      <c r="C95" t="s">
        <v>21</v>
      </c>
      <c r="D95" s="1" t="s">
        <v>16</v>
      </c>
      <c r="E95" s="1" t="s">
        <v>17</v>
      </c>
      <c r="F95" s="1" t="s">
        <v>18</v>
      </c>
      <c r="G95" s="1" t="s">
        <v>23</v>
      </c>
      <c r="H95" s="2" t="s">
        <v>19</v>
      </c>
      <c r="I95" s="2" t="s">
        <v>20</v>
      </c>
      <c r="K95" s="1" t="s">
        <v>16</v>
      </c>
      <c r="L95" s="1" t="s">
        <v>17</v>
      </c>
      <c r="M95" s="1" t="s">
        <v>18</v>
      </c>
      <c r="N95" s="1" t="s">
        <v>23</v>
      </c>
      <c r="O95" s="2" t="s">
        <v>19</v>
      </c>
      <c r="P95" s="2" t="s">
        <v>20</v>
      </c>
      <c r="Q95" s="10" t="s">
        <v>100</v>
      </c>
      <c r="R95" s="1" t="s">
        <v>16</v>
      </c>
      <c r="S95" s="1" t="s">
        <v>17</v>
      </c>
      <c r="T95" s="1" t="s">
        <v>18</v>
      </c>
      <c r="U95" s="1" t="s">
        <v>23</v>
      </c>
      <c r="V95" s="2" t="s">
        <v>19</v>
      </c>
      <c r="W95" s="2" t="s">
        <v>20</v>
      </c>
      <c r="Y95" s="1" t="s">
        <v>16</v>
      </c>
      <c r="Z95" s="1" t="s">
        <v>17</v>
      </c>
      <c r="AA95" s="1" t="s">
        <v>18</v>
      </c>
      <c r="AB95" s="1" t="s">
        <v>23</v>
      </c>
      <c r="AC95" s="2" t="s">
        <v>19</v>
      </c>
      <c r="AD95" s="2" t="s">
        <v>20</v>
      </c>
    </row>
    <row r="96" spans="1:30">
      <c r="A96" s="1">
        <v>2010</v>
      </c>
      <c r="B96">
        <v>2.1282565107911466</v>
      </c>
      <c r="C96">
        <v>2.0950000000000002</v>
      </c>
      <c r="D96">
        <v>1.3259770120779783E-2</v>
      </c>
      <c r="E96">
        <v>6.7524900167953263E-3</v>
      </c>
      <c r="F96">
        <v>2.8720578023136689E-4</v>
      </c>
      <c r="G96">
        <v>1.1000000000000001E-3</v>
      </c>
      <c r="H96">
        <v>2.1399465917806476E-2</v>
      </c>
      <c r="I96">
        <v>2.1767295847054554E-2</v>
      </c>
      <c r="K96">
        <v>1.3259770119849914E-2</v>
      </c>
      <c r="L96">
        <v>6.7524900163217928E-3</v>
      </c>
      <c r="M96">
        <v>2.8720578021122599E-4</v>
      </c>
      <c r="N96">
        <v>1.1000000000000001E-3</v>
      </c>
      <c r="O96">
        <v>2.1399465916382934E-2</v>
      </c>
      <c r="P96">
        <v>2.1767295847054554E-2</v>
      </c>
      <c r="Q96" s="9">
        <f>(K96+L96)*11000/3</f>
        <v>73.378287165962931</v>
      </c>
      <c r="R96">
        <v>1.3259770138839931E-2</v>
      </c>
      <c r="S96">
        <v>6.7524900259923913E-3</v>
      </c>
      <c r="T96">
        <v>2.8720578062254855E-4</v>
      </c>
      <c r="U96">
        <v>1.1000000000000001E-3</v>
      </c>
      <c r="V96">
        <v>2.139946594545487E-2</v>
      </c>
      <c r="W96">
        <v>2.1767295847054554E-2</v>
      </c>
      <c r="X96">
        <f>(R96+S96)*11000/3</f>
        <v>73.378287271051846</v>
      </c>
      <c r="Y96">
        <v>1.3259770119932049E-2</v>
      </c>
      <c r="Z96">
        <v>6.7524900163636204E-3</v>
      </c>
      <c r="AA96">
        <v>2.8720578021300495E-4</v>
      </c>
      <c r="AB96">
        <v>1.1000000000000001E-3</v>
      </c>
      <c r="AC96">
        <v>2.1399465916508674E-2</v>
      </c>
      <c r="AD96">
        <v>2.1767295847054554E-2</v>
      </c>
    </row>
    <row r="97" spans="1:30">
      <c r="A97" s="1">
        <v>2015</v>
      </c>
      <c r="B97">
        <v>2.5061079935468</v>
      </c>
      <c r="C97">
        <v>14.563439656093308</v>
      </c>
      <c r="D97">
        <v>1.7084523489495636E-2</v>
      </c>
      <c r="E97">
        <v>8.8519651998190101E-3</v>
      </c>
      <c r="F97">
        <v>5.8873651674550616E-4</v>
      </c>
      <c r="G97">
        <v>1.654022E-3</v>
      </c>
      <c r="H97">
        <v>2.8179247565256093E-2</v>
      </c>
      <c r="I97">
        <v>0.16266353367333503</v>
      </c>
      <c r="K97">
        <v>1.4125478778854558E-2</v>
      </c>
      <c r="L97">
        <v>7.3182011135357579E-3</v>
      </c>
      <c r="M97">
        <v>6.7758362269915639E-4</v>
      </c>
      <c r="N97">
        <v>1.654022E-3</v>
      </c>
      <c r="O97">
        <v>2.3775285874285408E-2</v>
      </c>
      <c r="P97">
        <v>0.14064372521848159</v>
      </c>
      <c r="Q97" s="9">
        <f t="shared" ref="Q97:Q114" si="1">(K97+L97)*11000/3</f>
        <v>78.626826272097816</v>
      </c>
      <c r="R97">
        <v>7.8347425050157692E-3</v>
      </c>
      <c r="S97">
        <v>4.0578113948499606E-3</v>
      </c>
      <c r="T97">
        <v>3.8688634367427754E-4</v>
      </c>
      <c r="U97">
        <v>1.6540223591959373E-3</v>
      </c>
      <c r="V97">
        <v>1.3933462602735945E-2</v>
      </c>
      <c r="W97">
        <v>9.143460886073429E-2</v>
      </c>
      <c r="X97">
        <f t="shared" ref="X97:X114" si="2">(R97+S97)*11000/3</f>
        <v>43.606030966174352</v>
      </c>
      <c r="Y97">
        <v>5.0994375217616392E-3</v>
      </c>
      <c r="Z97">
        <v>2.7087572090284356E-3</v>
      </c>
      <c r="AA97">
        <v>2.7013251172020996E-4</v>
      </c>
      <c r="AB97">
        <v>1.654022E-3</v>
      </c>
      <c r="AC97">
        <v>9.7323496017062226E-3</v>
      </c>
      <c r="AD97">
        <v>7.0429043855585668E-2</v>
      </c>
    </row>
    <row r="98" spans="1:30">
      <c r="A98" s="1">
        <v>2020</v>
      </c>
      <c r="B98">
        <v>2.8372060866226314</v>
      </c>
      <c r="C98">
        <v>28.317778375028048</v>
      </c>
      <c r="D98">
        <v>2.1833512746331555E-2</v>
      </c>
      <c r="E98">
        <v>1.1519771237905397E-2</v>
      </c>
      <c r="F98">
        <v>8.2788264002643295E-4</v>
      </c>
      <c r="G98">
        <v>2.4870819999999998E-3</v>
      </c>
      <c r="H98">
        <v>3.6668248410372556E-2</v>
      </c>
      <c r="I98">
        <v>0.34600477572519783</v>
      </c>
      <c r="K98">
        <v>1.7293730474275477E-2</v>
      </c>
      <c r="L98">
        <v>9.1234502790266472E-3</v>
      </c>
      <c r="M98">
        <v>1.0017268609628929E-3</v>
      </c>
      <c r="N98">
        <v>2.4870819999999998E-3</v>
      </c>
      <c r="O98">
        <v>2.9905989400374193E-2</v>
      </c>
      <c r="P98">
        <v>0.29017367222035256</v>
      </c>
      <c r="Q98" s="9">
        <f t="shared" si="1"/>
        <v>96.862996095441119</v>
      </c>
      <c r="R98">
        <v>1.0029218715944853E-2</v>
      </c>
      <c r="S98">
        <v>5.4279090926383604E-3</v>
      </c>
      <c r="T98">
        <v>6.6369245924265173E-4</v>
      </c>
      <c r="U98">
        <v>2.4870817861091764E-3</v>
      </c>
      <c r="V98">
        <v>1.8607902053935043E-2</v>
      </c>
      <c r="W98">
        <v>0.18447411913040948</v>
      </c>
      <c r="X98">
        <f t="shared" si="2"/>
        <v>56.676135298138455</v>
      </c>
      <c r="Y98">
        <v>6.7004914684705803E-3</v>
      </c>
      <c r="Z98">
        <v>3.7308182626184E-3</v>
      </c>
      <c r="AA98">
        <v>5.1963975640318294E-4</v>
      </c>
      <c r="AB98">
        <v>2.4870819999999998E-3</v>
      </c>
      <c r="AC98">
        <v>1.3438031273601341E-2</v>
      </c>
      <c r="AD98">
        <v>0.13761920022359236</v>
      </c>
    </row>
    <row r="99" spans="1:30">
      <c r="A99" s="1">
        <v>2025</v>
      </c>
      <c r="B99">
        <v>3.0975460954140295</v>
      </c>
      <c r="C99">
        <v>42.966108917940076</v>
      </c>
      <c r="D99">
        <v>2.6870626399041711E-2</v>
      </c>
      <c r="E99">
        <v>1.4451898699329113E-2</v>
      </c>
      <c r="F99">
        <v>1.115363527538207E-3</v>
      </c>
      <c r="G99">
        <v>3.739717E-3</v>
      </c>
      <c r="H99">
        <v>4.6177605792612257E-2</v>
      </c>
      <c r="I99">
        <v>0.5768928046882591</v>
      </c>
      <c r="K99">
        <v>2.0048716623798219E-2</v>
      </c>
      <c r="L99">
        <v>1.0781371056163393E-2</v>
      </c>
      <c r="M99">
        <v>1.3943414603624648E-3</v>
      </c>
      <c r="N99">
        <v>3.739717E-3</v>
      </c>
      <c r="O99">
        <v>3.5964146307027302E-2</v>
      </c>
      <c r="P99">
        <v>0.46999440375548907</v>
      </c>
      <c r="Q99" s="9">
        <f t="shared" si="1"/>
        <v>113.04365482652592</v>
      </c>
      <c r="R99">
        <v>1.3555626491932649E-2</v>
      </c>
      <c r="S99">
        <v>7.7438720416367519E-3</v>
      </c>
      <c r="T99">
        <v>1.3318848349671494E-3</v>
      </c>
      <c r="U99">
        <v>3.7397171667032229E-3</v>
      </c>
      <c r="V99">
        <v>2.6371100535239774E-2</v>
      </c>
      <c r="W99">
        <v>0.3163296218066084</v>
      </c>
      <c r="X99">
        <f t="shared" si="2"/>
        <v>78.098161289754472</v>
      </c>
      <c r="Y99">
        <v>8.8074888449508979E-3</v>
      </c>
      <c r="Z99">
        <v>5.1563616939928935E-3</v>
      </c>
      <c r="AA99">
        <v>1.095799578201829E-3</v>
      </c>
      <c r="AB99">
        <v>3.739717E-3</v>
      </c>
      <c r="AC99">
        <v>1.8799367283848845E-2</v>
      </c>
      <c r="AD99">
        <v>0.23161603664283659</v>
      </c>
    </row>
    <row r="100" spans="1:30">
      <c r="A100" s="1">
        <v>2030</v>
      </c>
      <c r="B100">
        <v>3.277435964847391</v>
      </c>
      <c r="C100">
        <v>58.079680745140308</v>
      </c>
      <c r="D100">
        <v>3.2109341060273272E-2</v>
      </c>
      <c r="E100">
        <v>1.7623065346791769E-2</v>
      </c>
      <c r="F100">
        <v>1.4592469089994156E-3</v>
      </c>
      <c r="G100">
        <v>5.6232510000000001E-3</v>
      </c>
      <c r="H100">
        <v>5.6814904053151739E-2</v>
      </c>
      <c r="I100">
        <v>0.86096732495401784</v>
      </c>
      <c r="K100">
        <v>2.2579867386337653E-2</v>
      </c>
      <c r="L100">
        <v>1.2396688910975702E-2</v>
      </c>
      <c r="M100">
        <v>1.8964223421873243E-3</v>
      </c>
      <c r="N100">
        <v>5.6232510000000001E-3</v>
      </c>
      <c r="O100">
        <v>4.2496229376587959E-2</v>
      </c>
      <c r="P100">
        <v>0.6824755506384288</v>
      </c>
      <c r="Q100" s="9">
        <f t="shared" si="1"/>
        <v>128.24737309014895</v>
      </c>
      <c r="R100">
        <v>1.8897386498468102E-2</v>
      </c>
      <c r="S100">
        <v>1.1418230693637127E-2</v>
      </c>
      <c r="T100">
        <v>3.036576460825021E-3</v>
      </c>
      <c r="U100">
        <v>5.6232507370872825E-3</v>
      </c>
      <c r="V100">
        <v>3.8975444390017537E-2</v>
      </c>
      <c r="W100">
        <v>0.51120684375669601</v>
      </c>
      <c r="X100">
        <f t="shared" si="2"/>
        <v>111.15726303771918</v>
      </c>
      <c r="Y100">
        <v>1.1012521237806468E-2</v>
      </c>
      <c r="Z100">
        <v>6.7386553567378646E-3</v>
      </c>
      <c r="AA100">
        <v>2.2926690943515815E-3</v>
      </c>
      <c r="AB100">
        <v>5.6232510000000001E-3</v>
      </c>
      <c r="AC100">
        <v>2.5667096425983197E-2</v>
      </c>
      <c r="AD100">
        <v>0.35995151877275255</v>
      </c>
    </row>
    <row r="101" spans="1:30">
      <c r="A101" s="1">
        <v>2035</v>
      </c>
      <c r="B101">
        <v>3.3490768654869396</v>
      </c>
      <c r="C101">
        <v>73.103458259083339</v>
      </c>
      <c r="D101">
        <v>3.7188873081671799E-2</v>
      </c>
      <c r="E101">
        <v>2.0852577648510482E-2</v>
      </c>
      <c r="F101">
        <v>1.8543581596859363E-3</v>
      </c>
      <c r="G101">
        <v>8.4554390000000004E-3</v>
      </c>
      <c r="H101">
        <v>6.8351247481238581E-2</v>
      </c>
      <c r="I101">
        <v>1.2027235623602106</v>
      </c>
      <c r="K101">
        <v>2.8530180625719177E-2</v>
      </c>
      <c r="L101">
        <v>1.6422428337111685E-2</v>
      </c>
      <c r="M101">
        <v>3.4046190872346759E-3</v>
      </c>
      <c r="N101">
        <v>8.4554390000000004E-3</v>
      </c>
      <c r="O101">
        <v>5.6812666641435902E-2</v>
      </c>
      <c r="P101">
        <v>0.96653888384560838</v>
      </c>
      <c r="Q101" s="9">
        <f t="shared" si="1"/>
        <v>164.82623286371316</v>
      </c>
      <c r="R101">
        <v>2.6290479044892894E-2</v>
      </c>
      <c r="S101">
        <v>1.674453225021872E-2</v>
      </c>
      <c r="T101">
        <v>7.4379348531827946E-3</v>
      </c>
      <c r="U101">
        <v>8.4554385913703633E-3</v>
      </c>
      <c r="V101">
        <v>5.8928384739664774E-2</v>
      </c>
      <c r="W101">
        <v>0.80584876745501999</v>
      </c>
      <c r="X101">
        <f t="shared" si="2"/>
        <v>157.79504141540926</v>
      </c>
      <c r="Y101">
        <v>1.1680193066317667E-2</v>
      </c>
      <c r="Z101">
        <v>7.3462005360162156E-3</v>
      </c>
      <c r="AA101">
        <v>3.7496394080847048E-3</v>
      </c>
      <c r="AB101">
        <v>8.4554390000000004E-3</v>
      </c>
      <c r="AC101">
        <v>3.1231471601788949E-2</v>
      </c>
      <c r="AD101">
        <v>0.51610887678169726</v>
      </c>
    </row>
    <row r="102" spans="1:30">
      <c r="A102" s="1">
        <v>2040</v>
      </c>
      <c r="B102">
        <v>3.3789154751208654</v>
      </c>
      <c r="C102">
        <v>87.831091701560553</v>
      </c>
      <c r="D102">
        <v>4.2776489250974443E-2</v>
      </c>
      <c r="E102">
        <v>2.4533305329265821E-2</v>
      </c>
      <c r="F102">
        <v>2.3515043398912288E-3</v>
      </c>
      <c r="G102">
        <v>1.2714077000000001E-2</v>
      </c>
      <c r="H102">
        <v>8.2375375726435843E-2</v>
      </c>
      <c r="I102">
        <v>1.61460044099239</v>
      </c>
      <c r="K102">
        <v>4.1330327864967882E-2</v>
      </c>
      <c r="L102">
        <v>2.5289575357395157E-2</v>
      </c>
      <c r="M102">
        <v>8.1760938114876919E-3</v>
      </c>
      <c r="N102">
        <v>1.2714077000000001E-2</v>
      </c>
      <c r="O102">
        <v>8.7510073840155078E-2</v>
      </c>
      <c r="P102">
        <v>1.4040892530463838</v>
      </c>
      <c r="Q102" s="9">
        <f t="shared" si="1"/>
        <v>244.27297848199782</v>
      </c>
      <c r="R102">
        <v>3.719739922280027E-2</v>
      </c>
      <c r="S102">
        <v>2.4755136352173471E-2</v>
      </c>
      <c r="T102">
        <v>1.8985414796310246E-2</v>
      </c>
      <c r="U102">
        <v>1.2714076806304346E-2</v>
      </c>
      <c r="V102">
        <v>9.3652027177588332E-2</v>
      </c>
      <c r="W102">
        <v>1.2741089033429616</v>
      </c>
      <c r="X102">
        <f t="shared" si="2"/>
        <v>227.15929710823704</v>
      </c>
      <c r="Y102">
        <v>1.2652522965797115E-2</v>
      </c>
      <c r="Z102">
        <v>8.1800581195778637E-3</v>
      </c>
      <c r="AA102">
        <v>6.3655599585653259E-3</v>
      </c>
      <c r="AB102">
        <v>1.2714077000000001E-2</v>
      </c>
      <c r="AC102">
        <v>3.9912217850244652E-2</v>
      </c>
      <c r="AD102">
        <v>0.71566996603292055</v>
      </c>
    </row>
    <row r="103" spans="1:30">
      <c r="A103" s="1">
        <v>2045</v>
      </c>
      <c r="B103">
        <v>3.3360785284264125</v>
      </c>
      <c r="C103">
        <v>101.90798163896278</v>
      </c>
      <c r="D103">
        <v>4.8527057994811856E-2</v>
      </c>
      <c r="E103">
        <v>2.8500126839143249E-2</v>
      </c>
      <c r="F103">
        <v>2.9580128855308178E-3</v>
      </c>
      <c r="G103">
        <v>1.9117606999999998E-2</v>
      </c>
      <c r="H103">
        <v>9.9102804368723957E-2</v>
      </c>
      <c r="I103">
        <v>2.1101144628360098</v>
      </c>
      <c r="K103">
        <v>6.5203925439331636E-2</v>
      </c>
      <c r="L103">
        <v>4.2488395908018749E-2</v>
      </c>
      <c r="M103">
        <v>2.4233861137605152E-2</v>
      </c>
      <c r="N103">
        <v>1.9117606999999998E-2</v>
      </c>
      <c r="O103">
        <v>0.15104378913419358</v>
      </c>
      <c r="P103">
        <v>2.1593081987173517</v>
      </c>
      <c r="Q103" s="9">
        <f t="shared" si="1"/>
        <v>394.87184494028475</v>
      </c>
      <c r="R103">
        <v>4.6616893864491707E-2</v>
      </c>
      <c r="S103">
        <v>3.1804139987333453E-2</v>
      </c>
      <c r="T103">
        <v>3.7627198436221219E-2</v>
      </c>
      <c r="U103">
        <v>1.9117606649238054E-2</v>
      </c>
      <c r="V103">
        <v>0.13516583893728445</v>
      </c>
      <c r="W103">
        <v>1.9499380980293837</v>
      </c>
      <c r="X103">
        <f t="shared" si="2"/>
        <v>287.54379079002564</v>
      </c>
      <c r="Y103">
        <v>1.4029790097601897E-2</v>
      </c>
      <c r="Z103">
        <v>9.3207143997183026E-3</v>
      </c>
      <c r="AA103">
        <v>1.1263841977343592E-2</v>
      </c>
      <c r="AB103">
        <v>1.9117606999999998E-2</v>
      </c>
      <c r="AC103">
        <v>5.3731953123901846E-2</v>
      </c>
      <c r="AD103">
        <v>0.98432973165242976</v>
      </c>
    </row>
    <row r="104" spans="1:30">
      <c r="A104" s="1">
        <v>2050</v>
      </c>
      <c r="B104">
        <v>3.2263983036429931</v>
      </c>
      <c r="C104">
        <v>115.01920111972983</v>
      </c>
      <c r="D104">
        <v>5.4547822736066419E-2</v>
      </c>
      <c r="E104">
        <v>3.2843512415009282E-2</v>
      </c>
      <c r="F104">
        <v>3.7117085110053658E-3</v>
      </c>
      <c r="G104">
        <v>2.8746317E-2</v>
      </c>
      <c r="H104">
        <v>0.11984936080040166</v>
      </c>
      <c r="I104">
        <v>2.7093612668380178</v>
      </c>
      <c r="K104">
        <v>0.12438823390162219</v>
      </c>
      <c r="L104">
        <v>8.5928343065526741E-2</v>
      </c>
      <c r="M104">
        <v>9.5615639052255841E-2</v>
      </c>
      <c r="N104">
        <v>2.8746317E-2</v>
      </c>
      <c r="O104">
        <v>0.33467853315772539</v>
      </c>
      <c r="P104">
        <v>3.8327008645059788</v>
      </c>
      <c r="Q104" s="9">
        <f t="shared" si="1"/>
        <v>771.16078221287944</v>
      </c>
      <c r="R104">
        <v>6.3551678421079422E-2</v>
      </c>
      <c r="S104">
        <v>4.4291585560359677E-2</v>
      </c>
      <c r="T104">
        <v>7.8263712776730721E-2</v>
      </c>
      <c r="U104">
        <v>2.8746317138320602E-2</v>
      </c>
      <c r="V104">
        <v>0.21485329389649041</v>
      </c>
      <c r="W104">
        <v>3.0242045675118359</v>
      </c>
      <c r="X104">
        <f t="shared" si="2"/>
        <v>395.42530126527669</v>
      </c>
      <c r="Y104">
        <v>1.6414510938011339E-2</v>
      </c>
      <c r="Z104">
        <v>1.1192555966745149E-2</v>
      </c>
      <c r="AA104">
        <v>2.1267175461808882E-2</v>
      </c>
      <c r="AB104">
        <v>2.8746317E-2</v>
      </c>
      <c r="AC104">
        <v>7.7620559504885972E-2</v>
      </c>
      <c r="AD104">
        <v>1.3724325291768595</v>
      </c>
    </row>
    <row r="105" spans="1:30">
      <c r="A105" s="1">
        <v>2055</v>
      </c>
      <c r="B105">
        <v>3.0598608048398379</v>
      </c>
      <c r="C105">
        <v>126.90908832569585</v>
      </c>
      <c r="D105">
        <v>7.5932698446399077E-2</v>
      </c>
      <c r="E105">
        <v>4.8422842630992724E-2</v>
      </c>
      <c r="F105">
        <v>6.6741899437284275E-3</v>
      </c>
      <c r="G105">
        <v>4.3224591999999999E-2</v>
      </c>
      <c r="H105">
        <v>0.17425432310413808</v>
      </c>
      <c r="I105">
        <v>3.5806328823587079</v>
      </c>
      <c r="K105">
        <v>0.1807444093912878</v>
      </c>
      <c r="L105">
        <v>0.12710886368244792</v>
      </c>
      <c r="M105">
        <v>0.20276412563236507</v>
      </c>
      <c r="N105">
        <v>4.3224591999999999E-2</v>
      </c>
      <c r="O105">
        <v>0.55384199078911867</v>
      </c>
      <c r="P105">
        <v>6.6019108184515725</v>
      </c>
      <c r="Q105" s="9">
        <f t="shared" si="1"/>
        <v>1128.7953346036977</v>
      </c>
      <c r="R105">
        <v>0.35069126492137809</v>
      </c>
      <c r="S105">
        <v>0.24829144900301064</v>
      </c>
      <c r="T105">
        <v>0.66357203535596176</v>
      </c>
      <c r="U105">
        <v>4.3224592083017856E-2</v>
      </c>
      <c r="V105">
        <v>1.3057793413633683</v>
      </c>
      <c r="W105">
        <v>9.553101274328677</v>
      </c>
      <c r="X105">
        <f t="shared" si="2"/>
        <v>2196.2699510560919</v>
      </c>
      <c r="Y105">
        <v>2.1435110875920923E-2</v>
      </c>
      <c r="Z105">
        <v>1.4961299626609728E-2</v>
      </c>
      <c r="AA105">
        <v>4.4434599812116497E-2</v>
      </c>
      <c r="AB105">
        <v>4.3224591999999999E-2</v>
      </c>
      <c r="AC105">
        <v>0.124055602397665</v>
      </c>
      <c r="AD105">
        <v>1.9927105411651846</v>
      </c>
    </row>
    <row r="106" spans="1:30">
      <c r="A106" s="1">
        <v>2060</v>
      </c>
      <c r="B106">
        <v>2.8081124656962104</v>
      </c>
      <c r="C106">
        <v>137.18779197395654</v>
      </c>
      <c r="D106">
        <v>0.24294869612719944</v>
      </c>
      <c r="E106">
        <v>0.17142003806997533</v>
      </c>
      <c r="F106">
        <v>3.5491014053121717E-2</v>
      </c>
      <c r="G106">
        <v>6.4994946999999997E-2</v>
      </c>
      <c r="H106">
        <v>0.51485469531614669</v>
      </c>
      <c r="I106">
        <v>6.1549063589394413</v>
      </c>
      <c r="K106">
        <v>0.28421793620606522</v>
      </c>
      <c r="L106">
        <v>0.20363689280172353</v>
      </c>
      <c r="M106">
        <v>0.45843930741584343</v>
      </c>
      <c r="N106">
        <v>6.4994946999999997E-2</v>
      </c>
      <c r="O106">
        <v>1.0112890834894823</v>
      </c>
      <c r="P106">
        <v>11.658356235898983</v>
      </c>
      <c r="Q106" s="9">
        <f t="shared" si="1"/>
        <v>1788.8010396952257</v>
      </c>
      <c r="R106">
        <v>0.22982183806872283</v>
      </c>
      <c r="S106">
        <v>0.16481208039840387</v>
      </c>
      <c r="T106">
        <v>0.54853128846189014</v>
      </c>
      <c r="U106">
        <v>6.4994947065850198E-2</v>
      </c>
      <c r="V106">
        <v>1.008160153994867</v>
      </c>
      <c r="W106">
        <v>14.593902044303013</v>
      </c>
      <c r="X106">
        <f t="shared" si="2"/>
        <v>1446.9910343794645</v>
      </c>
      <c r="Y106">
        <v>0.29734785266280728</v>
      </c>
      <c r="Z106">
        <v>0.21314580918748605</v>
      </c>
      <c r="AA106">
        <v>1.1792231280517822</v>
      </c>
      <c r="AB106">
        <v>6.4994946999999997E-2</v>
      </c>
      <c r="AC106">
        <v>1.7547117369679257</v>
      </c>
      <c r="AD106">
        <v>10.766269226004813</v>
      </c>
    </row>
    <row r="107" spans="1:30">
      <c r="A107" s="1">
        <v>2065</v>
      </c>
      <c r="B107">
        <v>2.5088157417725605</v>
      </c>
      <c r="C107">
        <v>145.66532909099072</v>
      </c>
      <c r="D107">
        <v>0.40491036788088203</v>
      </c>
      <c r="E107">
        <v>0.29677584181919325</v>
      </c>
      <c r="F107">
        <v>8.2522068460660167E-2</v>
      </c>
      <c r="G107">
        <v>9.7730086999999993E-2</v>
      </c>
      <c r="H107">
        <v>0.8819383651440742</v>
      </c>
      <c r="I107">
        <v>10.564598184659813</v>
      </c>
      <c r="K107">
        <v>0.32571008816511771</v>
      </c>
      <c r="L107">
        <v>0.2342862392149776</v>
      </c>
      <c r="M107">
        <v>0.56828188659627155</v>
      </c>
      <c r="N107">
        <v>9.7730086999999993E-2</v>
      </c>
      <c r="O107">
        <v>1.2260083009597054</v>
      </c>
      <c r="P107">
        <v>17.788397740697508</v>
      </c>
      <c r="Q107" s="9">
        <f t="shared" si="1"/>
        <v>2053.3198670603492</v>
      </c>
      <c r="R107">
        <v>0.34715897515470168</v>
      </c>
      <c r="S107">
        <v>0.24956026927436376</v>
      </c>
      <c r="T107">
        <v>0.8721358585063681</v>
      </c>
      <c r="U107">
        <v>9.7730086983338724E-2</v>
      </c>
      <c r="V107">
        <v>1.5665851899187722</v>
      </c>
      <c r="W107">
        <v>22.426827993896875</v>
      </c>
      <c r="X107">
        <f t="shared" si="2"/>
        <v>2187.9705629065734</v>
      </c>
      <c r="Y107">
        <v>0.30596279219873207</v>
      </c>
      <c r="Z107">
        <v>0.21934358873859428</v>
      </c>
      <c r="AA107">
        <v>1.2163257693189222</v>
      </c>
      <c r="AB107">
        <v>9.7730086999999993E-2</v>
      </c>
      <c r="AC107">
        <v>1.8393622372395872</v>
      </c>
      <c r="AD107">
        <v>19.963080412202746</v>
      </c>
    </row>
    <row r="108" spans="1:30">
      <c r="A108" s="1">
        <v>2070</v>
      </c>
      <c r="B108">
        <v>2.1625692216109385</v>
      </c>
      <c r="C108">
        <v>152.16034115045628</v>
      </c>
      <c r="D108">
        <v>0.3899365140181823</v>
      </c>
      <c r="E108">
        <v>0.28583369006079329</v>
      </c>
      <c r="F108">
        <v>7.9566021900425374E-2</v>
      </c>
      <c r="G108">
        <v>0.14695249899999999</v>
      </c>
      <c r="H108">
        <v>0.90228872510358826</v>
      </c>
      <c r="I108">
        <v>15.076041810177754</v>
      </c>
      <c r="K108">
        <v>0.2862579173749385</v>
      </c>
      <c r="L108">
        <v>0.20667199389202282</v>
      </c>
      <c r="M108">
        <v>0.53380532625916333</v>
      </c>
      <c r="N108">
        <v>0.14695249899999999</v>
      </c>
      <c r="O108">
        <v>1.1736877366503118</v>
      </c>
      <c r="P108">
        <v>23.656836423949066</v>
      </c>
      <c r="Q108" s="9">
        <f t="shared" si="1"/>
        <v>1807.4096746455245</v>
      </c>
      <c r="R108">
        <v>0.22944680023581626</v>
      </c>
      <c r="S108">
        <v>0.16546231135250997</v>
      </c>
      <c r="T108">
        <v>0.60918128807187932</v>
      </c>
      <c r="U108">
        <v>0.14695249912418734</v>
      </c>
      <c r="V108">
        <v>1.1510428987843928</v>
      </c>
      <c r="W108">
        <v>28.18204248781884</v>
      </c>
      <c r="X108">
        <f t="shared" si="2"/>
        <v>1448.0000758238627</v>
      </c>
      <c r="Y108">
        <v>0.11642453431420152</v>
      </c>
      <c r="Z108">
        <v>8.3848945588594626E-2</v>
      </c>
      <c r="AA108">
        <v>0.49665348784116664</v>
      </c>
      <c r="AB108">
        <v>0.14695249899999999</v>
      </c>
      <c r="AC108">
        <v>0.84387946686815019</v>
      </c>
      <c r="AD108">
        <v>24.182477746543498</v>
      </c>
    </row>
    <row r="109" spans="1:30">
      <c r="A109" s="1">
        <v>2075</v>
      </c>
      <c r="B109">
        <v>1.7640384451743325</v>
      </c>
      <c r="C109">
        <v>156.47017318310733</v>
      </c>
      <c r="D109">
        <v>0.41186316956684488</v>
      </c>
      <c r="E109">
        <v>0.30318599573852806</v>
      </c>
      <c r="F109">
        <v>8.7611086795062576E-2</v>
      </c>
      <c r="G109">
        <v>0.22096610799999999</v>
      </c>
      <c r="H109">
        <v>1.0236263605469149</v>
      </c>
      <c r="I109">
        <v>20.194173612912326</v>
      </c>
      <c r="K109">
        <v>0.35245131124821361</v>
      </c>
      <c r="L109">
        <v>0.25501477274955425</v>
      </c>
      <c r="M109">
        <v>0.68530488220071639</v>
      </c>
      <c r="N109">
        <v>0.22096610799999999</v>
      </c>
      <c r="O109">
        <v>1.5137370746449637</v>
      </c>
      <c r="P109">
        <v>31.225521797173887</v>
      </c>
      <c r="Q109" s="9">
        <f t="shared" si="1"/>
        <v>2227.375641325149</v>
      </c>
      <c r="R109">
        <v>0.35404024654494692</v>
      </c>
      <c r="S109">
        <v>0.25572073685545055</v>
      </c>
      <c r="T109">
        <v>0.97157264198711135</v>
      </c>
      <c r="U109">
        <v>0.22096610844647932</v>
      </c>
      <c r="V109">
        <v>1.8022997338339881</v>
      </c>
      <c r="W109">
        <v>37.193541156988786</v>
      </c>
      <c r="X109">
        <f t="shared" si="2"/>
        <v>2235.7902724681239</v>
      </c>
      <c r="Y109">
        <v>0.37545788863042223</v>
      </c>
      <c r="Z109">
        <v>0.27070000325257343</v>
      </c>
      <c r="AA109">
        <v>1.6428432512043614</v>
      </c>
      <c r="AB109">
        <v>0.22096610799999999</v>
      </c>
      <c r="AC109">
        <v>2.509967251533836</v>
      </c>
      <c r="AD109">
        <v>36.732314004212675</v>
      </c>
    </row>
    <row r="110" spans="1:30">
      <c r="A110" s="1">
        <v>2080</v>
      </c>
      <c r="B110">
        <v>1.3125517440706953</v>
      </c>
      <c r="C110">
        <v>158.39481900744946</v>
      </c>
      <c r="D110">
        <v>0.40068260245887471</v>
      </c>
      <c r="E110">
        <v>0.29555797826299879</v>
      </c>
      <c r="F110">
        <v>8.6904296362317501E-2</v>
      </c>
      <c r="G110">
        <v>0.33225716700000002</v>
      </c>
      <c r="H110">
        <v>1.1154020443523645</v>
      </c>
      <c r="I110">
        <v>25.771183834674151</v>
      </c>
      <c r="K110">
        <v>0.28435903024003117</v>
      </c>
      <c r="L110">
        <v>0.20612216260806601</v>
      </c>
      <c r="M110">
        <v>0.57141920505505628</v>
      </c>
      <c r="N110">
        <v>0.33225716700000002</v>
      </c>
      <c r="O110">
        <v>1.3941575651713274</v>
      </c>
      <c r="P110">
        <v>38.19630962303053</v>
      </c>
      <c r="Q110" s="9">
        <f t="shared" si="1"/>
        <v>1798.4310404430232</v>
      </c>
      <c r="R110">
        <v>0.2283475634480745</v>
      </c>
      <c r="S110">
        <v>0.16518740966344475</v>
      </c>
      <c r="T110">
        <v>0.64436182520450713</v>
      </c>
      <c r="U110">
        <v>0.33225716726817367</v>
      </c>
      <c r="V110">
        <v>1.3701539655841999</v>
      </c>
      <c r="W110">
        <v>44.044310984909785</v>
      </c>
      <c r="X110">
        <f t="shared" si="2"/>
        <v>1442.9615680755705</v>
      </c>
      <c r="Y110">
        <v>0.17458101239634921</v>
      </c>
      <c r="Z110">
        <v>0.12607156074630835</v>
      </c>
      <c r="AA110">
        <v>0.7853084245502151</v>
      </c>
      <c r="AB110">
        <v>0.33225716700000002</v>
      </c>
      <c r="AC110">
        <v>1.4182181649610466</v>
      </c>
      <c r="AD110">
        <v>43.82340482901791</v>
      </c>
    </row>
    <row r="111" spans="1:30">
      <c r="A111" s="1">
        <v>2085</v>
      </c>
      <c r="B111">
        <v>0.8381164818444844</v>
      </c>
      <c r="C111">
        <v>157.89023787364877</v>
      </c>
      <c r="D111">
        <v>0.41948658641356418</v>
      </c>
      <c r="E111">
        <v>0.31006771529611626</v>
      </c>
      <c r="F111">
        <v>9.2838773420308288E-2</v>
      </c>
      <c r="G111">
        <v>0.499600712</v>
      </c>
      <c r="H111">
        <v>1.3219937875524104</v>
      </c>
      <c r="I111">
        <v>32.381152772436202</v>
      </c>
      <c r="K111">
        <v>0.35010052065234359</v>
      </c>
      <c r="L111">
        <v>0.25411238388974772</v>
      </c>
      <c r="M111">
        <v>0.72229542693028048</v>
      </c>
      <c r="N111">
        <v>0.499600712</v>
      </c>
      <c r="O111">
        <v>1.8261090438947933</v>
      </c>
      <c r="P111">
        <v>47.326854842504488</v>
      </c>
      <c r="Q111" s="9">
        <f t="shared" si="1"/>
        <v>2215.4473166543348</v>
      </c>
      <c r="R111">
        <v>0.30985674050567824</v>
      </c>
      <c r="S111">
        <v>0.22439161839007279</v>
      </c>
      <c r="T111">
        <v>0.89394139590749977</v>
      </c>
      <c r="U111">
        <v>0.4996007124224216</v>
      </c>
      <c r="V111">
        <v>1.9277904672256723</v>
      </c>
      <c r="W111">
        <v>53.683263321038147</v>
      </c>
      <c r="X111">
        <f t="shared" si="2"/>
        <v>1958.9106492844205</v>
      </c>
      <c r="Y111">
        <v>0.37129132456614539</v>
      </c>
      <c r="Z111">
        <v>0.26835939065038367</v>
      </c>
      <c r="AA111">
        <v>1.7033874888690275</v>
      </c>
      <c r="AB111">
        <v>0.499600712</v>
      </c>
      <c r="AC111">
        <v>2.842638916507978</v>
      </c>
      <c r="AD111">
        <v>58.036599411557802</v>
      </c>
    </row>
    <row r="112" spans="1:30">
      <c r="A112" s="1">
        <v>2090</v>
      </c>
      <c r="B112">
        <v>0.43295117699822289</v>
      </c>
      <c r="C112">
        <v>155.37478708705211</v>
      </c>
      <c r="D112">
        <v>0.39225068003184432</v>
      </c>
      <c r="E112">
        <v>0.29036733013796762</v>
      </c>
      <c r="F112">
        <v>8.8111232005591247E-2</v>
      </c>
      <c r="G112">
        <v>0.75122795399999998</v>
      </c>
      <c r="H112">
        <v>1.5219571958271347</v>
      </c>
      <c r="I112">
        <v>39.990938751571875</v>
      </c>
      <c r="K112">
        <v>0.29123584622322457</v>
      </c>
      <c r="L112">
        <v>0.21160486297600956</v>
      </c>
      <c r="M112">
        <v>0.61299831799708071</v>
      </c>
      <c r="N112">
        <v>0.75122795399999998</v>
      </c>
      <c r="O112">
        <v>1.8670669808480462</v>
      </c>
      <c r="P112">
        <v>56.662189746744723</v>
      </c>
      <c r="Q112" s="9">
        <f t="shared" si="1"/>
        <v>1843.7492670638587</v>
      </c>
      <c r="R112">
        <v>0.22040638282430772</v>
      </c>
      <c r="S112">
        <v>0.15975455381277381</v>
      </c>
      <c r="T112">
        <v>0.64691833339019855</v>
      </c>
      <c r="U112">
        <v>0.75122795365173156</v>
      </c>
      <c r="V112">
        <v>1.7783072236790116</v>
      </c>
      <c r="W112">
        <v>62.5747994394332</v>
      </c>
      <c r="X112">
        <f t="shared" si="2"/>
        <v>1393.9234343359656</v>
      </c>
      <c r="Y112">
        <v>0.22663225500242329</v>
      </c>
      <c r="Z112">
        <v>0.16394279307556886</v>
      </c>
      <c r="AA112">
        <v>1.0568123132344027</v>
      </c>
      <c r="AB112">
        <v>0.75122795399999998</v>
      </c>
      <c r="AC112">
        <v>2.1986153149641265</v>
      </c>
      <c r="AD112">
        <v>69.029675986378436</v>
      </c>
    </row>
    <row r="113" spans="1:30">
      <c r="A113" s="1">
        <v>2095</v>
      </c>
      <c r="B113">
        <v>0.20534073518942991</v>
      </c>
      <c r="C113">
        <v>151.79584746981936</v>
      </c>
      <c r="D113">
        <v>0.42152055648067682</v>
      </c>
      <c r="E113">
        <v>0.31243598449472376</v>
      </c>
      <c r="F113">
        <v>9.5977468850412001E-2</v>
      </c>
      <c r="G113">
        <v>1.1295889379999999</v>
      </c>
      <c r="H113">
        <v>1.9595229481830609</v>
      </c>
      <c r="I113">
        <v>49.788553492487182</v>
      </c>
      <c r="K113">
        <v>0.32934087654064353</v>
      </c>
      <c r="L113">
        <v>0.23950154509710553</v>
      </c>
      <c r="M113">
        <v>0.70613261218045664</v>
      </c>
      <c r="N113">
        <v>1.1295889379999999</v>
      </c>
      <c r="O113">
        <v>2.4045639721754539</v>
      </c>
      <c r="P113">
        <v>68.685009607621993</v>
      </c>
      <c r="Q113" s="9">
        <f t="shared" si="1"/>
        <v>2085.7555460050794</v>
      </c>
      <c r="R113">
        <v>0.23682515693285636</v>
      </c>
      <c r="S113">
        <v>0.17178523255118233</v>
      </c>
      <c r="T113">
        <v>0.70623348394547369</v>
      </c>
      <c r="U113">
        <v>1.1295889383572484</v>
      </c>
      <c r="V113">
        <v>2.2444328117867607</v>
      </c>
      <c r="W113">
        <v>73.796963498367006</v>
      </c>
      <c r="X113">
        <f t="shared" si="2"/>
        <v>1498.2380947748086</v>
      </c>
      <c r="Y113">
        <v>0.31799335577040166</v>
      </c>
      <c r="Z113">
        <v>0.23019115140183735</v>
      </c>
      <c r="AA113">
        <v>1.5053658212067176</v>
      </c>
      <c r="AB113">
        <v>1.1295889379999999</v>
      </c>
      <c r="AC113">
        <v>3.1831392667362048</v>
      </c>
      <c r="AD113">
        <v>84.945372320059462</v>
      </c>
    </row>
    <row r="114" spans="1:30">
      <c r="A114" s="1">
        <v>2100</v>
      </c>
      <c r="B114">
        <v>0.11569534001098024</v>
      </c>
      <c r="C114">
        <v>147.87476835429501</v>
      </c>
      <c r="D114">
        <v>0.38959003294924632</v>
      </c>
      <c r="E114">
        <v>0.28917631366853924</v>
      </c>
      <c r="F114">
        <v>8.9690984733742332E-2</v>
      </c>
      <c r="G114">
        <v>1.698513964</v>
      </c>
      <c r="H114">
        <v>2.4669712956636101</v>
      </c>
      <c r="I114">
        <v>62.123409970805227</v>
      </c>
      <c r="K114">
        <v>0.29605552026590176</v>
      </c>
      <c r="L114">
        <v>0.21549951561356398</v>
      </c>
      <c r="M114">
        <v>0.64488421801480578</v>
      </c>
      <c r="N114">
        <v>1.698513964</v>
      </c>
      <c r="O114">
        <v>2.8549532182063535</v>
      </c>
      <c r="P114">
        <v>82.959775698653758</v>
      </c>
      <c r="Q114" s="9">
        <f t="shared" si="1"/>
        <v>1875.7017982247078</v>
      </c>
      <c r="R114">
        <v>0.18101832553214847</v>
      </c>
      <c r="S114">
        <v>0.13141455714378988</v>
      </c>
      <c r="T114">
        <v>0.54718668468831133</v>
      </c>
      <c r="U114">
        <v>1.6985139643120819</v>
      </c>
      <c r="V114">
        <v>2.5581335316763316</v>
      </c>
      <c r="W114">
        <v>86.587631156748671</v>
      </c>
      <c r="X114">
        <f t="shared" si="2"/>
        <v>1145.5872364784407</v>
      </c>
      <c r="Y114">
        <v>0.25240314230109051</v>
      </c>
      <c r="Z114">
        <v>0.18285412218707631</v>
      </c>
      <c r="AA114">
        <v>1.2103094850353489</v>
      </c>
      <c r="AB114">
        <v>1.698513964</v>
      </c>
      <c r="AC114">
        <v>3.3440807138355977</v>
      </c>
      <c r="AD114">
        <v>101.66577588923744</v>
      </c>
    </row>
    <row r="115" spans="1:30">
      <c r="Q115" s="7"/>
    </row>
    <row r="117" spans="1:30">
      <c r="B117">
        <v>5.4547822736066419E-2</v>
      </c>
      <c r="C117">
        <v>3.2843512415009282E-2</v>
      </c>
      <c r="D117">
        <v>3.7117085110053658E-3</v>
      </c>
      <c r="E117">
        <v>0.12438823390162219</v>
      </c>
      <c r="F117">
        <v>8.5928343065526741E-2</v>
      </c>
      <c r="G117">
        <v>9.5615639052255841E-2</v>
      </c>
      <c r="H117">
        <v>6.3551678421079422E-2</v>
      </c>
      <c r="I117">
        <v>4.4291585560359677E-2</v>
      </c>
      <c r="J117">
        <v>7.8263712776730721E-2</v>
      </c>
      <c r="K117">
        <v>1.6414510938011339E-2</v>
      </c>
      <c r="L117">
        <v>1.1192555966745149E-2</v>
      </c>
      <c r="M117">
        <v>2.1267175461808882E-2</v>
      </c>
    </row>
    <row r="118" spans="1:30">
      <c r="B118">
        <v>0.38959003294924632</v>
      </c>
      <c r="C118">
        <v>0.28917631366853924</v>
      </c>
      <c r="D118">
        <v>8.9690984733742332E-2</v>
      </c>
      <c r="E118">
        <v>0.29605552026590176</v>
      </c>
      <c r="F118">
        <v>0.21549951561356398</v>
      </c>
      <c r="G118">
        <v>0.64488421801480578</v>
      </c>
      <c r="H118">
        <v>0.18101832553214847</v>
      </c>
      <c r="I118">
        <v>0.13141455714378988</v>
      </c>
      <c r="J118">
        <v>0.54718668468831133</v>
      </c>
      <c r="K118">
        <v>0.25240314230109051</v>
      </c>
      <c r="L118">
        <v>0.18285412218707631</v>
      </c>
      <c r="M118">
        <v>1.2103094850353489</v>
      </c>
    </row>
    <row r="119" spans="1:30">
      <c r="C119">
        <v>2050</v>
      </c>
      <c r="H119">
        <v>2100</v>
      </c>
    </row>
    <row r="120" spans="1:30">
      <c r="B120">
        <f>10*11*B117/3</f>
        <v>2.0000868336557684</v>
      </c>
      <c r="C120">
        <f t="shared" ref="C120:D120" si="3">10*11*C117/3</f>
        <v>1.2042621218836735</v>
      </c>
      <c r="D120">
        <f t="shared" si="3"/>
        <v>0.13609597873686341</v>
      </c>
      <c r="E120">
        <v>2.8746317E-2</v>
      </c>
      <c r="G120">
        <f>10*11*B118/3</f>
        <v>14.2849678748057</v>
      </c>
      <c r="H120">
        <f>10*11*C118/3</f>
        <v>10.603131501179773</v>
      </c>
      <c r="I120">
        <f>10*11*D118/3</f>
        <v>3.2886694402372192</v>
      </c>
      <c r="J120">
        <v>1.698513964</v>
      </c>
    </row>
    <row r="121" spans="1:30">
      <c r="B121">
        <f>10*11*E117/3</f>
        <v>4.5609019097261472</v>
      </c>
      <c r="C121">
        <f>10*11*F117/3</f>
        <v>3.1507059124026475</v>
      </c>
      <c r="D121">
        <f>10*11*G117/3</f>
        <v>3.5059067652493812</v>
      </c>
      <c r="E121">
        <v>2.8746317E-2</v>
      </c>
      <c r="G121">
        <f>10*11*E118/3</f>
        <v>10.855369076416396</v>
      </c>
      <c r="H121">
        <f>10*11*F118/3</f>
        <v>7.9016489058306796</v>
      </c>
      <c r="I121">
        <f>10*11*G118/3</f>
        <v>23.645754660542877</v>
      </c>
      <c r="J121">
        <v>1.698513964</v>
      </c>
    </row>
    <row r="122" spans="1:30">
      <c r="B122">
        <f>10*11*H117/3</f>
        <v>2.3302282087729123</v>
      </c>
      <c r="C122">
        <f>10*11*I117/3</f>
        <v>1.6240248038798548</v>
      </c>
      <c r="D122">
        <f>10*11*J117/3</f>
        <v>2.8696694684801263</v>
      </c>
      <c r="E122">
        <v>2.8746317E-2</v>
      </c>
      <c r="G122">
        <f>10*11*H118/3</f>
        <v>6.6373386028454435</v>
      </c>
      <c r="H122">
        <f>10*11*I118/3</f>
        <v>4.818533761938963</v>
      </c>
      <c r="I122">
        <f>10*11*J118/3</f>
        <v>20.063511771904746</v>
      </c>
      <c r="J122">
        <v>1.698513964</v>
      </c>
    </row>
    <row r="123" spans="1:30">
      <c r="B123">
        <f>10*11*K117/3</f>
        <v>0.60186540106041575</v>
      </c>
      <c r="C123">
        <f>10*11*L117/3</f>
        <v>0.41039371878065545</v>
      </c>
      <c r="D123">
        <f>10*11*M117/3</f>
        <v>0.779796433599659</v>
      </c>
      <c r="E123">
        <v>2.8746317E-2</v>
      </c>
      <c r="G123">
        <f>10*11*K118/3</f>
        <v>9.2547818843733189</v>
      </c>
      <c r="H123">
        <f>10*11*L118/3</f>
        <v>6.7046511468594643</v>
      </c>
      <c r="I123">
        <f>10*11*M118/3</f>
        <v>44.378014451296131</v>
      </c>
      <c r="J123">
        <v>1.698513964</v>
      </c>
    </row>
    <row r="126" spans="1:30">
      <c r="A126" t="s">
        <v>106</v>
      </c>
    </row>
    <row r="127" spans="1:30">
      <c r="B127" s="1" t="s">
        <v>0</v>
      </c>
      <c r="C127" s="1" t="s">
        <v>1</v>
      </c>
      <c r="D127" t="s">
        <v>127</v>
      </c>
      <c r="E127" t="s">
        <v>24</v>
      </c>
      <c r="F127" t="s">
        <v>25</v>
      </c>
      <c r="G127" t="s">
        <v>26</v>
      </c>
      <c r="H127" t="s">
        <v>121</v>
      </c>
      <c r="I127" t="s">
        <v>128</v>
      </c>
      <c r="J127" s="1" t="s">
        <v>2</v>
      </c>
      <c r="K127" t="s">
        <v>127</v>
      </c>
      <c r="L127" t="s">
        <v>24</v>
      </c>
      <c r="M127" t="s">
        <v>25</v>
      </c>
      <c r="N127" t="s">
        <v>26</v>
      </c>
      <c r="O127" t="s">
        <v>121</v>
      </c>
      <c r="P127" t="s">
        <v>128</v>
      </c>
      <c r="Q127" s="1" t="s">
        <v>3</v>
      </c>
      <c r="R127" t="s">
        <v>127</v>
      </c>
      <c r="S127" t="s">
        <v>24</v>
      </c>
      <c r="T127" t="s">
        <v>25</v>
      </c>
      <c r="U127" t="s">
        <v>26</v>
      </c>
      <c r="V127" t="s">
        <v>121</v>
      </c>
      <c r="W127" t="s">
        <v>128</v>
      </c>
      <c r="X127" s="1" t="s">
        <v>4</v>
      </c>
      <c r="Y127" t="s">
        <v>127</v>
      </c>
      <c r="Z127" t="s">
        <v>24</v>
      </c>
      <c r="AA127" t="s">
        <v>25</v>
      </c>
      <c r="AB127" t="s">
        <v>26</v>
      </c>
      <c r="AC127" t="s">
        <v>121</v>
      </c>
      <c r="AD127" t="s">
        <v>128</v>
      </c>
    </row>
    <row r="128" spans="1:30">
      <c r="A128" s="1">
        <v>2010</v>
      </c>
      <c r="B128">
        <v>2.1282565107911466</v>
      </c>
      <c r="C128">
        <v>2.069018399</v>
      </c>
      <c r="D128">
        <f>B128-C128</f>
        <v>5.9238111791146686E-2</v>
      </c>
      <c r="E128">
        <v>2.0506492707261185E-3</v>
      </c>
      <c r="F128">
        <v>9.0271967896514839E-4</v>
      </c>
      <c r="G128">
        <v>2.872057802137421E-4</v>
      </c>
      <c r="H128">
        <f>D128-G128</f>
        <v>5.8950906010932946E-2</v>
      </c>
      <c r="I128">
        <f>100*G128/D128</f>
        <v>0.4848327732428937</v>
      </c>
      <c r="J128">
        <v>2.0690184166241736</v>
      </c>
      <c r="K128">
        <f t="shared" ref="K128:K146" si="4">B128-J128</f>
        <v>5.923809416697301E-2</v>
      </c>
      <c r="L128">
        <v>2.0506492882503575E-3</v>
      </c>
      <c r="M128">
        <v>9.0271968667952234E-4</v>
      </c>
      <c r="N128">
        <v>2.8720578266811729E-4</v>
      </c>
      <c r="O128">
        <f>K128-N128</f>
        <v>5.8950888384304893E-2</v>
      </c>
      <c r="P128">
        <f>100*N128/K128</f>
        <v>0.48483292163076208</v>
      </c>
      <c r="Q128">
        <v>2.069018399</v>
      </c>
      <c r="R128">
        <f>B128-Q128</f>
        <v>5.9238111791146686E-2</v>
      </c>
      <c r="S128">
        <v>2.0506492707153246E-3</v>
      </c>
      <c r="T128">
        <v>9.0271967896039676E-4</v>
      </c>
      <c r="U128">
        <v>2.8720578021223039E-4</v>
      </c>
      <c r="V128">
        <f>R128-U128</f>
        <v>5.8950906010934452E-2</v>
      </c>
      <c r="W128">
        <f>100*U128/R128</f>
        <v>0.48483277324034185</v>
      </c>
      <c r="X128">
        <v>2.0690183819999999</v>
      </c>
      <c r="Y128">
        <f>B128-X128</f>
        <v>5.923812879114676E-2</v>
      </c>
      <c r="Z128">
        <v>2.0506492531212946E-3</v>
      </c>
      <c r="AA128">
        <v>9.0271967121529999E-4</v>
      </c>
      <c r="AB128">
        <v>2.8720577774808052E-4</v>
      </c>
      <c r="AC128">
        <f>Y128-AB128</f>
        <v>5.895092301339868E-2</v>
      </c>
      <c r="AD128">
        <f>100*AB128/Y128</f>
        <v>0.48483262994459053</v>
      </c>
    </row>
    <row r="129" spans="1:32">
      <c r="A129" s="1">
        <v>2015</v>
      </c>
      <c r="B129">
        <v>2.5061079935468</v>
      </c>
      <c r="C129">
        <v>2.3305859770000001</v>
      </c>
      <c r="D129">
        <f t="shared" ref="D129:D146" si="5">B129-C129</f>
        <v>0.17552201654679989</v>
      </c>
      <c r="E129">
        <v>2.6423437100760636E-3</v>
      </c>
      <c r="F129">
        <v>1.1834767094094007E-3</v>
      </c>
      <c r="G129">
        <v>5.8877975453772277E-4</v>
      </c>
      <c r="H129">
        <f t="shared" ref="H129:H146" si="6">D129-G129</f>
        <v>0.17493323679226216</v>
      </c>
      <c r="I129">
        <f t="shared" ref="I129:I146" si="7">100*G129/D129</f>
        <v>0.33544495791542761</v>
      </c>
      <c r="J129">
        <v>1.9505766619131431</v>
      </c>
      <c r="K129">
        <f t="shared" si="4"/>
        <v>0.55553133163365698</v>
      </c>
      <c r="L129">
        <v>2.1990802648898336E-3</v>
      </c>
      <c r="M129">
        <v>9.8486596018176344E-4</v>
      </c>
      <c r="N129">
        <v>6.8221172058693296E-4</v>
      </c>
      <c r="O129">
        <f t="shared" ref="O129:O146" si="8">K129-N129</f>
        <v>0.55484911991307007</v>
      </c>
      <c r="P129">
        <f t="shared" ref="P129:P146" si="9">100*N129/K129</f>
        <v>0.12280346431239901</v>
      </c>
      <c r="Q129">
        <v>1.1028749819999999</v>
      </c>
      <c r="R129">
        <f t="shared" ref="R129:R146" si="10">B129-Q129</f>
        <v>1.4032330115468001</v>
      </c>
      <c r="S129">
        <v>1.2199656754672303E-3</v>
      </c>
      <c r="T129">
        <v>5.4654351702571947E-4</v>
      </c>
      <c r="U129">
        <v>3.8925265925053516E-4</v>
      </c>
      <c r="V129">
        <f t="shared" ref="V129:V146" si="11">R129-U129</f>
        <v>1.4028437588875495</v>
      </c>
      <c r="W129">
        <f t="shared" ref="W129:W146" si="12">100*U129/R129</f>
        <v>2.7739702248128939E-2</v>
      </c>
      <c r="X129">
        <v>0.64768616599999995</v>
      </c>
      <c r="Y129">
        <f t="shared" ref="Y129:Y146" si="13">B129-X129</f>
        <v>1.8584218275468001</v>
      </c>
      <c r="Z129">
        <v>8.5882817943654197E-4</v>
      </c>
      <c r="AA129">
        <v>3.9488254748279661E-4</v>
      </c>
      <c r="AB129">
        <v>2.9462980813809683E-4</v>
      </c>
      <c r="AC129">
        <f t="shared" ref="AC129:AC146" si="14">Y129-AB129</f>
        <v>1.858127197738662</v>
      </c>
      <c r="AD129">
        <f t="shared" ref="AD129:AD146" si="15">100*AB129/Y129</f>
        <v>1.5853763864096523E-2</v>
      </c>
    </row>
    <row r="130" spans="1:32">
      <c r="A130" s="1">
        <v>2020</v>
      </c>
      <c r="B130">
        <v>2.8372060866226314</v>
      </c>
      <c r="C130">
        <v>2.5979783740000002</v>
      </c>
      <c r="D130">
        <f t="shared" si="5"/>
        <v>0.23922771262263121</v>
      </c>
      <c r="E130">
        <v>3.3746024083122338E-3</v>
      </c>
      <c r="F130">
        <v>1.5391335659679837E-3</v>
      </c>
      <c r="G130">
        <v>8.2736174950149731E-4</v>
      </c>
      <c r="H130">
        <f t="shared" si="6"/>
        <v>0.23840035087312972</v>
      </c>
      <c r="I130">
        <f t="shared" si="7"/>
        <v>0.34584695076971111</v>
      </c>
      <c r="J130">
        <v>2.0877884898498329</v>
      </c>
      <c r="K130">
        <f t="shared" si="4"/>
        <v>0.74941759677279851</v>
      </c>
      <c r="L130">
        <v>2.6900997667273739E-3</v>
      </c>
      <c r="M130">
        <v>1.2267999418169202E-3</v>
      </c>
      <c r="N130">
        <v>1.0078480200448575E-3</v>
      </c>
      <c r="O130">
        <f t="shared" si="8"/>
        <v>0.74840974875275368</v>
      </c>
      <c r="P130">
        <f t="shared" si="9"/>
        <v>0.13448416802393387</v>
      </c>
      <c r="Q130">
        <v>1.0027941849999999</v>
      </c>
      <c r="R130">
        <f t="shared" si="10"/>
        <v>1.8344119016226315</v>
      </c>
      <c r="S130">
        <v>1.5794427538602675E-3</v>
      </c>
      <c r="T130">
        <v>7.407507158942307E-4</v>
      </c>
      <c r="U130">
        <v>6.8144619225853976E-4</v>
      </c>
      <c r="V130">
        <f t="shared" si="11"/>
        <v>1.8337304554303728</v>
      </c>
      <c r="W130">
        <f t="shared" si="12"/>
        <v>3.7147937802614869E-2</v>
      </c>
      <c r="X130">
        <v>0.58598797700000005</v>
      </c>
      <c r="Y130">
        <f t="shared" si="13"/>
        <v>2.2512181096226316</v>
      </c>
      <c r="Z130">
        <v>1.250252384858245E-3</v>
      </c>
      <c r="AA130">
        <v>6.0899031093375152E-4</v>
      </c>
      <c r="AB130">
        <v>6.7251413360582067E-4</v>
      </c>
      <c r="AC130">
        <f t="shared" si="14"/>
        <v>2.2505455954890259</v>
      </c>
      <c r="AD130">
        <f t="shared" si="15"/>
        <v>2.9873344156713149E-2</v>
      </c>
    </row>
    <row r="131" spans="1:32">
      <c r="A131" s="1">
        <v>2025</v>
      </c>
      <c r="B131">
        <v>3.0975460954140295</v>
      </c>
      <c r="C131">
        <v>2.7749483439999998</v>
      </c>
      <c r="D131">
        <f t="shared" si="5"/>
        <v>0.32259775141402969</v>
      </c>
      <c r="E131">
        <v>4.1510191037051466E-3</v>
      </c>
      <c r="F131">
        <v>1.9299017263572503E-3</v>
      </c>
      <c r="G131">
        <v>1.1140243809088185E-3</v>
      </c>
      <c r="H131">
        <f t="shared" si="6"/>
        <v>0.32148372703312089</v>
      </c>
      <c r="I131">
        <f t="shared" si="7"/>
        <v>0.34532924548474392</v>
      </c>
      <c r="J131">
        <v>2.1091892904328433</v>
      </c>
      <c r="K131">
        <f t="shared" si="4"/>
        <v>0.98835680498118617</v>
      </c>
      <c r="L131">
        <v>3.1207546288365717E-3</v>
      </c>
      <c r="M131">
        <v>1.4507144448078668E-3</v>
      </c>
      <c r="N131">
        <v>1.4040255965282206E-3</v>
      </c>
      <c r="O131">
        <f t="shared" si="8"/>
        <v>0.98695277938465797</v>
      </c>
      <c r="P131">
        <f t="shared" si="9"/>
        <v>0.14205655178900162</v>
      </c>
      <c r="Q131">
        <v>0.86303760200000001</v>
      </c>
      <c r="R131">
        <f t="shared" si="10"/>
        <v>2.2345084934140296</v>
      </c>
      <c r="S131">
        <v>2.1709107341312235E-3</v>
      </c>
      <c r="T131">
        <v>1.0765451974074107E-3</v>
      </c>
      <c r="U131">
        <v>1.4098723213001292E-3</v>
      </c>
      <c r="V131">
        <f t="shared" si="11"/>
        <v>2.2330986210927293</v>
      </c>
      <c r="W131">
        <f t="shared" si="12"/>
        <v>6.3095411158900244E-2</v>
      </c>
      <c r="X131">
        <v>0.50779671000000004</v>
      </c>
      <c r="Y131">
        <f t="shared" si="13"/>
        <v>2.5897493854140294</v>
      </c>
      <c r="Z131">
        <v>1.7588468655072137E-3</v>
      </c>
      <c r="AA131">
        <v>9.0628686664955384E-4</v>
      </c>
      <c r="AB131">
        <v>1.6340806716100096E-3</v>
      </c>
      <c r="AC131">
        <f t="shared" si="14"/>
        <v>2.5881153047424195</v>
      </c>
      <c r="AD131">
        <f t="shared" si="15"/>
        <v>6.3098023338222176E-2</v>
      </c>
    </row>
    <row r="132" spans="1:32">
      <c r="A132" s="1">
        <v>2030</v>
      </c>
      <c r="B132">
        <v>3.277435964847391</v>
      </c>
      <c r="C132">
        <v>2.857195591</v>
      </c>
      <c r="D132">
        <f t="shared" si="5"/>
        <v>0.42024037384739099</v>
      </c>
      <c r="E132">
        <v>4.9574125223079395E-3</v>
      </c>
      <c r="F132">
        <v>2.352005700964283E-3</v>
      </c>
      <c r="G132">
        <v>1.456520823634611E-3</v>
      </c>
      <c r="H132">
        <f t="shared" si="6"/>
        <v>0.41878385302375637</v>
      </c>
      <c r="I132">
        <f t="shared" si="7"/>
        <v>0.34659231103852534</v>
      </c>
      <c r="J132">
        <v>2.0348364980987772</v>
      </c>
      <c r="K132">
        <f t="shared" si="4"/>
        <v>1.2425994667486138</v>
      </c>
      <c r="L132">
        <v>3.5496178309774862E-3</v>
      </c>
      <c r="M132">
        <v>1.6880969200710738E-3</v>
      </c>
      <c r="N132">
        <v>1.9515829397337614E-3</v>
      </c>
      <c r="O132">
        <f t="shared" si="8"/>
        <v>1.2406478838088799</v>
      </c>
      <c r="P132">
        <f t="shared" si="9"/>
        <v>0.15705647652016735</v>
      </c>
      <c r="Q132">
        <v>0.72750598499999997</v>
      </c>
      <c r="R132">
        <f t="shared" si="10"/>
        <v>2.5499299798473909</v>
      </c>
      <c r="S132">
        <v>3.0851111255405473E-3</v>
      </c>
      <c r="T132">
        <v>1.6205084033548704E-3</v>
      </c>
      <c r="U132">
        <v>3.3371607397009615E-3</v>
      </c>
      <c r="V132">
        <f t="shared" si="11"/>
        <v>2.5465928191076901</v>
      </c>
      <c r="W132">
        <f t="shared" si="12"/>
        <v>0.13087264223234418</v>
      </c>
      <c r="X132">
        <v>0.43274537800000001</v>
      </c>
      <c r="Y132">
        <f t="shared" si="13"/>
        <v>2.8446905868473911</v>
      </c>
      <c r="Z132">
        <v>2.4064586150645989E-3</v>
      </c>
      <c r="AA132">
        <v>1.3051439576911269E-3</v>
      </c>
      <c r="AB132">
        <v>4.1458660420337261E-3</v>
      </c>
      <c r="AC132">
        <f t="shared" si="14"/>
        <v>2.8405447208053571</v>
      </c>
      <c r="AD132">
        <f t="shared" si="15"/>
        <v>0.14574049146864701</v>
      </c>
    </row>
    <row r="133" spans="1:32">
      <c r="A133" s="1">
        <v>2035</v>
      </c>
      <c r="B133">
        <v>3.3490768654869396</v>
      </c>
      <c r="C133">
        <v>2.827716079</v>
      </c>
      <c r="D133">
        <f t="shared" si="5"/>
        <v>0.52136078648693962</v>
      </c>
      <c r="E133">
        <v>5.7373869357878271E-3</v>
      </c>
      <c r="F133">
        <v>2.7809555824472921E-3</v>
      </c>
      <c r="G133">
        <v>1.8492958596744375E-3</v>
      </c>
      <c r="H133">
        <f t="shared" si="6"/>
        <v>0.5195114906272652</v>
      </c>
      <c r="I133">
        <f t="shared" si="7"/>
        <v>0.35470559113880795</v>
      </c>
      <c r="J133">
        <v>1.7385371822569962</v>
      </c>
      <c r="K133">
        <f t="shared" si="4"/>
        <v>1.6105396832299435</v>
      </c>
      <c r="L133">
        <v>4.5383005411280359E-3</v>
      </c>
      <c r="M133">
        <v>2.2661533556786895E-3</v>
      </c>
      <c r="N133">
        <v>3.5879958619782063E-3</v>
      </c>
      <c r="O133">
        <f t="shared" si="8"/>
        <v>1.6069516873679652</v>
      </c>
      <c r="P133">
        <f t="shared" si="9"/>
        <v>0.22278220768720627</v>
      </c>
      <c r="Q133">
        <v>0.59908713199999997</v>
      </c>
      <c r="R133">
        <f t="shared" si="10"/>
        <v>2.7499897334869399</v>
      </c>
      <c r="S133">
        <v>4.3968186609101428E-3</v>
      </c>
      <c r="T133">
        <v>2.4370435998327081E-3</v>
      </c>
      <c r="U133">
        <v>8.5573606238419971E-3</v>
      </c>
      <c r="V133">
        <f t="shared" si="11"/>
        <v>2.7414323728630978</v>
      </c>
      <c r="W133">
        <f t="shared" si="12"/>
        <v>0.31117791167137959</v>
      </c>
      <c r="X133">
        <v>0.36119114099999999</v>
      </c>
      <c r="Y133">
        <f t="shared" si="13"/>
        <v>2.9878857244869397</v>
      </c>
      <c r="Z133">
        <v>3.2101616990112942E-3</v>
      </c>
      <c r="AA133">
        <v>1.8175507588284047E-3</v>
      </c>
      <c r="AB133">
        <v>1.0532727801801868E-2</v>
      </c>
      <c r="AC133">
        <f t="shared" si="14"/>
        <v>2.9773529966851378</v>
      </c>
      <c r="AD133">
        <f t="shared" si="15"/>
        <v>0.35251441229769526</v>
      </c>
    </row>
    <row r="134" spans="1:32">
      <c r="A134" s="1">
        <v>2040</v>
      </c>
      <c r="B134">
        <v>3.3789154751208654</v>
      </c>
      <c r="C134">
        <v>2.7520485450000001</v>
      </c>
      <c r="D134">
        <f t="shared" si="5"/>
        <v>0.62686693012086536</v>
      </c>
      <c r="E134">
        <v>6.5932702493073352E-3</v>
      </c>
      <c r="F134">
        <v>3.2687745736192171E-3</v>
      </c>
      <c r="G134">
        <v>2.3424996093839934E-3</v>
      </c>
      <c r="H134">
        <f t="shared" si="6"/>
        <v>0.62452443051148132</v>
      </c>
      <c r="I134">
        <f t="shared" si="7"/>
        <v>0.37368371129935651</v>
      </c>
      <c r="J134">
        <v>1.4079584629030042</v>
      </c>
      <c r="K134">
        <f t="shared" si="4"/>
        <v>1.9709570122178612</v>
      </c>
      <c r="L134">
        <v>6.6411199311056822E-3</v>
      </c>
      <c r="M134">
        <v>3.5274501868479717E-3</v>
      </c>
      <c r="N134">
        <v>8.8029516866295881E-3</v>
      </c>
      <c r="O134">
        <f t="shared" si="8"/>
        <v>1.9621540605312318</v>
      </c>
      <c r="P134">
        <f t="shared" si="9"/>
        <v>0.44663336805727077</v>
      </c>
      <c r="Q134">
        <v>0.49158612800000001</v>
      </c>
      <c r="R134">
        <f t="shared" si="10"/>
        <v>2.8873293471208656</v>
      </c>
      <c r="S134">
        <v>6.4755327152336839E-3</v>
      </c>
      <c r="T134">
        <v>3.7512609807510183E-3</v>
      </c>
      <c r="U134">
        <v>2.3195866131791497E-2</v>
      </c>
      <c r="V134">
        <f t="shared" si="11"/>
        <v>2.8641334809890742</v>
      </c>
      <c r="W134">
        <f t="shared" si="12"/>
        <v>0.80336751866985756</v>
      </c>
      <c r="X134">
        <v>0.29683542200000002</v>
      </c>
      <c r="Y134">
        <f t="shared" si="13"/>
        <v>3.0820800531208654</v>
      </c>
      <c r="Z134">
        <v>3.9073194352968552E-3</v>
      </c>
      <c r="AA134">
        <v>2.2729642634116932E-3</v>
      </c>
      <c r="AB134">
        <v>2.2105862059443333E-2</v>
      </c>
      <c r="AC134">
        <f t="shared" si="14"/>
        <v>3.0599741910614222</v>
      </c>
      <c r="AD134">
        <f t="shared" si="15"/>
        <v>0.71723841296916635</v>
      </c>
    </row>
    <row r="135" spans="1:32">
      <c r="A135" s="1">
        <v>2045</v>
      </c>
      <c r="B135">
        <v>3.3360785284264125</v>
      </c>
      <c r="C135">
        <v>2.6131595179999998</v>
      </c>
      <c r="D135">
        <f t="shared" si="5"/>
        <v>0.72291901042641271</v>
      </c>
      <c r="E135">
        <v>7.470182952742258E-3</v>
      </c>
      <c r="F135">
        <v>3.7925150395220278E-3</v>
      </c>
      <c r="G135">
        <v>2.9422584531575524E-3</v>
      </c>
      <c r="H135">
        <f t="shared" si="6"/>
        <v>0.71997675197325517</v>
      </c>
      <c r="I135">
        <f t="shared" si="7"/>
        <v>0.4069969679483274</v>
      </c>
      <c r="J135">
        <v>1.0786903007081068</v>
      </c>
      <c r="K135">
        <f t="shared" si="4"/>
        <v>2.2573882277183057</v>
      </c>
      <c r="L135">
        <v>1.055677372614142E-2</v>
      </c>
      <c r="M135">
        <v>5.9693259968002475E-3</v>
      </c>
      <c r="N135">
        <v>2.6481318964528992E-2</v>
      </c>
      <c r="O135">
        <f t="shared" si="8"/>
        <v>2.2309069087537767</v>
      </c>
      <c r="P135">
        <f t="shared" si="9"/>
        <v>1.1730954666710318</v>
      </c>
      <c r="Q135">
        <v>0.39648389299999998</v>
      </c>
      <c r="R135">
        <f t="shared" si="10"/>
        <v>2.9395946354264124</v>
      </c>
      <c r="S135">
        <v>8.3825352419946118E-3</v>
      </c>
      <c r="T135">
        <v>4.9730111038450769E-3</v>
      </c>
      <c r="U135">
        <v>4.7590134228611129E-2</v>
      </c>
      <c r="V135">
        <f t="shared" si="11"/>
        <v>2.8920045011978015</v>
      </c>
      <c r="W135">
        <f t="shared" si="12"/>
        <v>1.6189352659404275</v>
      </c>
      <c r="X135">
        <v>0.21400659299999999</v>
      </c>
      <c r="Y135">
        <f t="shared" si="13"/>
        <v>3.1220719354264124</v>
      </c>
      <c r="Z135">
        <v>4.913688306973826E-3</v>
      </c>
      <c r="AA135">
        <v>2.9253906898105008E-3</v>
      </c>
      <c r="AB135">
        <v>4.6142250541312456E-2</v>
      </c>
      <c r="AC135">
        <f t="shared" si="14"/>
        <v>3.0759296848851001</v>
      </c>
      <c r="AD135">
        <f t="shared" si="15"/>
        <v>1.4779368155401054</v>
      </c>
    </row>
    <row r="136" spans="1:32">
      <c r="A136" s="1">
        <v>2050</v>
      </c>
      <c r="B136">
        <v>3.2263983036429931</v>
      </c>
      <c r="C136">
        <v>2.429177921</v>
      </c>
      <c r="D136">
        <f t="shared" si="5"/>
        <v>0.79722038264299311</v>
      </c>
      <c r="E136">
        <v>8.3822073916111611E-3</v>
      </c>
      <c r="F136">
        <v>4.3627874665910357E-3</v>
      </c>
      <c r="G136">
        <v>3.6841554641745614E-3</v>
      </c>
      <c r="H136">
        <f t="shared" si="6"/>
        <v>0.79353622717881855</v>
      </c>
      <c r="I136">
        <f t="shared" si="7"/>
        <v>0.46212509669667834</v>
      </c>
      <c r="J136">
        <v>0.61603594966263708</v>
      </c>
      <c r="K136">
        <f t="shared" si="4"/>
        <v>2.610362353980356</v>
      </c>
      <c r="L136">
        <v>2.1812903763293045E-2</v>
      </c>
      <c r="M136">
        <v>1.3089877870187915E-2</v>
      </c>
      <c r="N136">
        <v>0.11557911725525193</v>
      </c>
      <c r="O136">
        <f t="shared" si="8"/>
        <v>2.4947832367251039</v>
      </c>
      <c r="P136">
        <f t="shared" si="9"/>
        <v>4.4277039576139128</v>
      </c>
      <c r="Q136">
        <v>0.27760665099999998</v>
      </c>
      <c r="R136">
        <f t="shared" si="10"/>
        <v>2.9487916526429929</v>
      </c>
      <c r="S136">
        <v>1.2306236442355754E-2</v>
      </c>
      <c r="T136">
        <v>7.4453607473415192E-3</v>
      </c>
      <c r="U136">
        <v>0.10566921169856187</v>
      </c>
      <c r="V136">
        <f t="shared" si="11"/>
        <v>2.8431224409444309</v>
      </c>
      <c r="W136">
        <f t="shared" si="12"/>
        <v>3.5834750008143463</v>
      </c>
      <c r="X136">
        <v>9.1060695999999997E-2</v>
      </c>
      <c r="Y136">
        <f t="shared" si="13"/>
        <v>3.1353376076429931</v>
      </c>
      <c r="Z136">
        <v>6.8464970390814603E-2</v>
      </c>
      <c r="AA136">
        <v>4.1478397485100939E-2</v>
      </c>
      <c r="AB136">
        <v>1.1215349137145119</v>
      </c>
      <c r="AC136">
        <f t="shared" si="14"/>
        <v>2.013802693928481</v>
      </c>
      <c r="AD136">
        <f t="shared" si="15"/>
        <v>35.770786245811394</v>
      </c>
    </row>
    <row r="137" spans="1:32">
      <c r="A137" s="1">
        <v>2055</v>
      </c>
      <c r="B137">
        <v>3.0598608048398379</v>
      </c>
      <c r="C137">
        <v>1.9019384610000001</v>
      </c>
      <c r="D137">
        <f t="shared" si="5"/>
        <v>1.1579223438398378</v>
      </c>
      <c r="E137">
        <v>1.1974921633444449E-2</v>
      </c>
      <c r="F137">
        <v>6.6225338780434469E-3</v>
      </c>
      <c r="G137">
        <v>6.8967987008055716E-3</v>
      </c>
      <c r="H137">
        <f t="shared" si="6"/>
        <v>1.1510255451390323</v>
      </c>
      <c r="I137">
        <f t="shared" si="7"/>
        <v>0.59561841409284766</v>
      </c>
      <c r="J137">
        <v>0.35120023499708991</v>
      </c>
      <c r="K137">
        <f t="shared" si="4"/>
        <v>2.7086605698427482</v>
      </c>
      <c r="L137">
        <v>3.3064323376180142E-2</v>
      </c>
      <c r="M137">
        <v>2.0162334847097077E-2</v>
      </c>
      <c r="N137">
        <v>0.25010142560411641</v>
      </c>
      <c r="O137">
        <f t="shared" si="8"/>
        <v>2.4585591442386319</v>
      </c>
      <c r="P137">
        <f t="shared" si="9"/>
        <v>9.2333985434962091</v>
      </c>
      <c r="Q137">
        <v>-5.6001437000000001E-2</v>
      </c>
      <c r="R137">
        <f t="shared" si="10"/>
        <v>3.1158622418398378</v>
      </c>
      <c r="S137">
        <v>6.14259576375734E-2</v>
      </c>
      <c r="T137">
        <v>3.7669072035112695E-2</v>
      </c>
      <c r="U137">
        <v>0.7752429045544178</v>
      </c>
      <c r="V137">
        <f t="shared" si="11"/>
        <v>2.3406193372854203</v>
      </c>
      <c r="W137">
        <f t="shared" si="12"/>
        <v>24.880525658177255</v>
      </c>
      <c r="X137">
        <v>-0.69534638100000001</v>
      </c>
      <c r="Y137">
        <f t="shared" si="13"/>
        <v>3.7552071858398381</v>
      </c>
      <c r="Z137">
        <v>5.5792976232122746E-2</v>
      </c>
      <c r="AA137">
        <v>3.4074783009283162E-2</v>
      </c>
      <c r="AB137">
        <v>1.1327137833298608</v>
      </c>
      <c r="AC137">
        <f t="shared" si="14"/>
        <v>2.6224934025099773</v>
      </c>
      <c r="AD137">
        <f t="shared" si="15"/>
        <v>30.163815930079863</v>
      </c>
    </row>
    <row r="138" spans="1:32">
      <c r="A138" s="1">
        <v>2060</v>
      </c>
      <c r="B138">
        <v>2.8081124656962104</v>
      </c>
      <c r="C138" s="11">
        <v>0.61572681299999998</v>
      </c>
      <c r="D138">
        <f t="shared" si="5"/>
        <v>2.1923856526962107</v>
      </c>
      <c r="E138">
        <v>4.0553023490952585E-2</v>
      </c>
      <c r="F138">
        <v>2.4818522859956955E-2</v>
      </c>
      <c r="G138">
        <v>3.9344665477673103E-2</v>
      </c>
      <c r="H138">
        <f t="shared" si="6"/>
        <v>2.1530409872185374</v>
      </c>
      <c r="I138">
        <f t="shared" si="7"/>
        <v>1.7946051338771885</v>
      </c>
      <c r="J138">
        <v>-0.2249129811553984</v>
      </c>
      <c r="K138">
        <f t="shared" si="4"/>
        <v>3.0330254468516089</v>
      </c>
      <c r="L138">
        <v>4.2203963295228943E-2</v>
      </c>
      <c r="M138">
        <v>2.61466917357389E-2</v>
      </c>
      <c r="N138">
        <v>0.43338194933201807</v>
      </c>
      <c r="O138">
        <f t="shared" si="8"/>
        <v>2.5996434975195908</v>
      </c>
      <c r="P138">
        <f t="shared" si="9"/>
        <v>14.288767335660976</v>
      </c>
      <c r="Q138">
        <v>-0.36246589299999998</v>
      </c>
      <c r="R138">
        <f t="shared" si="10"/>
        <v>3.1705783586962104</v>
      </c>
      <c r="S138">
        <v>3.4687997217628552E-2</v>
      </c>
      <c r="T138">
        <v>2.1478922975134044E-2</v>
      </c>
      <c r="U138">
        <v>0.52134067893334812</v>
      </c>
      <c r="V138">
        <f t="shared" si="11"/>
        <v>2.6492376797628623</v>
      </c>
      <c r="W138">
        <f t="shared" si="12"/>
        <v>16.443078200651421</v>
      </c>
      <c r="X138">
        <v>-0.51628655099999998</v>
      </c>
      <c r="Y138">
        <f t="shared" si="13"/>
        <v>3.3243990166962103</v>
      </c>
      <c r="Z138">
        <v>2.8788823856027702E-2</v>
      </c>
      <c r="AA138">
        <v>1.7679333621918918E-2</v>
      </c>
      <c r="AB138">
        <v>0.64623113456716785</v>
      </c>
      <c r="AC138">
        <f t="shared" si="14"/>
        <v>2.6781678821290424</v>
      </c>
      <c r="AD138">
        <f t="shared" si="15"/>
        <v>19.43903638888068</v>
      </c>
      <c r="AF138" t="s">
        <v>27</v>
      </c>
    </row>
    <row r="139" spans="1:32">
      <c r="A139" s="1">
        <v>2065</v>
      </c>
      <c r="B139">
        <v>2.5088157417725605</v>
      </c>
      <c r="C139">
        <v>8.9649962E-2</v>
      </c>
      <c r="D139">
        <f t="shared" si="5"/>
        <v>2.4191657797725603</v>
      </c>
      <c r="E139">
        <v>6.2248664821300523E-2</v>
      </c>
      <c r="F139">
        <v>3.9376010215105971E-2</v>
      </c>
      <c r="G139">
        <v>8.1377609110438606E-2</v>
      </c>
      <c r="H139">
        <f t="shared" si="6"/>
        <v>2.3377881706621215</v>
      </c>
      <c r="I139">
        <f t="shared" si="7"/>
        <v>3.3638707107575483</v>
      </c>
      <c r="J139">
        <v>-0.3100626386174099</v>
      </c>
      <c r="K139">
        <f t="shared" si="4"/>
        <v>2.8188783803899704</v>
      </c>
      <c r="L139">
        <v>5.1800640927994232E-2</v>
      </c>
      <c r="M139">
        <v>3.2198065446889246E-2</v>
      </c>
      <c r="N139">
        <v>0.56888018158521658</v>
      </c>
      <c r="O139">
        <f t="shared" si="8"/>
        <v>2.2499981988047537</v>
      </c>
      <c r="P139">
        <f t="shared" si="9"/>
        <v>20.181082857023309</v>
      </c>
      <c r="Q139">
        <v>-0.60204169100000005</v>
      </c>
      <c r="R139">
        <f t="shared" si="10"/>
        <v>3.1108574327725607</v>
      </c>
      <c r="S139">
        <v>5.339321386947999E-2</v>
      </c>
      <c r="T139">
        <v>3.314050434431471E-2</v>
      </c>
      <c r="U139">
        <v>0.84453540659752613</v>
      </c>
      <c r="V139">
        <f t="shared" si="11"/>
        <v>2.2663220261750343</v>
      </c>
      <c r="W139">
        <f t="shared" si="12"/>
        <v>27.14799455932738</v>
      </c>
      <c r="X139">
        <v>-0.914149027</v>
      </c>
      <c r="Y139">
        <f t="shared" si="13"/>
        <v>3.4229647687725606</v>
      </c>
      <c r="Z139">
        <v>4.7126464335340033E-2</v>
      </c>
      <c r="AA139">
        <v>2.8995821679157083E-2</v>
      </c>
      <c r="AB139">
        <v>1.1044780169695496</v>
      </c>
      <c r="AC139">
        <f t="shared" si="14"/>
        <v>2.318486751803011</v>
      </c>
      <c r="AD139">
        <f t="shared" si="15"/>
        <v>32.266707126103547</v>
      </c>
    </row>
    <row r="140" spans="1:32">
      <c r="A140" s="1">
        <v>2070</v>
      </c>
      <c r="B140">
        <v>2.1625692216109385</v>
      </c>
      <c r="C140">
        <v>0.16258207699999999</v>
      </c>
      <c r="D140">
        <f t="shared" si="5"/>
        <v>1.9999871446109385</v>
      </c>
      <c r="E140">
        <v>6.0628552194548165E-2</v>
      </c>
      <c r="F140">
        <v>3.8395818059011634E-2</v>
      </c>
      <c r="G140">
        <v>8.0250314233511033E-2</v>
      </c>
      <c r="H140">
        <f t="shared" si="6"/>
        <v>1.9197368303774276</v>
      </c>
      <c r="I140">
        <f t="shared" si="7"/>
        <v>4.0125415030666254</v>
      </c>
      <c r="J140">
        <v>-0.32417915361865424</v>
      </c>
      <c r="K140">
        <f t="shared" si="4"/>
        <v>2.4867483752295927</v>
      </c>
      <c r="L140">
        <v>4.0663357127517716E-2</v>
      </c>
      <c r="M140">
        <v>2.537101359358071E-2</v>
      </c>
      <c r="N140">
        <v>0.47750102096349178</v>
      </c>
      <c r="O140">
        <f t="shared" si="8"/>
        <v>2.0092473542661011</v>
      </c>
      <c r="P140">
        <f t="shared" si="9"/>
        <v>19.201822979753864</v>
      </c>
      <c r="Q140">
        <v>-0.43646571000000001</v>
      </c>
      <c r="R140">
        <f t="shared" si="10"/>
        <v>2.5990349316109382</v>
      </c>
      <c r="S140">
        <v>3.3791925067671424E-2</v>
      </c>
      <c r="T140">
        <v>2.1035324264110287E-2</v>
      </c>
      <c r="U140">
        <v>0.56278151688826461</v>
      </c>
      <c r="V140">
        <f t="shared" si="11"/>
        <v>2.0362534147226734</v>
      </c>
      <c r="W140">
        <f t="shared" si="12"/>
        <v>21.65348029929865</v>
      </c>
      <c r="X140">
        <v>-0.53715954099999996</v>
      </c>
      <c r="Y140">
        <f t="shared" si="13"/>
        <v>2.6997287626109383</v>
      </c>
      <c r="Z140">
        <v>2.629141247312659E-2</v>
      </c>
      <c r="AA140">
        <v>1.6208657658312118E-2</v>
      </c>
      <c r="AB140">
        <v>0.63965598651025624</v>
      </c>
      <c r="AC140">
        <f t="shared" si="14"/>
        <v>2.0600727761006823</v>
      </c>
      <c r="AD140">
        <f t="shared" si="15"/>
        <v>23.69334265608363</v>
      </c>
    </row>
    <row r="141" spans="1:32">
      <c r="A141" s="1">
        <v>2075</v>
      </c>
      <c r="B141">
        <v>1.7640384451743325</v>
      </c>
      <c r="C141">
        <v>0.105388966</v>
      </c>
      <c r="D141">
        <f t="shared" si="5"/>
        <v>1.6586494791743325</v>
      </c>
      <c r="E141">
        <v>6.3067271466656458E-2</v>
      </c>
      <c r="F141">
        <v>4.0089562785109202E-2</v>
      </c>
      <c r="G141">
        <v>8.6667262789885902E-2</v>
      </c>
      <c r="H141">
        <f t="shared" si="6"/>
        <v>1.5719822163844466</v>
      </c>
      <c r="I141">
        <f t="shared" si="7"/>
        <v>5.2251704701965389</v>
      </c>
      <c r="J141">
        <v>-0.50155428684621384</v>
      </c>
      <c r="K141">
        <f t="shared" si="4"/>
        <v>2.2655927320205462</v>
      </c>
      <c r="L141">
        <v>5.6532700460744975E-2</v>
      </c>
      <c r="M141">
        <v>3.5342739721511883E-2</v>
      </c>
      <c r="N141">
        <v>0.69096083788421903</v>
      </c>
      <c r="O141">
        <f t="shared" si="8"/>
        <v>1.5746318941363273</v>
      </c>
      <c r="P141">
        <f t="shared" si="9"/>
        <v>30.49801617557241</v>
      </c>
      <c r="Q141">
        <v>-0.72644331200000001</v>
      </c>
      <c r="R141">
        <f t="shared" si="10"/>
        <v>2.4904817571743325</v>
      </c>
      <c r="S141">
        <v>5.2109209717542453E-2</v>
      </c>
      <c r="T141">
        <v>3.2487921462490452E-2</v>
      </c>
      <c r="U141">
        <v>0.89648378586846211</v>
      </c>
      <c r="V141">
        <f t="shared" si="11"/>
        <v>1.5939979713058703</v>
      </c>
      <c r="W141">
        <f t="shared" si="12"/>
        <v>35.996400426783318</v>
      </c>
      <c r="X141">
        <v>-0.67203623300000004</v>
      </c>
      <c r="Y141">
        <f t="shared" si="13"/>
        <v>2.4360746781743323</v>
      </c>
      <c r="Z141">
        <v>3.1324317194192833E-2</v>
      </c>
      <c r="AA141">
        <v>1.9335809701081709E-2</v>
      </c>
      <c r="AB141">
        <v>0.78242741096785229</v>
      </c>
      <c r="AC141">
        <f t="shared" si="14"/>
        <v>1.6536472672064799</v>
      </c>
      <c r="AD141">
        <f t="shared" si="15"/>
        <v>32.11836722321776</v>
      </c>
    </row>
    <row r="142" spans="1:32">
      <c r="A142" s="1">
        <v>2080</v>
      </c>
      <c r="B142">
        <v>1.3125517440706953</v>
      </c>
      <c r="C142">
        <v>9.8453514000000006E-2</v>
      </c>
      <c r="D142">
        <f t="shared" si="5"/>
        <v>1.2140982300706953</v>
      </c>
      <c r="E142">
        <v>6.1680473608421736E-2</v>
      </c>
      <c r="F142">
        <v>3.9284911735980539E-2</v>
      </c>
      <c r="G142">
        <v>8.6401130513634863E-2</v>
      </c>
      <c r="H142">
        <f t="shared" si="6"/>
        <v>1.1276970995570603</v>
      </c>
      <c r="I142">
        <f t="shared" si="7"/>
        <v>7.1164859954209678</v>
      </c>
      <c r="J142">
        <v>-0.38211055646407843</v>
      </c>
      <c r="K142">
        <f t="shared" si="4"/>
        <v>1.6946623005347736</v>
      </c>
      <c r="L142">
        <v>4.04750290311355E-2</v>
      </c>
      <c r="M142">
        <v>2.534962620943354E-2</v>
      </c>
      <c r="N142">
        <v>0.51115040611053741</v>
      </c>
      <c r="O142">
        <f t="shared" si="8"/>
        <v>1.1835118944242362</v>
      </c>
      <c r="P142">
        <f t="shared" si="9"/>
        <v>30.162375474407909</v>
      </c>
      <c r="Q142">
        <v>-0.46447775600000002</v>
      </c>
      <c r="R142">
        <f t="shared" si="10"/>
        <v>1.7770295000706953</v>
      </c>
      <c r="S142">
        <v>3.2382783379767799E-2</v>
      </c>
      <c r="T142">
        <v>2.021845813737936E-2</v>
      </c>
      <c r="U142">
        <v>0.57218226784732051</v>
      </c>
      <c r="V142">
        <f t="shared" si="11"/>
        <v>1.2048472322233748</v>
      </c>
      <c r="W142">
        <f t="shared" si="12"/>
        <v>32.198805243500878</v>
      </c>
      <c r="X142">
        <v>-0.40850382200000002</v>
      </c>
      <c r="Y142">
        <f t="shared" si="13"/>
        <v>1.7210555660706954</v>
      </c>
      <c r="Z142">
        <v>1.8995594419340893E-2</v>
      </c>
      <c r="AA142">
        <v>1.1738513102304537E-2</v>
      </c>
      <c r="AB142">
        <v>0.48456178441477665</v>
      </c>
      <c r="AC142">
        <f t="shared" si="14"/>
        <v>1.2364937816559187</v>
      </c>
      <c r="AD142">
        <f t="shared" si="15"/>
        <v>28.154918061191317</v>
      </c>
    </row>
    <row r="143" spans="1:32">
      <c r="A143" s="1">
        <v>2085</v>
      </c>
      <c r="B143">
        <v>0.8381164818444844</v>
      </c>
      <c r="C143">
        <v>8.0098817000000003E-2</v>
      </c>
      <c r="D143">
        <f t="shared" si="5"/>
        <v>0.75801766484448441</v>
      </c>
      <c r="E143">
        <v>6.3046720877326906E-2</v>
      </c>
      <c r="F143">
        <v>4.0232516322674119E-2</v>
      </c>
      <c r="G143">
        <v>9.0029542550953121E-2</v>
      </c>
      <c r="H143">
        <f t="shared" si="6"/>
        <v>0.66798812229353133</v>
      </c>
      <c r="I143">
        <f t="shared" si="7"/>
        <v>11.876971570236911</v>
      </c>
      <c r="J143">
        <v>-0.55892778585944658</v>
      </c>
      <c r="K143">
        <f t="shared" si="4"/>
        <v>1.397044267703931</v>
      </c>
      <c r="L143">
        <v>5.5010299431014813E-2</v>
      </c>
      <c r="M143">
        <v>3.4496092589352496E-2</v>
      </c>
      <c r="N143">
        <v>0.71285032420185057</v>
      </c>
      <c r="O143">
        <f t="shared" si="8"/>
        <v>0.6841939435020804</v>
      </c>
      <c r="P143">
        <f t="shared" si="9"/>
        <v>51.025607468647628</v>
      </c>
      <c r="Q143">
        <v>-0.61742428500000002</v>
      </c>
      <c r="R143">
        <f t="shared" si="10"/>
        <v>1.4555407668444844</v>
      </c>
      <c r="S143">
        <v>4.0916912232852126E-2</v>
      </c>
      <c r="T143">
        <v>2.5573163197915229E-2</v>
      </c>
      <c r="U143">
        <v>0.73862213359432627</v>
      </c>
      <c r="V143">
        <f t="shared" si="11"/>
        <v>0.71691863325015814</v>
      </c>
      <c r="W143">
        <f t="shared" si="12"/>
        <v>50.745547663059277</v>
      </c>
      <c r="X143">
        <v>-0.38174659799999999</v>
      </c>
      <c r="Y143">
        <f t="shared" si="13"/>
        <v>1.2198630798444845</v>
      </c>
      <c r="Z143">
        <v>1.7392970394332408E-2</v>
      </c>
      <c r="AA143">
        <v>1.0757654616079837E-2</v>
      </c>
      <c r="AB143">
        <v>0.45151126066287822</v>
      </c>
      <c r="AC143">
        <f t="shared" si="14"/>
        <v>0.76835181918160633</v>
      </c>
      <c r="AD143">
        <f t="shared" si="15"/>
        <v>37.013273712689099</v>
      </c>
    </row>
    <row r="144" spans="1:32">
      <c r="A144" s="1">
        <v>2090</v>
      </c>
      <c r="B144">
        <v>0.43295117699822289</v>
      </c>
      <c r="C144">
        <v>7.2360682999999995E-2</v>
      </c>
      <c r="D144">
        <f t="shared" si="5"/>
        <v>0.36059049399822291</v>
      </c>
      <c r="E144">
        <v>6.0088474890312049E-2</v>
      </c>
      <c r="F144">
        <v>3.8398365673506824E-2</v>
      </c>
      <c r="G144">
        <v>8.705262243574001E-2</v>
      </c>
      <c r="H144">
        <f t="shared" si="6"/>
        <v>0.27353787156248288</v>
      </c>
      <c r="I144">
        <f t="shared" si="7"/>
        <v>24.141685342423095</v>
      </c>
      <c r="J144">
        <v>-0.43294054796180476</v>
      </c>
      <c r="K144">
        <f t="shared" si="4"/>
        <v>0.86589172496002764</v>
      </c>
      <c r="L144">
        <v>4.1853332434191766E-2</v>
      </c>
      <c r="M144">
        <v>2.6271878869269613E-2</v>
      </c>
      <c r="N144">
        <v>0.55316744383081828</v>
      </c>
      <c r="O144">
        <f t="shared" si="8"/>
        <v>0.31272428112920936</v>
      </c>
      <c r="P144">
        <f t="shared" si="9"/>
        <v>63.884135612492919</v>
      </c>
      <c r="Q144">
        <v>-0.42282624099999999</v>
      </c>
      <c r="R144">
        <f t="shared" si="10"/>
        <v>0.85577741799822293</v>
      </c>
      <c r="S144">
        <v>2.7989764544161619E-2</v>
      </c>
      <c r="T144">
        <v>1.7508377723924079E-2</v>
      </c>
      <c r="U144">
        <v>0.51368677227215287</v>
      </c>
      <c r="V144">
        <f t="shared" si="11"/>
        <v>0.34209064572607006</v>
      </c>
      <c r="W144">
        <f t="shared" si="12"/>
        <v>60.025745184271685</v>
      </c>
      <c r="X144">
        <v>-0.25108024499999998</v>
      </c>
      <c r="Y144">
        <f t="shared" si="13"/>
        <v>0.68403142199822287</v>
      </c>
      <c r="Z144">
        <v>1.1710664246698376E-2</v>
      </c>
      <c r="AA144">
        <v>7.2482355990228352E-3</v>
      </c>
      <c r="AB144">
        <v>0.30816585765066579</v>
      </c>
      <c r="AC144">
        <f t="shared" si="14"/>
        <v>0.37586556434755708</v>
      </c>
      <c r="AD144">
        <f t="shared" si="15"/>
        <v>45.051418361811223</v>
      </c>
    </row>
    <row r="145" spans="1:30">
      <c r="A145" s="1">
        <v>2095</v>
      </c>
      <c r="B145">
        <v>0.20534073518942991</v>
      </c>
      <c r="C145">
        <v>6.2518870000000004E-2</v>
      </c>
      <c r="D145">
        <f t="shared" si="5"/>
        <v>0.14282186518942991</v>
      </c>
      <c r="E145">
        <v>6.1916780716800943E-2</v>
      </c>
      <c r="F145">
        <v>3.9614530006723339E-2</v>
      </c>
      <c r="G145">
        <v>9.0871475244400132E-2</v>
      </c>
      <c r="H145">
        <f t="shared" si="6"/>
        <v>5.1950389945029776E-2</v>
      </c>
      <c r="I145">
        <f t="shared" si="7"/>
        <v>63.625744646223417</v>
      </c>
      <c r="J145">
        <v>-0.5334776249108184</v>
      </c>
      <c r="K145">
        <f t="shared" si="4"/>
        <v>0.73881836010024826</v>
      </c>
      <c r="L145">
        <v>4.912340980734247E-2</v>
      </c>
      <c r="M145">
        <v>3.08611910680959E-2</v>
      </c>
      <c r="N145">
        <v>0.66111517867596448</v>
      </c>
      <c r="O145">
        <f t="shared" si="8"/>
        <v>7.7703181424283785E-2</v>
      </c>
      <c r="P145">
        <f t="shared" si="9"/>
        <v>89.482776062340889</v>
      </c>
      <c r="Q145">
        <v>-0.42184616699999999</v>
      </c>
      <c r="R145">
        <f t="shared" si="10"/>
        <v>0.62718690218942985</v>
      </c>
      <c r="S145">
        <v>2.7213267317509914E-2</v>
      </c>
      <c r="T145">
        <v>1.7035103030792663E-2</v>
      </c>
      <c r="U145">
        <v>0.50707376806357751</v>
      </c>
      <c r="V145">
        <f t="shared" si="11"/>
        <v>0.12011313412585234</v>
      </c>
      <c r="W145">
        <f t="shared" si="12"/>
        <v>80.848909040263337</v>
      </c>
      <c r="X145">
        <v>-0.19542728200000001</v>
      </c>
      <c r="Y145">
        <f t="shared" si="13"/>
        <v>0.40076801718942989</v>
      </c>
      <c r="Z145">
        <v>9.2313869069965016E-3</v>
      </c>
      <c r="AA145">
        <v>5.7174368043889697E-3</v>
      </c>
      <c r="AB145">
        <v>0.24604116228858897</v>
      </c>
      <c r="AC145">
        <f t="shared" si="14"/>
        <v>0.15472685490084093</v>
      </c>
      <c r="AD145">
        <f t="shared" si="15"/>
        <v>61.392414498059452</v>
      </c>
    </row>
    <row r="146" spans="1:30">
      <c r="A146" s="1">
        <v>2100</v>
      </c>
      <c r="B146">
        <v>0.11569534001098024</v>
      </c>
      <c r="C146">
        <v>5.5730766000000001E-2</v>
      </c>
      <c r="D146">
        <f t="shared" si="5"/>
        <v>5.9964574010980237E-2</v>
      </c>
      <c r="E146">
        <v>5.8620859013818388E-2</v>
      </c>
      <c r="F146">
        <v>3.7555490531985564E-2</v>
      </c>
      <c r="G146">
        <v>8.6963463206317954E-2</v>
      </c>
      <c r="H146">
        <f t="shared" si="6"/>
        <v>-2.6998889195337716E-2</v>
      </c>
      <c r="I146">
        <f t="shared" si="7"/>
        <v>145.02473275369869</v>
      </c>
      <c r="J146">
        <v>-0.45755086403352718</v>
      </c>
      <c r="K146">
        <f t="shared" si="4"/>
        <v>0.57324620404450743</v>
      </c>
      <c r="L146">
        <v>4.1515794451888667E-2</v>
      </c>
      <c r="M146">
        <v>2.6105543822631066E-2</v>
      </c>
      <c r="N146">
        <v>0.56746122493291828</v>
      </c>
      <c r="O146">
        <f t="shared" si="8"/>
        <v>5.7849791115891502E-3</v>
      </c>
      <c r="P146">
        <f t="shared" si="9"/>
        <v>98.990838653483692</v>
      </c>
      <c r="Q146">
        <v>-0.30110730299999999</v>
      </c>
      <c r="R146">
        <f t="shared" si="10"/>
        <v>0.41680264301098024</v>
      </c>
      <c r="S146">
        <v>1.9625703754066109E-2</v>
      </c>
      <c r="T146">
        <v>1.2295338583987406E-2</v>
      </c>
      <c r="U146">
        <v>0.37047884806194803</v>
      </c>
      <c r="V146">
        <f t="shared" si="11"/>
        <v>4.6323794949032215E-2</v>
      </c>
      <c r="W146">
        <f t="shared" si="12"/>
        <v>88.885916218191568</v>
      </c>
      <c r="X146">
        <v>-0.12745168200000001</v>
      </c>
      <c r="Y146">
        <f t="shared" si="13"/>
        <v>0.24314702201098026</v>
      </c>
      <c r="Z146">
        <v>6.3928964225941215E-3</v>
      </c>
      <c r="AA146">
        <v>3.9622802701070776E-3</v>
      </c>
      <c r="AB146">
        <v>0.17226322591036866</v>
      </c>
      <c r="AC146">
        <f t="shared" si="14"/>
        <v>7.0883796100611601E-2</v>
      </c>
      <c r="AD146">
        <f t="shared" si="15"/>
        <v>70.847351732150528</v>
      </c>
    </row>
    <row r="149" spans="1:30">
      <c r="B149">
        <v>5.9238111791146686E-2</v>
      </c>
      <c r="C149">
        <v>5.923809416697301E-2</v>
      </c>
      <c r="D149">
        <v>5.9238111791146686E-2</v>
      </c>
      <c r="E149">
        <v>5.923812879114676E-2</v>
      </c>
      <c r="F149">
        <v>6.0338111441599729E-2</v>
      </c>
      <c r="G149">
        <v>6.0338111584382403E-2</v>
      </c>
      <c r="H149">
        <v>6.0338108668431811E-2</v>
      </c>
      <c r="I149">
        <v>6.0338111571770714E-2</v>
      </c>
    </row>
    <row r="150" spans="1:30">
      <c r="B150">
        <v>0.17552201654679989</v>
      </c>
      <c r="C150">
        <v>0.55553133163365698</v>
      </c>
      <c r="D150">
        <v>1.4032330115468001</v>
      </c>
      <c r="E150">
        <v>1.8584218275468001</v>
      </c>
      <c r="F150">
        <v>0.17733756356673513</v>
      </c>
      <c r="G150">
        <v>0.56965417939512664</v>
      </c>
      <c r="H150">
        <v>1.4072824345695032</v>
      </c>
      <c r="I150">
        <v>1.9029027935407732</v>
      </c>
    </row>
    <row r="151" spans="1:30">
      <c r="B151">
        <v>0.23922771262263121</v>
      </c>
      <c r="C151">
        <v>0.74941759677279851</v>
      </c>
      <c r="D151">
        <v>1.8344119016226315</v>
      </c>
      <c r="E151">
        <v>2.2512181096226316</v>
      </c>
      <c r="F151">
        <v>0.24022610389849097</v>
      </c>
      <c r="G151">
        <v>0.76349568888143748</v>
      </c>
      <c r="H151">
        <v>1.8331039077777165</v>
      </c>
      <c r="I151">
        <v>2.2864365570763807</v>
      </c>
    </row>
    <row r="152" spans="1:30">
      <c r="B152">
        <v>0.32259775141402969</v>
      </c>
      <c r="C152">
        <v>0.98835680498118617</v>
      </c>
      <c r="D152">
        <v>2.2345084934140296</v>
      </c>
      <c r="E152">
        <v>2.5897493854140294</v>
      </c>
      <c r="F152">
        <v>0.32338608402128344</v>
      </c>
      <c r="G152">
        <v>1.0051185438110006</v>
      </c>
      <c r="H152">
        <v>2.2316734738070743</v>
      </c>
      <c r="I152">
        <v>2.616185515108449</v>
      </c>
    </row>
    <row r="153" spans="1:30">
      <c r="B153">
        <v>0.42024037384739099</v>
      </c>
      <c r="C153">
        <v>1.2425994667486138</v>
      </c>
      <c r="D153">
        <v>2.5499299798473909</v>
      </c>
      <c r="E153">
        <v>2.8446905868473911</v>
      </c>
      <c r="F153">
        <v>0.42123397690169329</v>
      </c>
      <c r="G153">
        <v>1.2481235881573758</v>
      </c>
      <c r="H153">
        <v>2.5474554335683268</v>
      </c>
      <c r="I153">
        <v>2.8618070774483804</v>
      </c>
    </row>
    <row r="154" spans="1:30">
      <c r="B154">
        <v>0.52136078648693962</v>
      </c>
      <c r="C154">
        <v>1.6105396832299435</v>
      </c>
      <c r="D154">
        <v>2.7499897334869399</v>
      </c>
      <c r="E154">
        <v>2.9878857244869397</v>
      </c>
      <c r="F154">
        <v>0.52323648769748932</v>
      </c>
      <c r="G154">
        <v>1.6112349087088966</v>
      </c>
      <c r="H154">
        <v>2.7487190080306423</v>
      </c>
      <c r="I154">
        <v>2.9980836280537746</v>
      </c>
    </row>
    <row r="155" spans="1:30">
      <c r="B155">
        <v>0.62686693012086536</v>
      </c>
      <c r="C155">
        <v>1.9709570122178612</v>
      </c>
      <c r="D155">
        <v>2.8873293471208656</v>
      </c>
      <c r="E155">
        <v>3.0820800531208654</v>
      </c>
      <c r="F155">
        <v>0.63074413090015868</v>
      </c>
      <c r="G155">
        <v>1.9727338699778056</v>
      </c>
      <c r="H155">
        <v>2.8883680303065735</v>
      </c>
      <c r="I155">
        <v>3.0861049637474904</v>
      </c>
    </row>
    <row r="156" spans="1:30">
      <c r="B156">
        <v>0.72291901042641271</v>
      </c>
      <c r="C156">
        <v>2.2573882277183057</v>
      </c>
      <c r="D156">
        <v>2.9395946354264124</v>
      </c>
      <c r="E156">
        <v>3.1220719354264124</v>
      </c>
      <c r="F156">
        <v>0.73052945356940713</v>
      </c>
      <c r="G156">
        <v>2.2654526533243931</v>
      </c>
      <c r="H156">
        <v>2.9413871024784486</v>
      </c>
      <c r="I156">
        <v>3.1006983924309148</v>
      </c>
    </row>
    <row r="157" spans="1:30">
      <c r="B157">
        <v>0.79722038264299311</v>
      </c>
      <c r="C157">
        <v>2.610362353980356</v>
      </c>
      <c r="D157">
        <v>2.9487916526429929</v>
      </c>
      <c r="E157">
        <v>3.1353376076429931</v>
      </c>
      <c r="F157">
        <v>0.81123469008413762</v>
      </c>
      <c r="G157">
        <v>2.5870418095410641</v>
      </c>
      <c r="H157">
        <v>2.9495069744826266</v>
      </c>
      <c r="I157">
        <v>3.0508736723772438</v>
      </c>
    </row>
    <row r="158" spans="1:30">
      <c r="B158">
        <v>1.1579223438398378</v>
      </c>
      <c r="C158">
        <v>2.7086605698427482</v>
      </c>
      <c r="D158">
        <v>3.1158622418398378</v>
      </c>
      <c r="E158">
        <v>3.7552071858398381</v>
      </c>
      <c r="F158">
        <v>1.1511203548702362</v>
      </c>
      <c r="G158">
        <v>2.6800375846643281</v>
      </c>
      <c r="H158">
        <v>2.9080929787776246</v>
      </c>
      <c r="I158">
        <v>2.9577096596153947</v>
      </c>
    </row>
    <row r="159" spans="1:30">
      <c r="B159">
        <v>2.1923856526962107</v>
      </c>
      <c r="C159">
        <v>3.0330254468516089</v>
      </c>
      <c r="D159">
        <v>3.1705783586962104</v>
      </c>
      <c r="E159">
        <v>3.3243990166962103</v>
      </c>
      <c r="F159">
        <v>2.1699849249968493</v>
      </c>
      <c r="G159">
        <v>3.0902600642111229</v>
      </c>
      <c r="H159">
        <v>3.2570926686483812</v>
      </c>
      <c r="I159">
        <v>3.9400116467931783</v>
      </c>
    </row>
    <row r="160" spans="1:30">
      <c r="B160">
        <v>2.4191657797725603</v>
      </c>
      <c r="C160">
        <v>2.8188783803899704</v>
      </c>
      <c r="D160">
        <v>3.1108574327725607</v>
      </c>
      <c r="E160">
        <v>3.4229647687725606</v>
      </c>
      <c r="F160">
        <v>2.5501924472352147</v>
      </c>
      <c r="G160">
        <v>2.9224368977733679</v>
      </c>
      <c r="H160">
        <v>3.2209219886560718</v>
      </c>
      <c r="I160">
        <v>3.4920797066485765</v>
      </c>
    </row>
    <row r="161" spans="1:38">
      <c r="B161">
        <v>1.9999871446109385</v>
      </c>
      <c r="C161">
        <v>2.4867483752295927</v>
      </c>
      <c r="D161">
        <v>2.5990349316109382</v>
      </c>
      <c r="E161">
        <v>2.6997287626109383</v>
      </c>
      <c r="F161">
        <v>2.1303870037632469</v>
      </c>
      <c r="G161">
        <v>2.6729143514668996</v>
      </c>
      <c r="H161">
        <v>2.7852375185916936</v>
      </c>
      <c r="I161">
        <v>2.7260254680988338</v>
      </c>
    </row>
    <row r="162" spans="1:38">
      <c r="B162">
        <v>1.6586494791743325</v>
      </c>
      <c r="C162">
        <v>2.2655927320205462</v>
      </c>
      <c r="D162">
        <v>2.4904817571743325</v>
      </c>
      <c r="E162">
        <v>2.4360746781743323</v>
      </c>
      <c r="F162">
        <v>1.875966246190476</v>
      </c>
      <c r="G162">
        <v>2.484924140698344</v>
      </c>
      <c r="H162">
        <v>2.7747419866033227</v>
      </c>
      <c r="I162">
        <v>3.4205047509240578</v>
      </c>
    </row>
    <row r="163" spans="1:38">
      <c r="B163">
        <v>1.2140982300706953</v>
      </c>
      <c r="C163">
        <v>1.6946623005347736</v>
      </c>
      <c r="D163">
        <v>1.7770295000706953</v>
      </c>
      <c r="E163">
        <v>1.7210555660706954</v>
      </c>
      <c r="F163">
        <v>1.5419444963729241</v>
      </c>
      <c r="G163">
        <v>2.0763266948789063</v>
      </c>
      <c r="H163">
        <v>2.1732831242722845</v>
      </c>
      <c r="I163">
        <v>2.3340503472640082</v>
      </c>
    </row>
    <row r="164" spans="1:38">
      <c r="B164">
        <v>0.75801766484448441</v>
      </c>
      <c r="C164">
        <v>1.397044267703931</v>
      </c>
      <c r="D164">
        <v>1.4555407668444844</v>
      </c>
      <c r="E164">
        <v>1.2198630798444845</v>
      </c>
      <c r="F164">
        <v>1.253931651230408</v>
      </c>
      <c r="G164">
        <v>1.906710793004321</v>
      </c>
      <c r="H164">
        <v>2.0936223301751697</v>
      </c>
      <c r="I164">
        <v>2.8775027569264395</v>
      </c>
    </row>
    <row r="165" spans="1:38">
      <c r="B165">
        <v>0.36059049399822291</v>
      </c>
      <c r="C165">
        <v>0.86589172496002764</v>
      </c>
      <c r="D165">
        <v>0.85577741799822293</v>
      </c>
      <c r="E165">
        <v>0.68403142199822287</v>
      </c>
      <c r="F165">
        <v>1.1096562129104119</v>
      </c>
      <c r="G165">
        <v>1.6690139999893934</v>
      </c>
      <c r="H165">
        <v>1.7268369197949127</v>
      </c>
      <c r="I165">
        <v>2.1334703963306239</v>
      </c>
    </row>
    <row r="166" spans="1:38">
      <c r="B166">
        <v>0.14282186518942991</v>
      </c>
      <c r="C166">
        <v>0.73881836010024826</v>
      </c>
      <c r="D166">
        <v>0.62718690218942985</v>
      </c>
      <c r="E166">
        <v>0.40076801718942989</v>
      </c>
      <c r="F166">
        <v>1.2697347038005753</v>
      </c>
      <c r="G166">
        <v>1.9092029905354058</v>
      </c>
      <c r="H166">
        <v>1.9373391047381574</v>
      </c>
      <c r="I166">
        <v>2.7107877367952935</v>
      </c>
    </row>
    <row r="167" spans="1:38">
      <c r="B167">
        <v>5.9964574010980237E-2</v>
      </c>
      <c r="C167">
        <v>0.57324620404450743</v>
      </c>
      <c r="D167">
        <v>0.41680264301098024</v>
      </c>
      <c r="E167">
        <v>0.24314702201098026</v>
      </c>
      <c r="F167">
        <v>1.757246577315897</v>
      </c>
      <c r="G167">
        <v>2.3407753504596043</v>
      </c>
      <c r="H167">
        <v>2.2762376762441749</v>
      </c>
      <c r="I167">
        <v>2.9179694806161987</v>
      </c>
    </row>
    <row r="168" spans="1:38">
      <c r="A168" t="s">
        <v>119</v>
      </c>
    </row>
    <row r="169" spans="1:38">
      <c r="J169" t="s">
        <v>126</v>
      </c>
      <c r="S169" t="s">
        <v>126</v>
      </c>
      <c r="AB169" t="s">
        <v>126</v>
      </c>
      <c r="AK169" t="s">
        <v>126</v>
      </c>
    </row>
    <row r="170" spans="1:38">
      <c r="B170" s="1" t="s">
        <v>0</v>
      </c>
      <c r="C170" s="1" t="s">
        <v>7</v>
      </c>
      <c r="D170" t="s">
        <v>127</v>
      </c>
      <c r="E170" t="s">
        <v>24</v>
      </c>
      <c r="F170" t="s">
        <v>25</v>
      </c>
      <c r="G170" t="s">
        <v>26</v>
      </c>
      <c r="H170" t="s">
        <v>23</v>
      </c>
      <c r="I170" s="12" t="s">
        <v>120</v>
      </c>
      <c r="J170" t="s">
        <v>28</v>
      </c>
      <c r="K170" t="s">
        <v>23</v>
      </c>
      <c r="L170" s="1" t="s">
        <v>8</v>
      </c>
      <c r="M170" t="s">
        <v>127</v>
      </c>
      <c r="N170" t="s">
        <v>24</v>
      </c>
      <c r="O170" t="s">
        <v>25</v>
      </c>
      <c r="P170" t="s">
        <v>26</v>
      </c>
      <c r="Q170" t="s">
        <v>23</v>
      </c>
      <c r="R170" s="12" t="s">
        <v>120</v>
      </c>
      <c r="S170" t="s">
        <v>28</v>
      </c>
      <c r="T170" t="s">
        <v>23</v>
      </c>
      <c r="U170" s="1" t="s">
        <v>9</v>
      </c>
      <c r="V170" t="s">
        <v>127</v>
      </c>
      <c r="W170" t="s">
        <v>24</v>
      </c>
      <c r="X170" t="s">
        <v>25</v>
      </c>
      <c r="Y170" t="s">
        <v>26</v>
      </c>
      <c r="Z170" t="s">
        <v>23</v>
      </c>
      <c r="AA170" t="s">
        <v>121</v>
      </c>
      <c r="AB170" t="s">
        <v>28</v>
      </c>
      <c r="AC170" t="s">
        <v>23</v>
      </c>
      <c r="AD170" s="1" t="s">
        <v>10</v>
      </c>
      <c r="AE170" t="s">
        <v>127</v>
      </c>
      <c r="AF170" t="s">
        <v>24</v>
      </c>
      <c r="AG170" t="s">
        <v>25</v>
      </c>
      <c r="AH170" t="s">
        <v>26</v>
      </c>
      <c r="AI170" t="s">
        <v>23</v>
      </c>
      <c r="AJ170" t="s">
        <v>121</v>
      </c>
      <c r="AK170" t="s">
        <v>28</v>
      </c>
      <c r="AL170" t="s">
        <v>23</v>
      </c>
    </row>
    <row r="171" spans="1:38">
      <c r="A171" s="1">
        <v>2010</v>
      </c>
      <c r="B171">
        <v>2.1282565107911466</v>
      </c>
      <c r="C171">
        <v>2.0679183993495469</v>
      </c>
      <c r="D171">
        <f>B171-C171</f>
        <v>6.0338111441599729E-2</v>
      </c>
      <c r="E171">
        <v>2.0506492708519592E-3</v>
      </c>
      <c r="F171">
        <v>9.0271967902054494E-4</v>
      </c>
      <c r="G171">
        <v>2.8720578023136689E-4</v>
      </c>
      <c r="H171">
        <v>1.1000000000000001E-3</v>
      </c>
      <c r="I171">
        <f>D171-G171-H171</f>
        <v>5.8950905661368368E-2</v>
      </c>
      <c r="J171">
        <f>100*G171/$D171</f>
        <v>0.47599398351960126</v>
      </c>
      <c r="K171">
        <f>100*H171/$D171</f>
        <v>1.8230600423493069</v>
      </c>
      <c r="L171">
        <v>2.0679183992067642</v>
      </c>
      <c r="M171">
        <f t="shared" ref="M171:M189" si="16">B171-L171</f>
        <v>6.0338111584382403E-2</v>
      </c>
      <c r="N171">
        <v>2.0506492707081533E-3</v>
      </c>
      <c r="O171">
        <v>9.0271967895723989E-4</v>
      </c>
      <c r="P171">
        <v>2.8720578021122599E-4</v>
      </c>
      <c r="Q171">
        <v>1.1000000000000001E-3</v>
      </c>
      <c r="R171">
        <f>M171-P171-Q171</f>
        <v>5.8950905804171179E-2</v>
      </c>
      <c r="S171">
        <f>100*P171/$M171</f>
        <v>0.47599398235984042</v>
      </c>
      <c r="T171">
        <f>100*Q171/$M171</f>
        <v>1.8230600380352608</v>
      </c>
      <c r="U171">
        <v>2.0679184021227148</v>
      </c>
      <c r="V171">
        <f t="shared" ref="V171:V189" si="17">B171-U171</f>
        <v>6.0338108668431811E-2</v>
      </c>
      <c r="W171">
        <v>2.0506492736449963E-3</v>
      </c>
      <c r="X171">
        <v>9.0271968025007238E-4</v>
      </c>
      <c r="Y171">
        <v>2.8720578062254855E-4</v>
      </c>
      <c r="Z171">
        <v>1.1000000000000001E-3</v>
      </c>
      <c r="AA171">
        <f>V171-Y171-Z171</f>
        <v>5.8950902887809263E-2</v>
      </c>
      <c r="AB171">
        <f>100*Y171/$V171</f>
        <v>0.47599400604482522</v>
      </c>
      <c r="AC171">
        <f>100*Z171/$V171</f>
        <v>1.8230601261380057</v>
      </c>
      <c r="AD171">
        <v>2.0679183992193759</v>
      </c>
      <c r="AE171">
        <f t="shared" ref="AE171:AE189" si="18">B171-AD171</f>
        <v>6.0338111571770714E-2</v>
      </c>
      <c r="AF171">
        <v>2.0506492707208553E-3</v>
      </c>
      <c r="AG171">
        <v>9.0271967896283156E-4</v>
      </c>
      <c r="AH171">
        <v>2.8720578021300495E-4</v>
      </c>
      <c r="AI171">
        <v>1.1000000000000001E-3</v>
      </c>
      <c r="AJ171">
        <f>AE171-AH171-AI171</f>
        <v>5.8950905791557713E-2</v>
      </c>
      <c r="AK171">
        <f>100*AH171/$AE171</f>
        <v>0.47599398246227953</v>
      </c>
      <c r="AL171">
        <f>100*AI171/$AE171</f>
        <v>1.8230600384163114</v>
      </c>
    </row>
    <row r="172" spans="1:38">
      <c r="A172" s="1">
        <v>2015</v>
      </c>
      <c r="B172">
        <v>2.5061079935468</v>
      </c>
      <c r="C172">
        <v>2.3287704299800649</v>
      </c>
      <c r="D172">
        <f t="shared" ref="D172:D189" si="19">B172-C172</f>
        <v>0.17733756356673513</v>
      </c>
      <c r="E172">
        <v>2.6421548275323407E-3</v>
      </c>
      <c r="F172">
        <v>1.1833920767015125E-3</v>
      </c>
      <c r="G172">
        <v>5.8873651674550616E-4</v>
      </c>
      <c r="H172">
        <v>1.654022E-3</v>
      </c>
      <c r="I172">
        <f t="shared" ref="I172:I189" si="20">D172-G172-H172</f>
        <v>0.17509480504998962</v>
      </c>
      <c r="J172">
        <f t="shared" ref="J172:J189" si="21">100*G172/$D172</f>
        <v>0.33198635692542072</v>
      </c>
      <c r="K172">
        <f t="shared" ref="K172:K189" si="22">100*H172/$D172</f>
        <v>0.93269692372736557</v>
      </c>
      <c r="L172">
        <v>1.9364538141516734</v>
      </c>
      <c r="M172">
        <f t="shared" si="16"/>
        <v>0.56965417939512664</v>
      </c>
      <c r="N172">
        <v>2.1845328006779548E-3</v>
      </c>
      <c r="O172">
        <v>9.7834786038737166E-4</v>
      </c>
      <c r="P172">
        <v>6.7758362269915639E-4</v>
      </c>
      <c r="Q172">
        <v>1.654022E-3</v>
      </c>
      <c r="R172">
        <f t="shared" ref="R172:R189" si="23">M172-P172-Q172</f>
        <v>0.56732257377242745</v>
      </c>
      <c r="S172">
        <f t="shared" ref="S172:S189" si="24">100*P172/$M172</f>
        <v>0.11894648493909619</v>
      </c>
      <c r="T172">
        <f t="shared" ref="T172:T189" si="25">100*Q172/$M172</f>
        <v>0.29035545771932769</v>
      </c>
      <c r="U172">
        <v>1.0988255589772968</v>
      </c>
      <c r="V172">
        <f t="shared" si="17"/>
        <v>1.4072824345695032</v>
      </c>
      <c r="W172">
        <v>1.2116581855401434E-3</v>
      </c>
      <c r="X172">
        <v>5.4247635920583366E-4</v>
      </c>
      <c r="Y172">
        <v>3.8688634367427754E-4</v>
      </c>
      <c r="Z172">
        <v>1.654022E-3</v>
      </c>
      <c r="AA172">
        <f t="shared" ref="AA172:AA188" si="26">V172-Y172-Z172</f>
        <v>1.4052415262258289</v>
      </c>
      <c r="AB172">
        <f t="shared" ref="AB172:AB189" si="27">100*Y172/$V172</f>
        <v>2.7491734009500984E-2</v>
      </c>
      <c r="AC172">
        <f t="shared" ref="AC172:AC189" si="28">100*Z172/$V172</f>
        <v>0.11753305231198853</v>
      </c>
      <c r="AD172">
        <v>0.60320520000602684</v>
      </c>
      <c r="AE172">
        <f t="shared" si="18"/>
        <v>1.9029027935407732</v>
      </c>
      <c r="AF172">
        <v>7.8863794323009431E-4</v>
      </c>
      <c r="AG172">
        <v>3.621254429398225E-4</v>
      </c>
      <c r="AH172">
        <v>2.7013251172020996E-4</v>
      </c>
      <c r="AI172">
        <v>1.654022E-3</v>
      </c>
      <c r="AJ172">
        <f t="shared" ref="AJ172:AJ189" si="29">AE172-AH172-AI172</f>
        <v>1.9009786390290528</v>
      </c>
      <c r="AK172">
        <f t="shared" ref="AK172:AK189" si="30">100*AH172/$AE172</f>
        <v>1.4195812452278156E-2</v>
      </c>
      <c r="AL172">
        <f t="shared" ref="AL172:AL189" si="31">100*AI172/$AE172</f>
        <v>8.6920992791351404E-2</v>
      </c>
    </row>
    <row r="173" spans="1:38">
      <c r="A173" s="1">
        <v>2020</v>
      </c>
      <c r="B173">
        <v>2.8372060866226314</v>
      </c>
      <c r="C173">
        <v>2.5969799827241404</v>
      </c>
      <c r="D173">
        <f t="shared" si="19"/>
        <v>0.24022610389849097</v>
      </c>
      <c r="E173">
        <v>3.3765952641393719E-3</v>
      </c>
      <c r="F173">
        <v>1.5400428832040541E-3</v>
      </c>
      <c r="G173">
        <v>8.2788264002643295E-4</v>
      </c>
      <c r="H173">
        <v>2.4870819999999998E-3</v>
      </c>
      <c r="I173">
        <f t="shared" si="20"/>
        <v>0.23691113925846455</v>
      </c>
      <c r="J173">
        <f t="shared" si="21"/>
        <v>0.3446264275993336</v>
      </c>
      <c r="K173">
        <f t="shared" si="22"/>
        <v>1.0353088026815487</v>
      </c>
      <c r="L173">
        <v>2.0737103977411939</v>
      </c>
      <c r="M173">
        <f t="shared" si="16"/>
        <v>0.76349568888143748</v>
      </c>
      <c r="N173">
        <v>2.6745090951318679E-3</v>
      </c>
      <c r="O173">
        <v>1.2196860842382307E-3</v>
      </c>
      <c r="P173">
        <v>1.0017268609628929E-3</v>
      </c>
      <c r="Q173">
        <v>2.4870819999999998E-3</v>
      </c>
      <c r="R173">
        <f t="shared" si="23"/>
        <v>0.76000688002047456</v>
      </c>
      <c r="S173">
        <f t="shared" si="24"/>
        <v>0.13120268726474107</v>
      </c>
      <c r="T173">
        <f t="shared" si="25"/>
        <v>0.32574931806670837</v>
      </c>
      <c r="U173">
        <v>1.0041021788449149</v>
      </c>
      <c r="V173">
        <f t="shared" si="17"/>
        <v>1.8331039077777165</v>
      </c>
      <c r="W173">
        <v>1.5510382050166088E-3</v>
      </c>
      <c r="X173">
        <v>7.2564051804176373E-4</v>
      </c>
      <c r="Y173">
        <v>6.6369245924265173E-4</v>
      </c>
      <c r="Z173">
        <v>2.4870819999999998E-3</v>
      </c>
      <c r="AA173">
        <f t="shared" si="26"/>
        <v>1.8299531333184738</v>
      </c>
      <c r="AB173">
        <f t="shared" si="27"/>
        <v>3.6205937722714819E-2</v>
      </c>
      <c r="AC173">
        <f t="shared" si="28"/>
        <v>0.13567599684052309</v>
      </c>
      <c r="AD173">
        <v>0.55076952954625047</v>
      </c>
      <c r="AE173">
        <f t="shared" si="18"/>
        <v>2.2864365570763807</v>
      </c>
      <c r="AF173">
        <v>1.0362440539324314E-3</v>
      </c>
      <c r="AG173">
        <v>4.9876165031536581E-4</v>
      </c>
      <c r="AH173">
        <v>5.1963975640318294E-4</v>
      </c>
      <c r="AI173">
        <v>2.4870819999999998E-3</v>
      </c>
      <c r="AJ173">
        <f t="shared" si="29"/>
        <v>2.2834298353199776</v>
      </c>
      <c r="AK173">
        <f t="shared" si="30"/>
        <v>2.2727057735100052E-2</v>
      </c>
      <c r="AL173">
        <f t="shared" si="31"/>
        <v>0.10877546513602723</v>
      </c>
    </row>
    <row r="174" spans="1:38">
      <c r="A174" s="1">
        <v>2025</v>
      </c>
      <c r="B174">
        <v>3.0975460954140295</v>
      </c>
      <c r="C174">
        <v>2.774160011392746</v>
      </c>
      <c r="D174">
        <f t="shared" si="19"/>
        <v>0.32338608402128344</v>
      </c>
      <c r="E174">
        <v>4.1555946996530459E-3</v>
      </c>
      <c r="F174">
        <v>1.932030010062471E-3</v>
      </c>
      <c r="G174">
        <v>1.115363527538207E-3</v>
      </c>
      <c r="H174">
        <v>3.739717E-3</v>
      </c>
      <c r="I174">
        <f t="shared" si="20"/>
        <v>0.31853100349374525</v>
      </c>
      <c r="J174">
        <f t="shared" si="21"/>
        <v>0.34490152256050699</v>
      </c>
      <c r="K174">
        <f t="shared" si="22"/>
        <v>1.1564248385387768</v>
      </c>
      <c r="L174">
        <v>2.0924275516030288</v>
      </c>
      <c r="M174">
        <f t="shared" si="16"/>
        <v>1.0051185438110006</v>
      </c>
      <c r="N174">
        <v>3.1005730681318627E-3</v>
      </c>
      <c r="O174">
        <v>1.4413284277375652E-3</v>
      </c>
      <c r="P174">
        <v>1.3943414603624648E-3</v>
      </c>
      <c r="Q174">
        <v>3.739717E-3</v>
      </c>
      <c r="R174">
        <f t="shared" si="23"/>
        <v>0.99998448535063811</v>
      </c>
      <c r="S174">
        <f t="shared" si="24"/>
        <v>0.13872408075128026</v>
      </c>
      <c r="T174">
        <f t="shared" si="25"/>
        <v>0.37206725744214353</v>
      </c>
      <c r="U174">
        <v>0.86587262160695544</v>
      </c>
      <c r="V174">
        <f t="shared" si="17"/>
        <v>2.2316734738070743</v>
      </c>
      <c r="W174">
        <v>2.0964040347924559E-3</v>
      </c>
      <c r="X174">
        <v>1.0352545011418106E-3</v>
      </c>
      <c r="Y174">
        <v>1.3318848349671494E-3</v>
      </c>
      <c r="Z174">
        <v>3.739717E-3</v>
      </c>
      <c r="AA174">
        <f t="shared" si="26"/>
        <v>2.226601871972107</v>
      </c>
      <c r="AB174">
        <f t="shared" si="27"/>
        <v>5.9680990548095274E-2</v>
      </c>
      <c r="AC174">
        <f t="shared" si="28"/>
        <v>0.16757455980423122</v>
      </c>
      <c r="AD174">
        <v>0.48136058030558038</v>
      </c>
      <c r="AE174">
        <f t="shared" si="18"/>
        <v>2.616185515108449</v>
      </c>
      <c r="AF174">
        <v>1.3620953013077715E-3</v>
      </c>
      <c r="AG174">
        <v>6.8933817921054891E-4</v>
      </c>
      <c r="AH174">
        <v>1.095799578201829E-3</v>
      </c>
      <c r="AI174">
        <v>3.739717E-3</v>
      </c>
      <c r="AJ174">
        <f t="shared" si="29"/>
        <v>2.6113499985302471</v>
      </c>
      <c r="AK174">
        <f t="shared" si="30"/>
        <v>4.1885392754970767E-2</v>
      </c>
      <c r="AL174">
        <f t="shared" si="31"/>
        <v>0.14294540575976614</v>
      </c>
    </row>
    <row r="175" spans="1:38">
      <c r="A175" s="1">
        <v>2030</v>
      </c>
      <c r="B175">
        <v>3.277435964847391</v>
      </c>
      <c r="C175">
        <v>2.8562019879456977</v>
      </c>
      <c r="D175">
        <f t="shared" si="19"/>
        <v>0.42123397690169329</v>
      </c>
      <c r="E175">
        <v>4.9657721237262326E-3</v>
      </c>
      <c r="F175">
        <v>2.355973552518347E-3</v>
      </c>
      <c r="G175">
        <v>1.4592469089994156E-3</v>
      </c>
      <c r="H175">
        <v>5.6232510000000001E-3</v>
      </c>
      <c r="I175">
        <f t="shared" si="20"/>
        <v>0.41415147899269389</v>
      </c>
      <c r="J175">
        <f t="shared" si="21"/>
        <v>0.34642193864147186</v>
      </c>
      <c r="K175">
        <f t="shared" si="22"/>
        <v>1.3349471572451865</v>
      </c>
      <c r="L175">
        <v>2.0293123766900152</v>
      </c>
      <c r="M175">
        <f t="shared" si="16"/>
        <v>1.2481235881573758</v>
      </c>
      <c r="N175">
        <v>3.4920204626446589E-3</v>
      </c>
      <c r="O175">
        <v>1.6572753172235807E-3</v>
      </c>
      <c r="P175">
        <v>1.8964223421873243E-3</v>
      </c>
      <c r="Q175">
        <v>5.6232510000000001E-3</v>
      </c>
      <c r="R175">
        <f t="shared" si="23"/>
        <v>1.2406039148151884</v>
      </c>
      <c r="S175">
        <f t="shared" si="24"/>
        <v>0.1519418717970904</v>
      </c>
      <c r="T175">
        <f t="shared" si="25"/>
        <v>0.45053639345937629</v>
      </c>
      <c r="U175">
        <v>0.72998053127906415</v>
      </c>
      <c r="V175">
        <f t="shared" si="17"/>
        <v>2.5474554335683268</v>
      </c>
      <c r="W175">
        <v>2.9225176221842632E-3</v>
      </c>
      <c r="X175">
        <v>1.5264682392873014E-3</v>
      </c>
      <c r="Y175">
        <v>3.036576460825021E-3</v>
      </c>
      <c r="Z175">
        <v>5.6232510000000001E-3</v>
      </c>
      <c r="AA175">
        <f t="shared" si="26"/>
        <v>2.5387956061075019</v>
      </c>
      <c r="AB175">
        <f t="shared" si="27"/>
        <v>0.11920037621900856</v>
      </c>
      <c r="AC175">
        <f t="shared" si="28"/>
        <v>0.22073991662037748</v>
      </c>
      <c r="AD175">
        <v>0.41562888739901077</v>
      </c>
      <c r="AE175">
        <f t="shared" si="18"/>
        <v>2.8618070774483804</v>
      </c>
      <c r="AF175">
        <v>1.7031078548759558E-3</v>
      </c>
      <c r="AG175">
        <v>9.0087016575131145E-4</v>
      </c>
      <c r="AH175">
        <v>2.2926690943515815E-3</v>
      </c>
      <c r="AI175">
        <v>5.6232510000000001E-3</v>
      </c>
      <c r="AJ175">
        <f t="shared" si="29"/>
        <v>2.8538911573540289</v>
      </c>
      <c r="AK175">
        <f t="shared" si="30"/>
        <v>8.0112636257638703E-2</v>
      </c>
      <c r="AL175">
        <f t="shared" si="31"/>
        <v>0.19649301465190849</v>
      </c>
    </row>
    <row r="176" spans="1:38">
      <c r="A176" s="1">
        <v>2035</v>
      </c>
      <c r="B176">
        <v>3.3490768654869396</v>
      </c>
      <c r="C176">
        <v>2.8258403777894503</v>
      </c>
      <c r="D176">
        <f t="shared" si="19"/>
        <v>0.52323648769748932</v>
      </c>
      <c r="E176">
        <v>5.7513316425618043E-3</v>
      </c>
      <c r="F176">
        <v>2.7877171465331687E-3</v>
      </c>
      <c r="G176">
        <v>1.8543581596859363E-3</v>
      </c>
      <c r="H176">
        <v>8.4554390000000004E-3</v>
      </c>
      <c r="I176">
        <f t="shared" si="20"/>
        <v>0.51292669053780338</v>
      </c>
      <c r="J176">
        <f t="shared" si="21"/>
        <v>0.35440153798258023</v>
      </c>
      <c r="K176">
        <f t="shared" si="22"/>
        <v>1.6159880281301284</v>
      </c>
      <c r="L176">
        <v>1.737841956778043</v>
      </c>
      <c r="M176">
        <f t="shared" si="16"/>
        <v>1.6112349087088966</v>
      </c>
      <c r="N176">
        <v>4.4122479925741819E-3</v>
      </c>
      <c r="O176">
        <v>2.1954640733036004E-3</v>
      </c>
      <c r="P176">
        <v>3.4046190872346759E-3</v>
      </c>
      <c r="Q176">
        <v>8.4554390000000004E-3</v>
      </c>
      <c r="R176">
        <f t="shared" si="23"/>
        <v>1.5993748506216618</v>
      </c>
      <c r="S176">
        <f t="shared" si="24"/>
        <v>0.21130494807630759</v>
      </c>
      <c r="T176">
        <f t="shared" si="25"/>
        <v>0.52478002768543863</v>
      </c>
      <c r="U176">
        <v>0.60035785745629755</v>
      </c>
      <c r="V176">
        <f t="shared" si="17"/>
        <v>2.7487190080306423</v>
      </c>
      <c r="W176">
        <v>4.0658737815726046E-3</v>
      </c>
      <c r="X176">
        <v>2.2385251574855865E-3</v>
      </c>
      <c r="Y176">
        <v>7.4379348531827946E-3</v>
      </c>
      <c r="Z176">
        <v>8.4554390000000004E-3</v>
      </c>
      <c r="AA176">
        <f t="shared" si="26"/>
        <v>2.7328256341774595</v>
      </c>
      <c r="AB176">
        <f t="shared" si="27"/>
        <v>0.27059640623330961</v>
      </c>
      <c r="AC176">
        <f t="shared" si="28"/>
        <v>0.30761380029375995</v>
      </c>
      <c r="AD176">
        <v>0.35099323743316524</v>
      </c>
      <c r="AE176">
        <f t="shared" si="18"/>
        <v>2.9980836280537746</v>
      </c>
      <c r="AF176">
        <v>1.8063646033590409E-3</v>
      </c>
      <c r="AG176">
        <v>9.8209101729859272E-4</v>
      </c>
      <c r="AH176">
        <v>3.7496394080847048E-3</v>
      </c>
      <c r="AI176">
        <v>8.4554390000000004E-3</v>
      </c>
      <c r="AJ176">
        <f t="shared" si="29"/>
        <v>2.9858785496456899</v>
      </c>
      <c r="AK176">
        <f t="shared" si="30"/>
        <v>0.12506787245687365</v>
      </c>
      <c r="AL176">
        <f t="shared" si="31"/>
        <v>0.28202812359470114</v>
      </c>
    </row>
    <row r="177" spans="1:38">
      <c r="A177" s="1">
        <v>2040</v>
      </c>
      <c r="B177">
        <v>3.3789154751208654</v>
      </c>
      <c r="C177">
        <v>2.7481713442207067</v>
      </c>
      <c r="D177">
        <f t="shared" si="19"/>
        <v>0.63074413090015868</v>
      </c>
      <c r="E177">
        <v>6.6154673642983778E-3</v>
      </c>
      <c r="F177">
        <v>3.2797823405977429E-3</v>
      </c>
      <c r="G177">
        <v>2.3515043398912288E-3</v>
      </c>
      <c r="H177">
        <v>1.2714077000000001E-2</v>
      </c>
      <c r="I177">
        <f t="shared" si="20"/>
        <v>0.61567854956026746</v>
      </c>
      <c r="J177">
        <f t="shared" si="21"/>
        <v>0.37281430372333524</v>
      </c>
      <c r="K177">
        <f t="shared" si="22"/>
        <v>2.0157265644081797</v>
      </c>
      <c r="L177">
        <v>1.4061816051430598</v>
      </c>
      <c r="M177">
        <f t="shared" si="16"/>
        <v>1.9727338699778056</v>
      </c>
      <c r="N177">
        <v>6.3918156897417294E-3</v>
      </c>
      <c r="O177">
        <v>3.3808857610171301E-3</v>
      </c>
      <c r="P177">
        <v>8.1760938114876919E-3</v>
      </c>
      <c r="Q177">
        <v>1.2714077000000001E-2</v>
      </c>
      <c r="R177">
        <f t="shared" si="23"/>
        <v>1.9518436991663179</v>
      </c>
      <c r="S177">
        <f t="shared" si="24"/>
        <v>0.41445498229214661</v>
      </c>
      <c r="T177">
        <f t="shared" si="25"/>
        <v>0.64449022716597049</v>
      </c>
      <c r="U177">
        <v>0.49054744481429197</v>
      </c>
      <c r="V177">
        <f t="shared" si="17"/>
        <v>2.8883680303065735</v>
      </c>
      <c r="W177">
        <v>5.7526502268908705E-3</v>
      </c>
      <c r="X177">
        <v>3.3094382496472808E-3</v>
      </c>
      <c r="Y177">
        <v>1.8985414796310246E-2</v>
      </c>
      <c r="Z177">
        <v>1.2714077000000001E-2</v>
      </c>
      <c r="AA177">
        <f t="shared" si="26"/>
        <v>2.856668538510263</v>
      </c>
      <c r="AB177">
        <f t="shared" si="27"/>
        <v>0.65730594567947487</v>
      </c>
      <c r="AC177">
        <f t="shared" si="28"/>
        <v>0.44018202897262093</v>
      </c>
      <c r="AD177">
        <v>0.29281051137337494</v>
      </c>
      <c r="AE177">
        <f t="shared" si="18"/>
        <v>3.0861049637474904</v>
      </c>
      <c r="AF177">
        <v>1.9567373157992345E-3</v>
      </c>
      <c r="AG177">
        <v>1.0935668800261711E-3</v>
      </c>
      <c r="AH177">
        <v>6.3655599585653259E-3</v>
      </c>
      <c r="AI177">
        <v>1.2714077000000001E-2</v>
      </c>
      <c r="AJ177">
        <f t="shared" si="29"/>
        <v>3.0670253267889249</v>
      </c>
      <c r="AK177">
        <f t="shared" si="30"/>
        <v>0.20626518000332553</v>
      </c>
      <c r="AL177">
        <f t="shared" si="31"/>
        <v>0.41197811316699873</v>
      </c>
    </row>
    <row r="178" spans="1:38">
      <c r="A178" s="1">
        <v>2045</v>
      </c>
      <c r="B178">
        <v>3.3360785284264125</v>
      </c>
      <c r="C178">
        <v>2.6055490748570054</v>
      </c>
      <c r="D178">
        <f t="shared" si="19"/>
        <v>0.73052945356940713</v>
      </c>
      <c r="E178">
        <v>7.5048040190156444E-3</v>
      </c>
      <c r="F178">
        <v>3.8100945411669519E-3</v>
      </c>
      <c r="G178">
        <v>2.9580128855308178E-3</v>
      </c>
      <c r="H178">
        <v>1.9117606999999998E-2</v>
      </c>
      <c r="I178">
        <f t="shared" si="20"/>
        <v>0.70845383368387638</v>
      </c>
      <c r="J178">
        <f t="shared" si="21"/>
        <v>0.40491356934040157</v>
      </c>
      <c r="K178">
        <f t="shared" si="22"/>
        <v>2.6169522538195165</v>
      </c>
      <c r="L178">
        <v>1.0706258751020195</v>
      </c>
      <c r="M178">
        <f t="shared" si="16"/>
        <v>2.2654526533243931</v>
      </c>
      <c r="N178">
        <v>1.0083914045335476E-2</v>
      </c>
      <c r="O178">
        <v>5.6801433279848861E-3</v>
      </c>
      <c r="P178">
        <v>2.4233861137605152E-2</v>
      </c>
      <c r="Q178">
        <v>1.9117606999999998E-2</v>
      </c>
      <c r="R178">
        <f t="shared" si="23"/>
        <v>2.222101185186788</v>
      </c>
      <c r="S178">
        <f t="shared" si="24"/>
        <v>1.0697138649992821</v>
      </c>
      <c r="T178">
        <f t="shared" si="25"/>
        <v>0.84387581316017568</v>
      </c>
      <c r="U178">
        <v>0.39469142594796391</v>
      </c>
      <c r="V178">
        <f t="shared" si="17"/>
        <v>2.9413871024784486</v>
      </c>
      <c r="W178">
        <v>7.2093934164660567E-3</v>
      </c>
      <c r="X178">
        <v>4.2517979248365865E-3</v>
      </c>
      <c r="Y178">
        <v>3.7627198436221219E-2</v>
      </c>
      <c r="Z178">
        <v>1.9117606999999998E-2</v>
      </c>
      <c r="AA178">
        <f t="shared" si="26"/>
        <v>2.8846422970422272</v>
      </c>
      <c r="AB178">
        <f t="shared" si="27"/>
        <v>1.2792331347518349</v>
      </c>
      <c r="AC178">
        <f t="shared" si="28"/>
        <v>0.64995209178320223</v>
      </c>
      <c r="AD178">
        <v>0.23538013599549762</v>
      </c>
      <c r="AE178">
        <f t="shared" si="18"/>
        <v>3.1006983924309148</v>
      </c>
      <c r="AF178">
        <v>2.169734359781001E-3</v>
      </c>
      <c r="AG178">
        <v>1.2460577194824329E-3</v>
      </c>
      <c r="AH178">
        <v>1.1263841977343592E-2</v>
      </c>
      <c r="AI178">
        <v>1.9117606999999998E-2</v>
      </c>
      <c r="AJ178">
        <f t="shared" si="29"/>
        <v>3.0703169434535713</v>
      </c>
      <c r="AK178">
        <f t="shared" si="30"/>
        <v>0.36326790134892345</v>
      </c>
      <c r="AL178">
        <f t="shared" si="31"/>
        <v>0.61655809693286534</v>
      </c>
    </row>
    <row r="179" spans="1:38">
      <c r="A179" s="1">
        <v>2050</v>
      </c>
      <c r="B179">
        <v>3.2263983036429931</v>
      </c>
      <c r="C179">
        <v>2.4151636135588554</v>
      </c>
      <c r="D179">
        <f t="shared" si="19"/>
        <v>0.81123469008413762</v>
      </c>
      <c r="E179">
        <v>8.4359270109049464E-3</v>
      </c>
      <c r="F179">
        <v>4.3907484367159983E-3</v>
      </c>
      <c r="G179">
        <v>3.7117085110053658E-3</v>
      </c>
      <c r="H179">
        <v>2.8746317E-2</v>
      </c>
      <c r="I179">
        <f t="shared" si="20"/>
        <v>0.77877666457313233</v>
      </c>
      <c r="J179">
        <f t="shared" si="21"/>
        <v>0.45753818917931188</v>
      </c>
      <c r="K179">
        <f t="shared" si="22"/>
        <v>3.5435265961097597</v>
      </c>
      <c r="L179">
        <v>0.63935649410192907</v>
      </c>
      <c r="M179">
        <f t="shared" si="16"/>
        <v>2.5870418095410641</v>
      </c>
      <c r="N179">
        <v>1.9236882602752386E-2</v>
      </c>
      <c r="O179">
        <v>1.1487496623903673E-2</v>
      </c>
      <c r="P179">
        <v>9.5615639052255841E-2</v>
      </c>
      <c r="Q179">
        <v>2.8746317E-2</v>
      </c>
      <c r="R179">
        <f t="shared" si="23"/>
        <v>2.4626798534888081</v>
      </c>
      <c r="S179">
        <f t="shared" si="24"/>
        <v>3.6959448703002549</v>
      </c>
      <c r="T179">
        <f t="shared" si="25"/>
        <v>1.1111655364046682</v>
      </c>
      <c r="U179">
        <v>0.27689132916036668</v>
      </c>
      <c r="V179">
        <f t="shared" si="17"/>
        <v>2.9495069744826266</v>
      </c>
      <c r="W179">
        <v>9.8283908264271396E-3</v>
      </c>
      <c r="X179">
        <v>5.9212062218396925E-3</v>
      </c>
      <c r="Y179">
        <v>7.8263712776730721E-2</v>
      </c>
      <c r="Z179">
        <v>2.8746317E-2</v>
      </c>
      <c r="AA179">
        <f t="shared" si="26"/>
        <v>2.8424969447058959</v>
      </c>
      <c r="AB179">
        <f t="shared" si="27"/>
        <v>2.6534506768019752</v>
      </c>
      <c r="AC179">
        <f t="shared" si="28"/>
        <v>0.97461430838089125</v>
      </c>
      <c r="AD179">
        <v>0.1755246312657491</v>
      </c>
      <c r="AE179">
        <f t="shared" si="18"/>
        <v>3.0508736723772438</v>
      </c>
      <c r="AF179">
        <v>2.5385360816832137E-3</v>
      </c>
      <c r="AG179">
        <v>1.4962984772415575E-3</v>
      </c>
      <c r="AH179">
        <v>2.1267175461808882E-2</v>
      </c>
      <c r="AI179">
        <v>2.8746317E-2</v>
      </c>
      <c r="AJ179">
        <f t="shared" si="29"/>
        <v>3.0008601799154349</v>
      </c>
      <c r="AK179">
        <f t="shared" si="30"/>
        <v>0.69708476146891651</v>
      </c>
      <c r="AL179">
        <f t="shared" si="31"/>
        <v>0.94223229431852684</v>
      </c>
    </row>
    <row r="180" spans="1:38">
      <c r="A180" s="1">
        <v>2055</v>
      </c>
      <c r="B180">
        <v>3.0598608048398379</v>
      </c>
      <c r="C180">
        <v>1.9087404499696017</v>
      </c>
      <c r="D180">
        <f t="shared" si="19"/>
        <v>1.1511203548702362</v>
      </c>
      <c r="E180">
        <v>1.1743139683764959E-2</v>
      </c>
      <c r="F180">
        <v>6.473501308167439E-3</v>
      </c>
      <c r="G180">
        <v>6.6741899437284275E-3</v>
      </c>
      <c r="H180">
        <v>4.3224591999999999E-2</v>
      </c>
      <c r="I180">
        <f t="shared" si="20"/>
        <v>1.1012215729265078</v>
      </c>
      <c r="J180">
        <f t="shared" si="21"/>
        <v>0.57979948973109752</v>
      </c>
      <c r="K180">
        <f t="shared" si="22"/>
        <v>3.755001969787306</v>
      </c>
      <c r="L180">
        <v>0.37982322017550968</v>
      </c>
      <c r="M180">
        <f t="shared" si="16"/>
        <v>2.6800375846643281</v>
      </c>
      <c r="N180">
        <v>2.7952474888532645E-2</v>
      </c>
      <c r="O180">
        <v>1.6992794115753752E-2</v>
      </c>
      <c r="P180">
        <v>0.20276412563236507</v>
      </c>
      <c r="Q180">
        <v>4.3224591999999999E-2</v>
      </c>
      <c r="R180">
        <f t="shared" si="23"/>
        <v>2.4340488670319629</v>
      </c>
      <c r="S180">
        <f t="shared" si="24"/>
        <v>7.565719480675158</v>
      </c>
      <c r="T180">
        <f t="shared" si="25"/>
        <v>1.6128352918384103</v>
      </c>
      <c r="U180">
        <v>0.15176782606221337</v>
      </c>
      <c r="V180">
        <f t="shared" si="17"/>
        <v>2.9080929787776246</v>
      </c>
      <c r="W180">
        <v>5.4235087045602842E-2</v>
      </c>
      <c r="X180">
        <v>3.3193322254464815E-2</v>
      </c>
      <c r="Y180">
        <v>0.66357203535596176</v>
      </c>
      <c r="Z180">
        <v>4.3224591999999999E-2</v>
      </c>
      <c r="AA180">
        <f t="shared" si="26"/>
        <v>2.201296351421663</v>
      </c>
      <c r="AB180">
        <f t="shared" si="27"/>
        <v>22.818116208749444</v>
      </c>
      <c r="AC180">
        <f t="shared" si="28"/>
        <v>1.4863552271347542</v>
      </c>
      <c r="AD180">
        <v>0.10215114522444343</v>
      </c>
      <c r="AE180">
        <f t="shared" si="18"/>
        <v>2.9577096596153947</v>
      </c>
      <c r="AF180">
        <v>3.3149816390446725E-3</v>
      </c>
      <c r="AG180">
        <v>2.0001302575894959E-3</v>
      </c>
      <c r="AH180">
        <v>4.4434599812116497E-2</v>
      </c>
      <c r="AI180">
        <v>4.3224591999999999E-2</v>
      </c>
      <c r="AJ180">
        <f t="shared" si="29"/>
        <v>2.8700504678032783</v>
      </c>
      <c r="AK180">
        <f t="shared" si="30"/>
        <v>1.5023313619597991</v>
      </c>
      <c r="AL180">
        <f t="shared" si="31"/>
        <v>1.4614210647579486</v>
      </c>
    </row>
    <row r="181" spans="1:38">
      <c r="A181" s="1">
        <v>2060</v>
      </c>
      <c r="B181">
        <v>2.8081124656962104</v>
      </c>
      <c r="C181">
        <v>0.63812754069936095</v>
      </c>
      <c r="D181">
        <f t="shared" si="19"/>
        <v>2.1699849249968493</v>
      </c>
      <c r="E181">
        <v>3.7572488966978963E-2</v>
      </c>
      <c r="F181">
        <v>2.2916619107814399E-2</v>
      </c>
      <c r="G181">
        <v>3.5491014053121717E-2</v>
      </c>
      <c r="H181">
        <v>6.4994946999999997E-2</v>
      </c>
      <c r="I181">
        <f t="shared" si="20"/>
        <v>2.0694989639437273</v>
      </c>
      <c r="J181">
        <f t="shared" si="21"/>
        <v>1.6355419636462796</v>
      </c>
      <c r="K181">
        <f t="shared" si="22"/>
        <v>2.995179655457485</v>
      </c>
      <c r="L181">
        <v>-0.28214759851491228</v>
      </c>
      <c r="M181">
        <f t="shared" si="16"/>
        <v>3.0902600642111229</v>
      </c>
      <c r="N181">
        <v>4.3954857311639513E-2</v>
      </c>
      <c r="O181">
        <v>2.7223591600947783E-2</v>
      </c>
      <c r="P181">
        <v>0.45843930741584343</v>
      </c>
      <c r="Q181">
        <v>6.4994946999999997E-2</v>
      </c>
      <c r="R181">
        <f t="shared" si="23"/>
        <v>2.5668258097952794</v>
      </c>
      <c r="S181">
        <f t="shared" si="24"/>
        <v>14.834974982368456</v>
      </c>
      <c r="T181">
        <f t="shared" si="25"/>
        <v>2.1032193294253316</v>
      </c>
      <c r="U181">
        <v>-0.44898020295217073</v>
      </c>
      <c r="V181">
        <f t="shared" si="17"/>
        <v>3.2570926686483812</v>
      </c>
      <c r="W181">
        <v>3.5542394805391106E-2</v>
      </c>
      <c r="X181">
        <v>2.2033221514715349E-2</v>
      </c>
      <c r="Y181">
        <v>0.54853128846189014</v>
      </c>
      <c r="Z181">
        <v>6.4994946999999997E-2</v>
      </c>
      <c r="AA181">
        <f t="shared" si="26"/>
        <v>2.643566433186491</v>
      </c>
      <c r="AB181">
        <f t="shared" si="27"/>
        <v>16.841132392144004</v>
      </c>
      <c r="AC181">
        <f t="shared" si="28"/>
        <v>1.9954896471205226</v>
      </c>
      <c r="AD181">
        <v>-1.1318991810969679</v>
      </c>
      <c r="AE181">
        <f t="shared" si="18"/>
        <v>3.9400116467931783</v>
      </c>
      <c r="AF181">
        <v>4.5985424460474954E-2</v>
      </c>
      <c r="AG181">
        <v>2.8494809466688899E-2</v>
      </c>
      <c r="AH181">
        <v>1.1792231280517822</v>
      </c>
      <c r="AI181">
        <v>6.4994946999999997E-2</v>
      </c>
      <c r="AJ181">
        <f t="shared" si="29"/>
        <v>2.6957935717413961</v>
      </c>
      <c r="AK181">
        <f t="shared" si="30"/>
        <v>29.929432543976507</v>
      </c>
      <c r="AL181">
        <f t="shared" si="31"/>
        <v>1.6496130678420746</v>
      </c>
    </row>
    <row r="182" spans="1:38">
      <c r="A182" s="1">
        <v>2065</v>
      </c>
      <c r="B182">
        <v>2.5088157417725605</v>
      </c>
      <c r="C182">
        <v>-4.1376705462654248E-2</v>
      </c>
      <c r="D182">
        <f t="shared" si="19"/>
        <v>2.5501924472352147</v>
      </c>
      <c r="E182">
        <v>6.2620176902923499E-2</v>
      </c>
      <c r="F182">
        <v>3.9675052018102765E-2</v>
      </c>
      <c r="G182">
        <v>8.2522068460660167E-2</v>
      </c>
      <c r="H182">
        <v>9.7730086999999993E-2</v>
      </c>
      <c r="I182">
        <f t="shared" si="20"/>
        <v>2.3699402917745545</v>
      </c>
      <c r="J182">
        <f t="shared" si="21"/>
        <v>3.2359153345515659</v>
      </c>
      <c r="K182">
        <f t="shared" si="22"/>
        <v>3.8322632123686922</v>
      </c>
      <c r="L182">
        <v>-0.41362115600080718</v>
      </c>
      <c r="M182">
        <f t="shared" si="16"/>
        <v>2.9224368977733679</v>
      </c>
      <c r="N182">
        <v>5.037169941266275E-2</v>
      </c>
      <c r="O182">
        <v>3.1321008714863499E-2</v>
      </c>
      <c r="P182">
        <v>0.56828188659627155</v>
      </c>
      <c r="Q182">
        <v>9.7730086999999993E-2</v>
      </c>
      <c r="R182">
        <f t="shared" si="23"/>
        <v>2.2564249241770962</v>
      </c>
      <c r="S182">
        <f t="shared" si="24"/>
        <v>19.445480141222237</v>
      </c>
      <c r="T182">
        <f t="shared" si="25"/>
        <v>3.3441299305542396</v>
      </c>
      <c r="U182">
        <v>-0.71210624688351143</v>
      </c>
      <c r="V182">
        <f t="shared" si="17"/>
        <v>3.2209219886560718</v>
      </c>
      <c r="W182">
        <v>5.3688811554512585E-2</v>
      </c>
      <c r="X182">
        <v>3.3362946944800048E-2</v>
      </c>
      <c r="Y182">
        <v>0.8721358585063681</v>
      </c>
      <c r="Z182">
        <v>9.7730086999999993E-2</v>
      </c>
      <c r="AA182">
        <f t="shared" si="26"/>
        <v>2.251056043149704</v>
      </c>
      <c r="AB182">
        <f t="shared" si="27"/>
        <v>27.07721148099791</v>
      </c>
      <c r="AC182">
        <f t="shared" si="28"/>
        <v>3.0342270736205514</v>
      </c>
      <c r="AD182">
        <v>-0.98326396487601575</v>
      </c>
      <c r="AE182">
        <f t="shared" si="18"/>
        <v>3.4920797066485765</v>
      </c>
      <c r="AF182">
        <v>4.7317741636177163E-2</v>
      </c>
      <c r="AG182">
        <v>2.9323371604966859E-2</v>
      </c>
      <c r="AH182">
        <v>1.2163257693189222</v>
      </c>
      <c r="AI182">
        <v>9.7730086999999993E-2</v>
      </c>
      <c r="AJ182">
        <f t="shared" si="29"/>
        <v>2.1780238503296543</v>
      </c>
      <c r="AK182">
        <f t="shared" si="30"/>
        <v>34.830985300912737</v>
      </c>
      <c r="AL182">
        <f t="shared" si="31"/>
        <v>2.7986213147979275</v>
      </c>
    </row>
    <row r="183" spans="1:38">
      <c r="A183" s="1">
        <v>2070</v>
      </c>
      <c r="B183">
        <v>2.1625692216109385</v>
      </c>
      <c r="C183">
        <v>3.2182217847691652E-2</v>
      </c>
      <c r="D183">
        <f t="shared" si="19"/>
        <v>2.1303870037632469</v>
      </c>
      <c r="E183">
        <v>6.0304441243429034E-2</v>
      </c>
      <c r="F183">
        <v>3.8212229311431846E-2</v>
      </c>
      <c r="G183">
        <v>7.9566021900425374E-2</v>
      </c>
      <c r="H183">
        <v>0.14695249899999999</v>
      </c>
      <c r="I183">
        <f t="shared" si="20"/>
        <v>1.9038684828628216</v>
      </c>
      <c r="J183">
        <f t="shared" si="21"/>
        <v>3.7348154002007639</v>
      </c>
      <c r="K183">
        <f t="shared" si="22"/>
        <v>6.8979250596447521</v>
      </c>
      <c r="L183">
        <v>-0.51034512985596092</v>
      </c>
      <c r="M183">
        <f t="shared" si="16"/>
        <v>2.6729143514668996</v>
      </c>
      <c r="N183">
        <v>4.4270344372003091E-2</v>
      </c>
      <c r="O183">
        <v>2.7629344956408525E-2</v>
      </c>
      <c r="P183">
        <v>0.53380532625916333</v>
      </c>
      <c r="Q183">
        <v>0.14695249899999999</v>
      </c>
      <c r="R183">
        <f t="shared" si="23"/>
        <v>1.9921565262077363</v>
      </c>
      <c r="S183">
        <f t="shared" si="24"/>
        <v>19.970910252556731</v>
      </c>
      <c r="T183">
        <f t="shared" si="25"/>
        <v>5.4978379280784742</v>
      </c>
      <c r="U183">
        <v>-0.62266829698075488</v>
      </c>
      <c r="V183">
        <f t="shared" si="17"/>
        <v>2.7852375185916936</v>
      </c>
      <c r="W183">
        <v>3.5484394474194825E-2</v>
      </c>
      <c r="X183">
        <v>2.2120148896572992E-2</v>
      </c>
      <c r="Y183">
        <v>0.60918128807187932</v>
      </c>
      <c r="Z183">
        <v>0.14695249899999999</v>
      </c>
      <c r="AA183">
        <f t="shared" si="26"/>
        <v>2.0291037315198142</v>
      </c>
      <c r="AB183">
        <f t="shared" si="27"/>
        <v>21.87178953340759</v>
      </c>
      <c r="AC183">
        <f t="shared" si="28"/>
        <v>5.2761209059938246</v>
      </c>
      <c r="AD183">
        <v>-0.5634562464878955</v>
      </c>
      <c r="AE183">
        <f t="shared" si="18"/>
        <v>2.7260254680988338</v>
      </c>
      <c r="AF183">
        <v>1.8005280953291222E-2</v>
      </c>
      <c r="AG183">
        <v>1.1209508353167488E-2</v>
      </c>
      <c r="AH183">
        <v>0.49665348784116664</v>
      </c>
      <c r="AI183">
        <v>0.14695249899999999</v>
      </c>
      <c r="AJ183">
        <f t="shared" si="29"/>
        <v>2.0824194812576668</v>
      </c>
      <c r="AK183">
        <f t="shared" si="30"/>
        <v>18.218959934645781</v>
      </c>
      <c r="AL183">
        <f t="shared" si="31"/>
        <v>5.3907236274827097</v>
      </c>
    </row>
    <row r="184" spans="1:38">
      <c r="A184" s="1">
        <v>2075</v>
      </c>
      <c r="B184">
        <v>1.7640384451743325</v>
      </c>
      <c r="C184">
        <v>-0.11192780101614352</v>
      </c>
      <c r="D184">
        <f t="shared" si="19"/>
        <v>1.875966246190476</v>
      </c>
      <c r="E184">
        <v>6.3695441223332358E-2</v>
      </c>
      <c r="F184">
        <v>4.0532005834271523E-2</v>
      </c>
      <c r="G184">
        <v>8.7611086795062576E-2</v>
      </c>
      <c r="H184">
        <v>0.22096610799999999</v>
      </c>
      <c r="I184">
        <f t="shared" si="20"/>
        <v>1.5673890513954134</v>
      </c>
      <c r="J184">
        <f t="shared" si="21"/>
        <v>4.6701846034263346</v>
      </c>
      <c r="K184">
        <f t="shared" si="22"/>
        <v>11.778789114607781</v>
      </c>
      <c r="L184">
        <v>-0.72088569552401172</v>
      </c>
      <c r="M184">
        <f t="shared" si="16"/>
        <v>2.484924140698344</v>
      </c>
      <c r="N184">
        <v>5.4507281637508682E-2</v>
      </c>
      <c r="O184">
        <v>3.4092142784274568E-2</v>
      </c>
      <c r="P184">
        <v>0.68530488220071639</v>
      </c>
      <c r="Q184">
        <v>0.22096610799999999</v>
      </c>
      <c r="R184">
        <f t="shared" si="23"/>
        <v>1.5786531504976276</v>
      </c>
      <c r="S184">
        <f t="shared" si="24"/>
        <v>27.578503141271895</v>
      </c>
      <c r="T184">
        <f t="shared" si="25"/>
        <v>8.8922677509946588</v>
      </c>
      <c r="U184">
        <v>-1.0107035414289902</v>
      </c>
      <c r="V184">
        <f t="shared" si="17"/>
        <v>2.7747419866033227</v>
      </c>
      <c r="W184">
        <v>5.4753013575392799E-2</v>
      </c>
      <c r="X184">
        <v>3.41865209602496E-2</v>
      </c>
      <c r="Y184">
        <v>0.97157264198711135</v>
      </c>
      <c r="Z184">
        <v>0.22096610799999999</v>
      </c>
      <c r="AA184">
        <f t="shared" si="26"/>
        <v>1.5822032366162113</v>
      </c>
      <c r="AB184">
        <f t="shared" si="27"/>
        <v>35.014882345023146</v>
      </c>
      <c r="AC184">
        <f t="shared" si="28"/>
        <v>7.9634830577704934</v>
      </c>
      <c r="AD184">
        <v>-1.6564663057497253</v>
      </c>
      <c r="AE184">
        <f t="shared" si="18"/>
        <v>3.4205047509240578</v>
      </c>
      <c r="AF184">
        <v>5.8065293631976864E-2</v>
      </c>
      <c r="AG184">
        <v>3.6189053140281084E-2</v>
      </c>
      <c r="AH184">
        <v>1.6428432512043614</v>
      </c>
      <c r="AI184">
        <v>0.22096610799999999</v>
      </c>
      <c r="AJ184">
        <f t="shared" si="29"/>
        <v>1.5566953917196964</v>
      </c>
      <c r="AK184">
        <f t="shared" si="30"/>
        <v>48.029263831910868</v>
      </c>
      <c r="AL184">
        <f t="shared" si="31"/>
        <v>6.4600438850525048</v>
      </c>
    </row>
    <row r="185" spans="1:38">
      <c r="A185" s="1">
        <v>2080</v>
      </c>
      <c r="B185">
        <v>1.3125517440706953</v>
      </c>
      <c r="C185">
        <v>-0.22939275230222889</v>
      </c>
      <c r="D185">
        <f t="shared" si="19"/>
        <v>1.5419444963729241</v>
      </c>
      <c r="E185">
        <v>6.1966344747388165E-2</v>
      </c>
      <c r="F185">
        <v>3.9512239574721997E-2</v>
      </c>
      <c r="G185">
        <v>8.6904296362317501E-2</v>
      </c>
      <c r="H185">
        <v>0.33225716700000002</v>
      </c>
      <c r="I185">
        <f t="shared" si="20"/>
        <v>1.1227830330106066</v>
      </c>
      <c r="J185">
        <f t="shared" si="21"/>
        <v>5.6360197508237304</v>
      </c>
      <c r="K185">
        <f t="shared" si="22"/>
        <v>21.547933001580788</v>
      </c>
      <c r="L185">
        <v>-0.76377495080821078</v>
      </c>
      <c r="M185">
        <f t="shared" si="16"/>
        <v>2.0763266948789063</v>
      </c>
      <c r="N185">
        <v>4.3976677778754573E-2</v>
      </c>
      <c r="O185">
        <v>2.7555839698505977E-2</v>
      </c>
      <c r="P185">
        <v>0.57141920505505628</v>
      </c>
      <c r="Q185">
        <v>0.33225716700000002</v>
      </c>
      <c r="R185">
        <f t="shared" si="23"/>
        <v>1.1726503228238501</v>
      </c>
      <c r="S185">
        <f t="shared" si="24"/>
        <v>27.52067901763321</v>
      </c>
      <c r="T185">
        <f t="shared" si="25"/>
        <v>16.002162271452065</v>
      </c>
      <c r="U185">
        <v>-0.86073138020158912</v>
      </c>
      <c r="V185">
        <f t="shared" si="17"/>
        <v>2.1732831242722845</v>
      </c>
      <c r="W185">
        <v>3.5314395364350243E-2</v>
      </c>
      <c r="X185">
        <v>2.2083398132943882E-2</v>
      </c>
      <c r="Y185">
        <v>0.64436182520450713</v>
      </c>
      <c r="Z185">
        <v>0.33225716700000002</v>
      </c>
      <c r="AA185">
        <f t="shared" si="26"/>
        <v>1.1966641320677773</v>
      </c>
      <c r="AB185">
        <f t="shared" si="27"/>
        <v>29.649235205848719</v>
      </c>
      <c r="AC185">
        <f t="shared" si="28"/>
        <v>15.288259651454986</v>
      </c>
      <c r="AD185">
        <v>-1.0214986031933126</v>
      </c>
      <c r="AE185">
        <f t="shared" si="18"/>
        <v>2.3340503472640082</v>
      </c>
      <c r="AF185">
        <v>2.699929354085339E-2</v>
      </c>
      <c r="AG185">
        <v>1.6854120267850253E-2</v>
      </c>
      <c r="AH185">
        <v>0.7853084245502151</v>
      </c>
      <c r="AI185">
        <v>0.33225716700000002</v>
      </c>
      <c r="AJ185">
        <f t="shared" si="29"/>
        <v>1.216484755713793</v>
      </c>
      <c r="AK185">
        <f t="shared" si="30"/>
        <v>33.645736282885231</v>
      </c>
      <c r="AL185">
        <f t="shared" si="31"/>
        <v>14.235218507153215</v>
      </c>
    </row>
    <row r="186" spans="1:38">
      <c r="A186" s="1">
        <v>2085</v>
      </c>
      <c r="B186">
        <v>0.8381164818444844</v>
      </c>
      <c r="C186">
        <v>-0.4158151693859235</v>
      </c>
      <c r="D186">
        <f t="shared" si="19"/>
        <v>1.253931651230408</v>
      </c>
      <c r="E186">
        <v>6.4874417484287794E-2</v>
      </c>
      <c r="F186">
        <v>4.1452001814226147E-2</v>
      </c>
      <c r="G186">
        <v>9.2838773420308288E-2</v>
      </c>
      <c r="H186">
        <v>0.499600712</v>
      </c>
      <c r="I186">
        <f t="shared" si="20"/>
        <v>0.66149216581009973</v>
      </c>
      <c r="J186">
        <f t="shared" si="21"/>
        <v>7.4038145005121425</v>
      </c>
      <c r="K186">
        <f t="shared" si="22"/>
        <v>39.842738757712333</v>
      </c>
      <c r="L186">
        <v>-1.0685943111598366</v>
      </c>
      <c r="M186">
        <f t="shared" si="16"/>
        <v>1.906710793004321</v>
      </c>
      <c r="N186">
        <v>5.4143727293999223E-2</v>
      </c>
      <c r="O186">
        <v>3.3971505185425833E-2</v>
      </c>
      <c r="P186">
        <v>0.72229542693028048</v>
      </c>
      <c r="Q186">
        <v>0.499600712</v>
      </c>
      <c r="R186">
        <f t="shared" si="23"/>
        <v>0.68481465407404041</v>
      </c>
      <c r="S186">
        <f t="shared" si="24"/>
        <v>37.881750582226012</v>
      </c>
      <c r="T186">
        <f t="shared" si="25"/>
        <v>26.202228142465223</v>
      </c>
      <c r="U186">
        <v>-1.2555058483306853</v>
      </c>
      <c r="V186">
        <f t="shared" si="17"/>
        <v>2.0936223301751697</v>
      </c>
      <c r="W186">
        <v>4.791994832480298E-2</v>
      </c>
      <c r="X186">
        <v>2.9998227205691105E-2</v>
      </c>
      <c r="Y186">
        <v>0.89394139590749977</v>
      </c>
      <c r="Z186">
        <v>0.499600712</v>
      </c>
      <c r="AA186">
        <f t="shared" si="26"/>
        <v>0.70008022226766997</v>
      </c>
      <c r="AB186">
        <f t="shared" si="27"/>
        <v>42.69831206054748</v>
      </c>
      <c r="AC186">
        <f t="shared" si="28"/>
        <v>23.86298162755072</v>
      </c>
      <c r="AD186">
        <v>-2.0393862750819554</v>
      </c>
      <c r="AE186">
        <f t="shared" si="18"/>
        <v>2.8775027569264395</v>
      </c>
      <c r="AF186">
        <v>5.7420926385596219E-2</v>
      </c>
      <c r="AG186">
        <v>3.5876143820651615E-2</v>
      </c>
      <c r="AH186">
        <v>1.7033874888690275</v>
      </c>
      <c r="AI186">
        <v>0.499600712</v>
      </c>
      <c r="AJ186">
        <f t="shared" si="29"/>
        <v>0.67451455605741206</v>
      </c>
      <c r="AK186">
        <f t="shared" si="30"/>
        <v>59.196728300913072</v>
      </c>
      <c r="AL186">
        <f t="shared" si="31"/>
        <v>17.362301766606851</v>
      </c>
    </row>
    <row r="187" spans="1:38">
      <c r="A187" s="1">
        <v>2090</v>
      </c>
      <c r="B187">
        <v>0.43295117699822289</v>
      </c>
      <c r="C187">
        <v>-0.676705035912189</v>
      </c>
      <c r="D187">
        <f t="shared" si="19"/>
        <v>1.1096562129104119</v>
      </c>
      <c r="E187">
        <v>6.066233152397843E-2</v>
      </c>
      <c r="F187">
        <v>3.8818317747709725E-2</v>
      </c>
      <c r="G187">
        <v>8.8111232005591247E-2</v>
      </c>
      <c r="H187">
        <v>0.75122795399999998</v>
      </c>
      <c r="I187">
        <f t="shared" si="20"/>
        <v>0.27031702690482073</v>
      </c>
      <c r="J187">
        <f t="shared" si="21"/>
        <v>7.9404081174378023</v>
      </c>
      <c r="K187">
        <f t="shared" si="22"/>
        <v>67.699161709704256</v>
      </c>
      <c r="L187">
        <v>-1.2360628229911705</v>
      </c>
      <c r="M187">
        <f t="shared" si="16"/>
        <v>1.6690139999893934</v>
      </c>
      <c r="N187">
        <v>4.5040190762257896E-2</v>
      </c>
      <c r="O187">
        <v>2.828880509408678E-2</v>
      </c>
      <c r="P187">
        <v>0.61299831799708071</v>
      </c>
      <c r="Q187">
        <v>0.75122795399999998</v>
      </c>
      <c r="R187">
        <f t="shared" si="23"/>
        <v>0.3047877279923128</v>
      </c>
      <c r="S187">
        <f t="shared" si="24"/>
        <v>36.728171123847751</v>
      </c>
      <c r="T187">
        <f t="shared" si="25"/>
        <v>45.010284755237166</v>
      </c>
      <c r="U187">
        <v>-1.2938857427966899</v>
      </c>
      <c r="V187">
        <f t="shared" si="17"/>
        <v>1.7268369197949127</v>
      </c>
      <c r="W187">
        <v>3.4086276316470904E-2</v>
      </c>
      <c r="X187">
        <v>2.1357096297993507E-2</v>
      </c>
      <c r="Y187">
        <v>0.64691833339019855</v>
      </c>
      <c r="Z187">
        <v>0.75122795399999998</v>
      </c>
      <c r="AA187">
        <f t="shared" si="26"/>
        <v>0.3286906324047143</v>
      </c>
      <c r="AB187">
        <f t="shared" si="27"/>
        <v>37.462618848051356</v>
      </c>
      <c r="AC187">
        <f t="shared" si="28"/>
        <v>43.503120959981523</v>
      </c>
      <c r="AD187">
        <v>-1.7005192193324008</v>
      </c>
      <c r="AE187">
        <f t="shared" si="18"/>
        <v>2.1334703963306239</v>
      </c>
      <c r="AF187">
        <v>3.5049119572890745E-2</v>
      </c>
      <c r="AG187">
        <v>2.1917009158814872E-2</v>
      </c>
      <c r="AH187">
        <v>1.0568123132344027</v>
      </c>
      <c r="AI187">
        <v>0.75122795399999998</v>
      </c>
      <c r="AJ187">
        <f t="shared" si="29"/>
        <v>0.32543012909622115</v>
      </c>
      <c r="AK187">
        <f t="shared" si="30"/>
        <v>49.534894651082311</v>
      </c>
      <c r="AL187">
        <f t="shared" si="31"/>
        <v>35.211548062351561</v>
      </c>
    </row>
    <row r="188" spans="1:38">
      <c r="A188" s="1">
        <v>2095</v>
      </c>
      <c r="B188">
        <v>0.20534073518942991</v>
      </c>
      <c r="C188">
        <v>-1.0643939686111454</v>
      </c>
      <c r="D188">
        <f t="shared" si="19"/>
        <v>1.2697347038005753</v>
      </c>
      <c r="E188">
        <v>6.5188974916058254E-2</v>
      </c>
      <c r="F188">
        <v>4.1768608459402029E-2</v>
      </c>
      <c r="G188">
        <v>9.5977468850412001E-2</v>
      </c>
      <c r="H188">
        <v>1.1295889379999999</v>
      </c>
      <c r="I188">
        <f t="shared" si="20"/>
        <v>4.4168296950163333E-2</v>
      </c>
      <c r="J188">
        <f t="shared" si="21"/>
        <v>7.5588600172250029</v>
      </c>
      <c r="K188">
        <f t="shared" si="22"/>
        <v>88.962594675794051</v>
      </c>
      <c r="L188">
        <v>-1.7038622553459759</v>
      </c>
      <c r="M188">
        <f t="shared" si="16"/>
        <v>1.9092029905354058</v>
      </c>
      <c r="N188">
        <v>5.0933207905424757E-2</v>
      </c>
      <c r="O188">
        <v>3.2018226961791442E-2</v>
      </c>
      <c r="P188">
        <v>0.70613261218045664</v>
      </c>
      <c r="Q188">
        <v>1.1295889379999999</v>
      </c>
      <c r="R188">
        <f t="shared" si="23"/>
        <v>7.3481440354949079E-2</v>
      </c>
      <c r="S188">
        <f t="shared" si="24"/>
        <v>36.985727326062531</v>
      </c>
      <c r="T188">
        <f t="shared" si="25"/>
        <v>59.165470806392598</v>
      </c>
      <c r="U188">
        <v>-1.7319983695487275</v>
      </c>
      <c r="V188">
        <f t="shared" si="17"/>
        <v>1.9373391047381574</v>
      </c>
      <c r="W188">
        <v>3.6625471705779677E-2</v>
      </c>
      <c r="X188">
        <v>2.2965440837877719E-2</v>
      </c>
      <c r="Y188">
        <v>0.70623348394547369</v>
      </c>
      <c r="Z188">
        <v>1.1295889379999999</v>
      </c>
      <c r="AA188">
        <f t="shared" si="26"/>
        <v>0.10151668279268389</v>
      </c>
      <c r="AB188">
        <f t="shared" si="27"/>
        <v>36.453787683231901</v>
      </c>
      <c r="AC188">
        <f t="shared" si="28"/>
        <v>58.306206447666291</v>
      </c>
      <c r="AD188">
        <v>-2.5054470016058636</v>
      </c>
      <c r="AE188">
        <f t="shared" si="18"/>
        <v>2.7107877367952935</v>
      </c>
      <c r="AF188">
        <v>4.917829172048975E-2</v>
      </c>
      <c r="AG188">
        <v>3.0773548985631151E-2</v>
      </c>
      <c r="AH188">
        <v>1.5053658212067176</v>
      </c>
      <c r="AI188">
        <v>1.1295889379999999</v>
      </c>
      <c r="AJ188">
        <f t="shared" si="29"/>
        <v>7.5832977588575989E-2</v>
      </c>
      <c r="AK188">
        <f t="shared" si="30"/>
        <v>55.532412249524505</v>
      </c>
      <c r="AL188">
        <f t="shared" si="31"/>
        <v>41.670136051869761</v>
      </c>
    </row>
    <row r="189" spans="1:38">
      <c r="A189" s="1">
        <v>2100</v>
      </c>
      <c r="B189">
        <v>0.11569534001098024</v>
      </c>
      <c r="C189">
        <v>-1.6415512373049168</v>
      </c>
      <c r="D189">
        <f t="shared" si="19"/>
        <v>1.757246577315897</v>
      </c>
      <c r="E189">
        <v>6.025085727139138E-2</v>
      </c>
      <c r="F189">
        <v>3.8659094409012988E-2</v>
      </c>
      <c r="G189">
        <v>8.9690984733742332E-2</v>
      </c>
      <c r="H189">
        <v>1.698513964</v>
      </c>
      <c r="I189">
        <f t="shared" si="20"/>
        <v>-3.0958371417845409E-2</v>
      </c>
      <c r="J189">
        <f t="shared" si="21"/>
        <v>5.1040637034980403</v>
      </c>
      <c r="K189">
        <f t="shared" si="22"/>
        <v>96.657690840086431</v>
      </c>
      <c r="L189">
        <v>-2.2250800104486239</v>
      </c>
      <c r="M189">
        <f t="shared" si="16"/>
        <v>2.3407753504596043</v>
      </c>
      <c r="N189">
        <v>4.5785562738644675E-2</v>
      </c>
      <c r="O189">
        <v>2.8809469259472427E-2</v>
      </c>
      <c r="P189">
        <v>0.64488421801480578</v>
      </c>
      <c r="Q189">
        <v>1.698513964</v>
      </c>
      <c r="R189">
        <f t="shared" si="23"/>
        <v>-2.622831555201488E-3</v>
      </c>
      <c r="S189">
        <f t="shared" si="24"/>
        <v>27.550026015447607</v>
      </c>
      <c r="T189">
        <f t="shared" si="25"/>
        <v>72.56202367589448</v>
      </c>
      <c r="U189">
        <v>-2.1605423362331946</v>
      </c>
      <c r="V189">
        <f t="shared" si="17"/>
        <v>2.2762376762441749</v>
      </c>
      <c r="W189">
        <v>2.7994836553132715E-2</v>
      </c>
      <c r="X189">
        <v>1.7568409068121821E-2</v>
      </c>
      <c r="Y189">
        <v>0.54718668468831133</v>
      </c>
      <c r="Z189">
        <v>1.698513964</v>
      </c>
      <c r="AA189">
        <f>V189-Y189-Z189</f>
        <v>3.0537027555863627E-2</v>
      </c>
      <c r="AB189">
        <f t="shared" si="27"/>
        <v>24.039083897037379</v>
      </c>
      <c r="AC189">
        <f t="shared" si="28"/>
        <v>74.619359029438996</v>
      </c>
      <c r="AD189">
        <v>-2.8022741406052183</v>
      </c>
      <c r="AE189">
        <f t="shared" si="18"/>
        <v>2.9179694806161987</v>
      </c>
      <c r="AF189">
        <v>3.9034637479072376E-2</v>
      </c>
      <c r="AG189">
        <v>2.4445206742658755E-2</v>
      </c>
      <c r="AH189">
        <v>1.2103094850353489</v>
      </c>
      <c r="AI189">
        <v>1.698513964</v>
      </c>
      <c r="AJ189">
        <f t="shared" si="29"/>
        <v>9.1460315808498116E-3</v>
      </c>
      <c r="AK189">
        <f t="shared" si="30"/>
        <v>41.477797937069695</v>
      </c>
      <c r="AL189">
        <f t="shared" si="31"/>
        <v>58.20876384359299</v>
      </c>
    </row>
    <row r="192" spans="1:38">
      <c r="A192">
        <v>2055</v>
      </c>
      <c r="E192" t="s">
        <v>122</v>
      </c>
    </row>
    <row r="194" spans="1:8">
      <c r="B194" t="s">
        <v>18</v>
      </c>
      <c r="C194" t="s">
        <v>121</v>
      </c>
      <c r="F194" t="s">
        <v>18</v>
      </c>
      <c r="G194" t="s">
        <v>121</v>
      </c>
    </row>
    <row r="195" spans="1:8">
      <c r="A195" s="1" t="s">
        <v>13</v>
      </c>
      <c r="B195">
        <v>6.8967987008055716E-3</v>
      </c>
      <c r="C195">
        <v>1.1510255451390323</v>
      </c>
      <c r="E195" s="1" t="s">
        <v>75</v>
      </c>
      <c r="F195">
        <f>10*11*B195/3</f>
        <v>0.25288261902953763</v>
      </c>
      <c r="G195">
        <f>10*11*C195/3</f>
        <v>42.204269988431186</v>
      </c>
      <c r="H195">
        <v>0.59561841409284766</v>
      </c>
    </row>
    <row r="196" spans="1:8">
      <c r="A196" s="1" t="s">
        <v>12</v>
      </c>
      <c r="B196">
        <v>0.25010142560411641</v>
      </c>
      <c r="C196">
        <v>2.4585591442386319</v>
      </c>
      <c r="E196" s="1" t="s">
        <v>76</v>
      </c>
      <c r="F196">
        <f t="shared" ref="F196:F203" si="32">10*11*B196/3</f>
        <v>9.1703856054842685</v>
      </c>
      <c r="G196">
        <f t="shared" ref="G196:G203" si="33">10*11*C196/3</f>
        <v>90.147168622083157</v>
      </c>
      <c r="H196">
        <v>9.2333985434962091</v>
      </c>
    </row>
    <row r="197" spans="1:8">
      <c r="A197" s="1" t="s">
        <v>14</v>
      </c>
      <c r="B197">
        <v>0.7752429045544178</v>
      </c>
      <c r="C197">
        <v>2.3406193372854203</v>
      </c>
      <c r="E197" s="1" t="s">
        <v>77</v>
      </c>
      <c r="F197">
        <f t="shared" si="32"/>
        <v>28.425573166995321</v>
      </c>
      <c r="G197">
        <f t="shared" si="33"/>
        <v>85.822709033798745</v>
      </c>
      <c r="H197">
        <v>24.880525658177255</v>
      </c>
    </row>
    <row r="198" spans="1:8">
      <c r="A198" s="1" t="s">
        <v>15</v>
      </c>
      <c r="B198">
        <v>1.1327137833298608</v>
      </c>
      <c r="C198">
        <v>2.6224934025099773</v>
      </c>
      <c r="E198" s="1" t="s">
        <v>78</v>
      </c>
      <c r="F198">
        <f t="shared" si="32"/>
        <v>41.532838722094901</v>
      </c>
      <c r="G198">
        <f t="shared" si="33"/>
        <v>96.158091425365839</v>
      </c>
      <c r="H198">
        <v>30.163815930079863</v>
      </c>
    </row>
    <row r="199" spans="1:8">
      <c r="F199">
        <f t="shared" si="32"/>
        <v>0</v>
      </c>
      <c r="G199">
        <f t="shared" si="33"/>
        <v>0</v>
      </c>
    </row>
    <row r="200" spans="1:8">
      <c r="A200" s="1" t="s">
        <v>13</v>
      </c>
      <c r="B200">
        <v>9.0871475244400132E-2</v>
      </c>
      <c r="C200">
        <v>5.1950389945029776E-2</v>
      </c>
      <c r="E200" s="1" t="s">
        <v>75</v>
      </c>
      <c r="F200">
        <f t="shared" si="32"/>
        <v>3.3319540922946715</v>
      </c>
      <c r="G200">
        <f t="shared" si="33"/>
        <v>1.9048476313177585</v>
      </c>
      <c r="H200">
        <v>63.625744646223417</v>
      </c>
    </row>
    <row r="201" spans="1:8">
      <c r="A201" s="1" t="s">
        <v>12</v>
      </c>
      <c r="B201">
        <v>0.66111517867596448</v>
      </c>
      <c r="C201">
        <v>7.7703181424283785E-2</v>
      </c>
      <c r="E201" s="1" t="s">
        <v>76</v>
      </c>
      <c r="F201">
        <f t="shared" si="32"/>
        <v>24.240889884785364</v>
      </c>
      <c r="G201">
        <f t="shared" si="33"/>
        <v>2.8491166522237386</v>
      </c>
      <c r="H201">
        <v>89.482776062340889</v>
      </c>
    </row>
    <row r="202" spans="1:8">
      <c r="A202" s="1" t="s">
        <v>14</v>
      </c>
      <c r="B202">
        <v>0.50707376806357751</v>
      </c>
      <c r="C202">
        <v>0.12011313412585234</v>
      </c>
      <c r="E202" s="1" t="s">
        <v>77</v>
      </c>
      <c r="F202">
        <f t="shared" si="32"/>
        <v>18.592704828997842</v>
      </c>
      <c r="G202">
        <f t="shared" si="33"/>
        <v>4.404148251281252</v>
      </c>
      <c r="H202">
        <v>80.848909040263337</v>
      </c>
    </row>
    <row r="203" spans="1:8">
      <c r="A203" s="1" t="s">
        <v>15</v>
      </c>
      <c r="B203">
        <v>0.24604116228858897</v>
      </c>
      <c r="C203">
        <v>0.15472685490084093</v>
      </c>
      <c r="E203" s="1" t="s">
        <v>78</v>
      </c>
      <c r="F203">
        <f t="shared" si="32"/>
        <v>9.0215092839149289</v>
      </c>
      <c r="G203">
        <f t="shared" si="33"/>
        <v>5.6733180130308343</v>
      </c>
      <c r="H203">
        <v>61.392414498059452</v>
      </c>
    </row>
    <row r="205" spans="1:8">
      <c r="A205">
        <v>2095</v>
      </c>
    </row>
    <row r="210" spans="1:10">
      <c r="E210" t="s">
        <v>122</v>
      </c>
    </row>
    <row r="212" spans="1:10">
      <c r="F212" t="s">
        <v>18</v>
      </c>
      <c r="G212" t="s">
        <v>11</v>
      </c>
      <c r="H212" t="s">
        <v>121</v>
      </c>
      <c r="I212" t="s">
        <v>28</v>
      </c>
      <c r="J212" t="s">
        <v>23</v>
      </c>
    </row>
    <row r="213" spans="1:10">
      <c r="A213" s="1" t="s">
        <v>13</v>
      </c>
      <c r="B213">
        <v>6.6741899437284275E-3</v>
      </c>
      <c r="C213">
        <v>4.3224591999999999E-2</v>
      </c>
      <c r="D213">
        <v>1.1012215729265078</v>
      </c>
      <c r="E213" s="1" t="s">
        <v>75</v>
      </c>
      <c r="F213">
        <f>10*11*B213/3</f>
        <v>0.24472029793670902</v>
      </c>
      <c r="G213">
        <f>10*11*C213/3</f>
        <v>1.5849017066666666</v>
      </c>
      <c r="H213">
        <f>10*11*D213/3</f>
        <v>40.378124340638621</v>
      </c>
      <c r="I213">
        <v>0.57979948973109752</v>
      </c>
      <c r="J213">
        <v>3.755001969787306</v>
      </c>
    </row>
    <row r="214" spans="1:10">
      <c r="A214" s="1" t="s">
        <v>12</v>
      </c>
      <c r="B214">
        <v>0.20276412563236507</v>
      </c>
      <c r="C214">
        <v>4.3224591999999999E-2</v>
      </c>
      <c r="D214">
        <v>2.4340488670319629</v>
      </c>
      <c r="E214" s="1" t="s">
        <v>76</v>
      </c>
      <c r="F214">
        <f t="shared" ref="F214:F221" si="34">10*11*B214/3</f>
        <v>7.4346846065200518</v>
      </c>
      <c r="G214">
        <f t="shared" ref="G214:G221" si="35">10*11*C214/3</f>
        <v>1.5849017066666666</v>
      </c>
      <c r="H214">
        <f t="shared" ref="H214:H221" si="36">10*11*D214/3</f>
        <v>89.248458457838638</v>
      </c>
      <c r="I214">
        <v>7.565719480675158</v>
      </c>
      <c r="J214">
        <v>1.6128352918384103</v>
      </c>
    </row>
    <row r="215" spans="1:10">
      <c r="A215" s="1" t="s">
        <v>14</v>
      </c>
      <c r="B215">
        <v>0.66357203535596176</v>
      </c>
      <c r="C215">
        <v>4.3224591999999999E-2</v>
      </c>
      <c r="D215">
        <v>2.201296351421663</v>
      </c>
      <c r="E215" s="1" t="s">
        <v>77</v>
      </c>
      <c r="F215">
        <f t="shared" si="34"/>
        <v>24.330974629718597</v>
      </c>
      <c r="G215">
        <f t="shared" si="35"/>
        <v>1.5849017066666666</v>
      </c>
      <c r="H215">
        <f t="shared" si="36"/>
        <v>80.714199552127653</v>
      </c>
      <c r="I215">
        <v>22.818116208749444</v>
      </c>
      <c r="J215">
        <v>1.4863552271347542</v>
      </c>
    </row>
    <row r="216" spans="1:10">
      <c r="A216" s="1" t="s">
        <v>15</v>
      </c>
      <c r="B216" s="17">
        <v>1.1792231280517822</v>
      </c>
      <c r="C216" s="17">
        <v>4.3224591999999999E-2</v>
      </c>
      <c r="D216" s="17">
        <v>2.8700504678032783</v>
      </c>
      <c r="E216" s="18" t="s">
        <v>123</v>
      </c>
      <c r="F216" s="17">
        <f>10*11*B216/3</f>
        <v>43.238181361898683</v>
      </c>
      <c r="G216" s="17">
        <f t="shared" si="35"/>
        <v>1.5849017066666666</v>
      </c>
      <c r="H216" s="17">
        <f t="shared" si="36"/>
        <v>105.23518381945354</v>
      </c>
      <c r="I216" s="17">
        <v>29.929432543976507</v>
      </c>
      <c r="J216">
        <v>1.4614210647579486</v>
      </c>
    </row>
    <row r="217" spans="1:10">
      <c r="F217">
        <f t="shared" si="34"/>
        <v>0</v>
      </c>
      <c r="G217">
        <f t="shared" si="35"/>
        <v>0</v>
      </c>
      <c r="H217">
        <f>10*11*D217/3</f>
        <v>0</v>
      </c>
    </row>
    <row r="218" spans="1:10">
      <c r="A218" s="1" t="s">
        <v>13</v>
      </c>
      <c r="B218">
        <v>9.5977468850412001E-2</v>
      </c>
      <c r="C218">
        <v>1.1295889379999999</v>
      </c>
      <c r="D218">
        <v>4.4168296950163333E-2</v>
      </c>
      <c r="E218" s="1" t="s">
        <v>75</v>
      </c>
      <c r="F218">
        <f t="shared" si="34"/>
        <v>3.5191738578484402</v>
      </c>
      <c r="G218">
        <f t="shared" si="35"/>
        <v>41.418261059999999</v>
      </c>
      <c r="H218">
        <f t="shared" si="36"/>
        <v>1.6195042215059889</v>
      </c>
      <c r="I218">
        <v>7.5588600172250029</v>
      </c>
      <c r="J218">
        <v>88.962594675794051</v>
      </c>
    </row>
    <row r="219" spans="1:10">
      <c r="A219" s="1" t="s">
        <v>12</v>
      </c>
      <c r="B219">
        <v>0.70613261218045664</v>
      </c>
      <c r="C219">
        <v>1.1295889379999999</v>
      </c>
      <c r="D219">
        <v>7.3481440354949079E-2</v>
      </c>
      <c r="E219" s="1" t="s">
        <v>76</v>
      </c>
      <c r="F219">
        <f t="shared" si="34"/>
        <v>25.891529113283411</v>
      </c>
      <c r="G219">
        <f t="shared" si="35"/>
        <v>41.418261059999999</v>
      </c>
      <c r="H219">
        <f t="shared" si="36"/>
        <v>2.6943194796814662</v>
      </c>
      <c r="I219">
        <v>36.985727326062531</v>
      </c>
      <c r="J219">
        <v>59.165470806392598</v>
      </c>
    </row>
    <row r="220" spans="1:10">
      <c r="A220" s="1" t="s">
        <v>14</v>
      </c>
      <c r="B220">
        <v>0.70623348394547369</v>
      </c>
      <c r="C220">
        <v>1.1295889379999999</v>
      </c>
      <c r="D220">
        <v>0.10151668279268389</v>
      </c>
      <c r="E220" s="1" t="s">
        <v>77</v>
      </c>
      <c r="F220">
        <f t="shared" si="34"/>
        <v>25.89522774466737</v>
      </c>
      <c r="G220">
        <f t="shared" si="35"/>
        <v>41.418261059999999</v>
      </c>
      <c r="H220">
        <f t="shared" si="36"/>
        <v>3.722278369065076</v>
      </c>
      <c r="I220">
        <v>36.453787683231901</v>
      </c>
      <c r="J220">
        <v>58.306206447666291</v>
      </c>
    </row>
    <row r="221" spans="1:10">
      <c r="A221" s="1" t="s">
        <v>15</v>
      </c>
      <c r="B221">
        <v>1.5053658212067176</v>
      </c>
      <c r="C221">
        <v>1.1295889379999999</v>
      </c>
      <c r="D221">
        <v>7.5832977588575989E-2</v>
      </c>
      <c r="E221" s="1" t="s">
        <v>78</v>
      </c>
      <c r="F221">
        <f t="shared" si="34"/>
        <v>55.196746777579648</v>
      </c>
      <c r="G221">
        <f t="shared" si="35"/>
        <v>41.418261059999999</v>
      </c>
      <c r="H221">
        <f t="shared" si="36"/>
        <v>2.7805425115811198</v>
      </c>
      <c r="I221">
        <v>55.532412249524505</v>
      </c>
      <c r="J221">
        <v>41.670136051869761</v>
      </c>
    </row>
    <row r="223" spans="1:10">
      <c r="A223" s="1"/>
    </row>
    <row r="226" spans="1:11">
      <c r="A226" t="s">
        <v>106</v>
      </c>
    </row>
    <row r="227" spans="1:11">
      <c r="B227" s="1" t="s">
        <v>79</v>
      </c>
      <c r="C227" s="1" t="s">
        <v>80</v>
      </c>
      <c r="D227" s="1" t="s">
        <v>81</v>
      </c>
      <c r="E227" s="1" t="s">
        <v>82</v>
      </c>
      <c r="G227" s="1" t="s">
        <v>75</v>
      </c>
      <c r="H227" s="1" t="s">
        <v>76</v>
      </c>
      <c r="I227" s="1" t="s">
        <v>77</v>
      </c>
      <c r="J227" s="1" t="s">
        <v>78</v>
      </c>
    </row>
    <row r="228" spans="1:11">
      <c r="A228" s="1">
        <v>2010</v>
      </c>
      <c r="B228">
        <v>2.069018399</v>
      </c>
      <c r="C228">
        <v>2.0690184166241736</v>
      </c>
      <c r="D228">
        <v>2.069018399</v>
      </c>
      <c r="E228">
        <v>2.0690183819999999</v>
      </c>
      <c r="F228" s="1">
        <v>2010</v>
      </c>
      <c r="G228">
        <f>11*10*B228/3</f>
        <v>75.864007963333336</v>
      </c>
      <c r="H228">
        <f t="shared" ref="H228:J228" si="37">11*10*C228/3</f>
        <v>75.864008609553039</v>
      </c>
      <c r="I228">
        <f t="shared" si="37"/>
        <v>75.864007963333336</v>
      </c>
      <c r="J228">
        <f t="shared" si="37"/>
        <v>75.864007339999986</v>
      </c>
      <c r="K228">
        <v>0</v>
      </c>
    </row>
    <row r="229" spans="1:11">
      <c r="A229" s="1">
        <v>2020</v>
      </c>
      <c r="B229">
        <v>2.5979783740000002</v>
      </c>
      <c r="C229">
        <v>2.0877884898498329</v>
      </c>
      <c r="D229">
        <v>1.0027941849999999</v>
      </c>
      <c r="E229">
        <v>0.58598797700000005</v>
      </c>
      <c r="F229" s="1">
        <v>2020</v>
      </c>
      <c r="G229">
        <f t="shared" ref="G229:G237" si="38">11*10*B229/3</f>
        <v>95.259207046666674</v>
      </c>
      <c r="H229">
        <f t="shared" ref="H229:H237" si="39">11*10*C229/3</f>
        <v>76.552244627827207</v>
      </c>
      <c r="I229">
        <f t="shared" ref="I229:I237" si="40">11*10*D229/3</f>
        <v>36.769120116666663</v>
      </c>
      <c r="J229">
        <f t="shared" ref="J229:J237" si="41">11*10*E229/3</f>
        <v>21.486225823333339</v>
      </c>
      <c r="K229">
        <v>0</v>
      </c>
    </row>
    <row r="230" spans="1:11">
      <c r="A230" s="1">
        <v>2030</v>
      </c>
      <c r="B230">
        <v>2.857195591</v>
      </c>
      <c r="C230">
        <v>2.0348364980987772</v>
      </c>
      <c r="D230">
        <v>0.72750598499999997</v>
      </c>
      <c r="E230">
        <v>0.43274537800000001</v>
      </c>
      <c r="F230" s="1">
        <v>2030</v>
      </c>
      <c r="G230">
        <f t="shared" si="38"/>
        <v>104.76383833666667</v>
      </c>
      <c r="H230">
        <f t="shared" si="39"/>
        <v>74.610671596955157</v>
      </c>
      <c r="I230">
        <f t="shared" si="40"/>
        <v>26.67521945</v>
      </c>
      <c r="J230">
        <f t="shared" si="41"/>
        <v>15.867330526666668</v>
      </c>
      <c r="K230">
        <v>0</v>
      </c>
    </row>
    <row r="231" spans="1:11">
      <c r="A231" s="1">
        <v>2040</v>
      </c>
      <c r="B231">
        <v>2.7520485450000001</v>
      </c>
      <c r="C231">
        <v>1.4079584629030042</v>
      </c>
      <c r="D231">
        <v>0.49158612800000001</v>
      </c>
      <c r="E231">
        <v>0.29683542200000002</v>
      </c>
      <c r="F231" s="1">
        <v>2040</v>
      </c>
      <c r="G231">
        <f t="shared" si="38"/>
        <v>100.90844665000002</v>
      </c>
      <c r="H231">
        <f t="shared" si="39"/>
        <v>51.625143639776816</v>
      </c>
      <c r="I231">
        <f t="shared" si="40"/>
        <v>18.024824693333333</v>
      </c>
      <c r="J231">
        <f t="shared" si="41"/>
        <v>10.883965473333333</v>
      </c>
      <c r="K231">
        <v>0</v>
      </c>
    </row>
    <row r="232" spans="1:11">
      <c r="A232" s="1">
        <v>2050</v>
      </c>
      <c r="B232">
        <v>2.429177921</v>
      </c>
      <c r="C232">
        <v>0.61603594966263708</v>
      </c>
      <c r="D232">
        <v>0.27760665099999998</v>
      </c>
      <c r="E232">
        <v>9.1060695999999997E-2</v>
      </c>
      <c r="F232" s="1">
        <v>2050</v>
      </c>
      <c r="G232">
        <f t="shared" si="38"/>
        <v>89.069857103333334</v>
      </c>
      <c r="H232">
        <f t="shared" si="39"/>
        <v>22.58798482096336</v>
      </c>
      <c r="I232">
        <f t="shared" si="40"/>
        <v>10.178910536666665</v>
      </c>
      <c r="J232">
        <f t="shared" si="41"/>
        <v>3.338892186666667</v>
      </c>
      <c r="K232">
        <v>0</v>
      </c>
    </row>
    <row r="233" spans="1:11">
      <c r="A233" s="1">
        <v>2060</v>
      </c>
      <c r="B233" s="11">
        <v>0.61572681299999998</v>
      </c>
      <c r="C233">
        <v>-0.2249129811553984</v>
      </c>
      <c r="D233">
        <v>-0.36246589299999998</v>
      </c>
      <c r="E233">
        <v>-0.51628655099999998</v>
      </c>
      <c r="F233" s="1">
        <v>2060</v>
      </c>
      <c r="G233">
        <f t="shared" si="38"/>
        <v>22.576649810000003</v>
      </c>
      <c r="H233">
        <f t="shared" si="39"/>
        <v>-8.2468093090312742</v>
      </c>
      <c r="I233">
        <f t="shared" si="40"/>
        <v>-13.290416076666666</v>
      </c>
      <c r="J233">
        <f t="shared" si="41"/>
        <v>-18.930506869999999</v>
      </c>
      <c r="K233">
        <v>-18.930506869999999</v>
      </c>
    </row>
    <row r="234" spans="1:11">
      <c r="A234" s="1">
        <v>2070</v>
      </c>
      <c r="B234">
        <v>0.16258207699999999</v>
      </c>
      <c r="C234">
        <v>-0.32417915361865424</v>
      </c>
      <c r="D234">
        <v>-0.43646571000000001</v>
      </c>
      <c r="E234">
        <v>-0.53715954099999996</v>
      </c>
      <c r="F234" s="1">
        <v>2070</v>
      </c>
      <c r="G234">
        <f t="shared" si="38"/>
        <v>5.9613428233333332</v>
      </c>
      <c r="H234">
        <f t="shared" si="39"/>
        <v>-11.886568966017322</v>
      </c>
      <c r="I234">
        <f t="shared" si="40"/>
        <v>-16.0037427</v>
      </c>
      <c r="J234">
        <f t="shared" si="41"/>
        <v>-19.695849836666664</v>
      </c>
      <c r="K234">
        <v>-19.695849836666664</v>
      </c>
    </row>
    <row r="235" spans="1:11">
      <c r="A235" s="1">
        <v>2080</v>
      </c>
      <c r="B235">
        <v>9.8453514000000006E-2</v>
      </c>
      <c r="C235">
        <v>-0.38211055646407843</v>
      </c>
      <c r="D235">
        <v>-0.46447775600000002</v>
      </c>
      <c r="E235">
        <v>-0.40850382200000002</v>
      </c>
      <c r="F235" s="1">
        <v>2080</v>
      </c>
      <c r="G235">
        <f t="shared" si="38"/>
        <v>3.6099621800000001</v>
      </c>
      <c r="H235">
        <f t="shared" si="39"/>
        <v>-14.010720403682875</v>
      </c>
      <c r="I235">
        <f t="shared" si="40"/>
        <v>-17.030851053333333</v>
      </c>
      <c r="J235">
        <f t="shared" si="41"/>
        <v>-14.978473473333333</v>
      </c>
      <c r="K235">
        <v>-17.030851053333333</v>
      </c>
    </row>
    <row r="236" spans="1:11">
      <c r="A236" s="1">
        <v>2090</v>
      </c>
      <c r="B236">
        <v>7.2360682999999995E-2</v>
      </c>
      <c r="C236">
        <v>-0.43294054796180476</v>
      </c>
      <c r="D236">
        <v>-0.42282624099999999</v>
      </c>
      <c r="E236">
        <v>-0.25108024499999998</v>
      </c>
      <c r="F236" s="1">
        <v>2090</v>
      </c>
      <c r="G236">
        <f t="shared" si="38"/>
        <v>2.6532250433333329</v>
      </c>
      <c r="H236">
        <f t="shared" si="39"/>
        <v>-15.874486758599508</v>
      </c>
      <c r="I236">
        <f t="shared" si="40"/>
        <v>-15.503628836666666</v>
      </c>
      <c r="J236">
        <f t="shared" si="41"/>
        <v>-9.2062756500000003</v>
      </c>
      <c r="K236">
        <v>-15.503628836666666</v>
      </c>
    </row>
    <row r="237" spans="1:11">
      <c r="A237" s="1">
        <v>2100</v>
      </c>
      <c r="B237">
        <v>5.5730766000000001E-2</v>
      </c>
      <c r="C237">
        <v>-0.45755086403352718</v>
      </c>
      <c r="D237">
        <v>-0.30110730299999999</v>
      </c>
      <c r="E237">
        <v>-0.12745168200000001</v>
      </c>
      <c r="F237" s="1">
        <v>2100</v>
      </c>
      <c r="G237">
        <f t="shared" si="38"/>
        <v>2.0434614200000003</v>
      </c>
      <c r="H237">
        <f t="shared" si="39"/>
        <v>-16.776865014562663</v>
      </c>
      <c r="I237">
        <f t="shared" si="40"/>
        <v>-11.040601109999999</v>
      </c>
      <c r="J237">
        <f t="shared" si="41"/>
        <v>-4.6732283400000005</v>
      </c>
      <c r="K237">
        <v>-16.776865014562663</v>
      </c>
    </row>
    <row r="239" spans="1:11">
      <c r="A239" t="s">
        <v>124</v>
      </c>
    </row>
    <row r="240" spans="1:11">
      <c r="A240" s="1">
        <v>2100</v>
      </c>
      <c r="B240">
        <v>2060</v>
      </c>
      <c r="C240">
        <v>2055</v>
      </c>
      <c r="D240">
        <v>2055</v>
      </c>
      <c r="E240">
        <v>2065</v>
      </c>
      <c r="F240">
        <v>2060</v>
      </c>
      <c r="G240">
        <v>2060</v>
      </c>
      <c r="H240">
        <v>2060</v>
      </c>
    </row>
    <row r="241" spans="1:11">
      <c r="A241" t="s">
        <v>125</v>
      </c>
    </row>
    <row r="242" spans="1:11">
      <c r="A242">
        <v>2.857195591</v>
      </c>
      <c r="B242">
        <v>2.1091892904328433</v>
      </c>
      <c r="E242">
        <v>2.8562019879456977</v>
      </c>
      <c r="F242">
        <v>2.0924275516030288</v>
      </c>
    </row>
    <row r="243" spans="1:11">
      <c r="A243">
        <v>2030</v>
      </c>
      <c r="B243">
        <v>2025</v>
      </c>
      <c r="C243">
        <v>2015</v>
      </c>
      <c r="D243">
        <v>2015</v>
      </c>
      <c r="E243">
        <v>2030</v>
      </c>
      <c r="F243">
        <v>2025</v>
      </c>
      <c r="G243">
        <v>2015</v>
      </c>
      <c r="H243">
        <v>2015</v>
      </c>
    </row>
    <row r="245" spans="1:11">
      <c r="A245" t="s">
        <v>83</v>
      </c>
    </row>
    <row r="246" spans="1:11">
      <c r="B246" s="3" t="s">
        <v>29</v>
      </c>
      <c r="C246" s="3" t="s">
        <v>30</v>
      </c>
      <c r="D246" s="3" t="s">
        <v>31</v>
      </c>
      <c r="E246" s="3" t="s">
        <v>32</v>
      </c>
      <c r="G246" s="4" t="s">
        <v>84</v>
      </c>
      <c r="H246" s="4" t="s">
        <v>85</v>
      </c>
      <c r="I246" s="4" t="s">
        <v>86</v>
      </c>
      <c r="J246" s="4" t="s">
        <v>87</v>
      </c>
    </row>
    <row r="247" spans="1:11">
      <c r="A247" s="1">
        <v>2010</v>
      </c>
      <c r="B247">
        <v>2.0679183993495469</v>
      </c>
      <c r="C247">
        <v>2.0679183992067642</v>
      </c>
      <c r="D247">
        <v>2.0679184021227148</v>
      </c>
      <c r="E247">
        <v>2.0679183992193759</v>
      </c>
      <c r="F247" s="1">
        <v>2010</v>
      </c>
      <c r="G247">
        <f>11*10*B247/3</f>
        <v>75.823674642816727</v>
      </c>
      <c r="H247">
        <f t="shared" ref="H247:J247" si="42">11*10*C247/3</f>
        <v>75.823674637581362</v>
      </c>
      <c r="I247">
        <f t="shared" si="42"/>
        <v>75.823674744499542</v>
      </c>
      <c r="J247">
        <f t="shared" si="42"/>
        <v>75.823674638043784</v>
      </c>
      <c r="K247">
        <v>0</v>
      </c>
    </row>
    <row r="248" spans="1:11">
      <c r="A248" s="1">
        <v>2020</v>
      </c>
      <c r="B248">
        <v>2.5969799827241404</v>
      </c>
      <c r="C248">
        <v>2.0737103977411939</v>
      </c>
      <c r="D248">
        <v>1.0041021788449149</v>
      </c>
      <c r="E248">
        <v>0.55076952954625047</v>
      </c>
      <c r="F248" s="1">
        <v>2020</v>
      </c>
      <c r="G248">
        <f t="shared" ref="G248:G256" si="43">11*10*B248/3</f>
        <v>95.222599366551819</v>
      </c>
      <c r="H248">
        <f t="shared" ref="H248:H256" si="44">11*10*C248/3</f>
        <v>76.036047917177115</v>
      </c>
      <c r="I248">
        <f t="shared" ref="I248:I256" si="45">11*10*D248/3</f>
        <v>36.817079890980217</v>
      </c>
      <c r="J248">
        <f t="shared" ref="J248:J256" si="46">11*10*E248/3</f>
        <v>20.194882750029183</v>
      </c>
      <c r="K248">
        <v>0</v>
      </c>
    </row>
    <row r="249" spans="1:11">
      <c r="A249" s="1">
        <v>2030</v>
      </c>
      <c r="B249">
        <v>2.8562019879456977</v>
      </c>
      <c r="C249">
        <v>2.0293123766900152</v>
      </c>
      <c r="D249">
        <v>0.72998053127906415</v>
      </c>
      <c r="E249">
        <v>0.41562888739901077</v>
      </c>
      <c r="F249" s="1">
        <v>2030</v>
      </c>
      <c r="G249">
        <f t="shared" si="43"/>
        <v>104.72740622467558</v>
      </c>
      <c r="H249">
        <f t="shared" si="44"/>
        <v>74.40812047863389</v>
      </c>
      <c r="I249">
        <f t="shared" si="45"/>
        <v>26.765952813565686</v>
      </c>
      <c r="J249">
        <f t="shared" si="46"/>
        <v>15.239725871297061</v>
      </c>
      <c r="K249">
        <v>0</v>
      </c>
    </row>
    <row r="250" spans="1:11">
      <c r="A250" s="1">
        <v>2040</v>
      </c>
      <c r="B250">
        <v>2.7481713442207067</v>
      </c>
      <c r="C250">
        <v>1.4061816051430598</v>
      </c>
      <c r="D250">
        <v>0.49054744481429197</v>
      </c>
      <c r="E250">
        <v>0.29281051137337494</v>
      </c>
      <c r="F250" s="1">
        <v>2040</v>
      </c>
      <c r="G250">
        <f t="shared" si="43"/>
        <v>100.7662826214259</v>
      </c>
      <c r="H250">
        <f t="shared" si="44"/>
        <v>51.55999218857886</v>
      </c>
      <c r="I250">
        <f t="shared" si="45"/>
        <v>17.986739643190706</v>
      </c>
      <c r="J250">
        <f t="shared" si="46"/>
        <v>10.736385417023747</v>
      </c>
      <c r="K250">
        <v>0</v>
      </c>
    </row>
    <row r="251" spans="1:11">
      <c r="A251" s="1">
        <v>2050</v>
      </c>
      <c r="B251">
        <v>2.4151636135588554</v>
      </c>
      <c r="C251">
        <v>0.63935649410192907</v>
      </c>
      <c r="D251">
        <v>0.27689132916036668</v>
      </c>
      <c r="E251">
        <v>0.1755246312657491</v>
      </c>
      <c r="F251" s="1">
        <v>2050</v>
      </c>
      <c r="G251">
        <f t="shared" si="43"/>
        <v>88.555999163824708</v>
      </c>
      <c r="H251">
        <f t="shared" si="44"/>
        <v>23.443071450404066</v>
      </c>
      <c r="I251">
        <f t="shared" si="45"/>
        <v>10.152682069213446</v>
      </c>
      <c r="J251">
        <f t="shared" si="46"/>
        <v>6.4359031464108005</v>
      </c>
      <c r="K251">
        <v>0</v>
      </c>
    </row>
    <row r="252" spans="1:11">
      <c r="A252" s="1">
        <v>2060</v>
      </c>
      <c r="B252">
        <v>0.63812754069936095</v>
      </c>
      <c r="C252">
        <v>-0.28214759851491228</v>
      </c>
      <c r="D252">
        <v>-0.44898020295217073</v>
      </c>
      <c r="E252" s="11">
        <v>-0.51131899181096896</v>
      </c>
      <c r="F252" s="1">
        <v>2060</v>
      </c>
      <c r="G252">
        <f t="shared" si="43"/>
        <v>23.398009825643232</v>
      </c>
      <c r="H252">
        <f t="shared" si="44"/>
        <v>-10.345411945546784</v>
      </c>
      <c r="I252">
        <f t="shared" si="45"/>
        <v>-16.462607441579593</v>
      </c>
      <c r="J252">
        <f t="shared" si="46"/>
        <v>-18.748363033068863</v>
      </c>
      <c r="K252">
        <v>-16.462607441579593</v>
      </c>
    </row>
    <row r="253" spans="1:11">
      <c r="A253" s="1">
        <v>2070</v>
      </c>
      <c r="B253">
        <v>3.2182217847691652E-2</v>
      </c>
      <c r="C253">
        <v>-0.51034512985596092</v>
      </c>
      <c r="D253">
        <v>-0.62266829698075488</v>
      </c>
      <c r="E253">
        <v>-0.5634562464878955</v>
      </c>
      <c r="F253" s="1">
        <v>2070</v>
      </c>
      <c r="G253">
        <f t="shared" si="43"/>
        <v>1.1800146544153607</v>
      </c>
      <c r="H253">
        <f t="shared" si="44"/>
        <v>-18.712654761385235</v>
      </c>
      <c r="I253">
        <f t="shared" si="45"/>
        <v>-22.831170889294345</v>
      </c>
      <c r="J253">
        <f t="shared" si="46"/>
        <v>-20.660062371222836</v>
      </c>
      <c r="K253">
        <v>-20.831170889294299</v>
      </c>
    </row>
    <row r="254" spans="1:11">
      <c r="A254" s="1">
        <v>2080</v>
      </c>
      <c r="B254">
        <v>-0.22939275230222889</v>
      </c>
      <c r="C254">
        <v>-0.76377495080821078</v>
      </c>
      <c r="D254">
        <v>-0.86073138020158912</v>
      </c>
      <c r="E254">
        <v>-1.0214986031933126</v>
      </c>
      <c r="F254" s="1">
        <v>2080</v>
      </c>
      <c r="G254">
        <f t="shared" si="43"/>
        <v>-8.4110675844150595</v>
      </c>
      <c r="H254">
        <f t="shared" si="44"/>
        <v>-28.005081529634396</v>
      </c>
      <c r="I254">
        <f t="shared" si="45"/>
        <v>-31.560150607391602</v>
      </c>
      <c r="J254">
        <f t="shared" si="46"/>
        <v>-37.454948783754794</v>
      </c>
      <c r="K254">
        <v>-35.454948783754801</v>
      </c>
    </row>
    <row r="255" spans="1:11">
      <c r="A255" s="1">
        <v>2090</v>
      </c>
      <c r="B255">
        <v>-0.67670503591218867</v>
      </c>
      <c r="C255">
        <v>-1.2360628229911705</v>
      </c>
      <c r="D255">
        <v>-1.2938857427966899</v>
      </c>
      <c r="E255">
        <v>-1.7005192193324008</v>
      </c>
      <c r="F255" s="1">
        <v>2090</v>
      </c>
      <c r="G255">
        <f t="shared" si="43"/>
        <v>-24.81251798344692</v>
      </c>
      <c r="H255">
        <f t="shared" si="44"/>
        <v>-45.322303509676253</v>
      </c>
      <c r="I255">
        <f t="shared" si="45"/>
        <v>-47.442477235878634</v>
      </c>
      <c r="J255">
        <f t="shared" si="46"/>
        <v>-62.352371375521365</v>
      </c>
      <c r="K255">
        <v>-60.3523713755214</v>
      </c>
    </row>
    <row r="256" spans="1:11">
      <c r="A256" s="1">
        <v>2100</v>
      </c>
      <c r="B256">
        <v>-1.6415512373049168</v>
      </c>
      <c r="C256">
        <v>-2.2250800104486239</v>
      </c>
      <c r="D256">
        <v>-2.1605423362331946</v>
      </c>
      <c r="E256">
        <v>-2.8022741406052183</v>
      </c>
      <c r="F256" s="1">
        <v>2100</v>
      </c>
      <c r="G256">
        <f t="shared" si="43"/>
        <v>-60.190212034513614</v>
      </c>
      <c r="H256">
        <f t="shared" si="44"/>
        <v>-81.586267049782876</v>
      </c>
      <c r="I256">
        <f t="shared" si="45"/>
        <v>-79.219885661883794</v>
      </c>
      <c r="J256">
        <f t="shared" si="46"/>
        <v>-102.75005182219134</v>
      </c>
      <c r="K256">
        <v>-81.750051822190997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283"/>
  <sheetViews>
    <sheetView workbookViewId="0">
      <selection activeCell="L164" sqref="L164"/>
    </sheetView>
  </sheetViews>
  <sheetFormatPr baseColWidth="10" defaultColWidth="8.6640625" defaultRowHeight="15"/>
  <sheetData>
    <row r="1" spans="1:16">
      <c r="A1" t="s">
        <v>27</v>
      </c>
      <c r="B1" s="7"/>
      <c r="C1" t="s">
        <v>104</v>
      </c>
      <c r="E1" t="s">
        <v>105</v>
      </c>
      <c r="H1" t="s">
        <v>102</v>
      </c>
    </row>
    <row r="2" spans="1:16">
      <c r="B2" t="s">
        <v>39</v>
      </c>
      <c r="C2" s="3" t="s">
        <v>37</v>
      </c>
      <c r="D2" s="3" t="s">
        <v>38</v>
      </c>
      <c r="E2" s="3" t="s">
        <v>37</v>
      </c>
      <c r="F2" s="3" t="s">
        <v>38</v>
      </c>
      <c r="I2" t="s">
        <v>0</v>
      </c>
      <c r="J2" s="3" t="s">
        <v>37</v>
      </c>
      <c r="K2" s="3" t="s">
        <v>38</v>
      </c>
      <c r="L2" s="3" t="s">
        <v>37</v>
      </c>
      <c r="M2" s="3" t="s">
        <v>38</v>
      </c>
      <c r="N2" s="3"/>
      <c r="O2" s="3"/>
      <c r="P2" s="3"/>
    </row>
    <row r="3" spans="1:16">
      <c r="A3" s="1">
        <v>2010</v>
      </c>
      <c r="B3">
        <v>3.2489999716973661</v>
      </c>
      <c r="C3">
        <v>3.2465574406282705</v>
      </c>
      <c r="D3">
        <v>3.2465574557638295</v>
      </c>
      <c r="E3">
        <v>3.1911753359040764</v>
      </c>
      <c r="F3">
        <v>3.1911753356802883</v>
      </c>
      <c r="H3" s="1">
        <v>2010</v>
      </c>
      <c r="I3">
        <f>B3*5</f>
        <v>16.244999858486832</v>
      </c>
      <c r="J3">
        <f>C3*5</f>
        <v>16.232787203141353</v>
      </c>
      <c r="K3">
        <f>D3*5</f>
        <v>16.232787278819146</v>
      </c>
      <c r="L3">
        <f>E3*5</f>
        <v>15.955876679520383</v>
      </c>
      <c r="M3">
        <f>F3*5</f>
        <v>15.955876678401442</v>
      </c>
    </row>
    <row r="4" spans="1:16">
      <c r="A4" s="1">
        <v>2015</v>
      </c>
      <c r="B4">
        <v>3.8670344377160228</v>
      </c>
      <c r="C4">
        <v>3.6632062390617541</v>
      </c>
      <c r="D4">
        <v>3.0152133795604343</v>
      </c>
      <c r="E4">
        <v>3.6366488817453488</v>
      </c>
      <c r="F4">
        <v>3.0159447257429068</v>
      </c>
      <c r="H4" s="1">
        <v>2015</v>
      </c>
      <c r="I4">
        <f>B4*5+I3</f>
        <v>35.580172047066945</v>
      </c>
      <c r="J4">
        <f>C4*5+J3</f>
        <v>34.548818398450123</v>
      </c>
      <c r="K4">
        <f>D4*5+K3</f>
        <v>31.308854176621317</v>
      </c>
      <c r="L4">
        <f>E4*5+L3</f>
        <v>34.139121088247123</v>
      </c>
      <c r="M4">
        <f>F4*5+M3</f>
        <v>31.035600307115978</v>
      </c>
    </row>
    <row r="5" spans="1:16">
      <c r="A5" s="1">
        <v>2020</v>
      </c>
      <c r="B5">
        <v>4.4259144983435075</v>
      </c>
      <c r="C5">
        <v>4.1106903600061626</v>
      </c>
      <c r="D5">
        <v>3.1949656656962753</v>
      </c>
      <c r="E5">
        <v>4.107226159644207</v>
      </c>
      <c r="F5">
        <v>3.2701962238703972</v>
      </c>
      <c r="H5" s="1">
        <v>2020</v>
      </c>
      <c r="I5">
        <f>B5*5+I4</f>
        <v>57.709744538784484</v>
      </c>
      <c r="J5">
        <f>C5*5+J4</f>
        <v>55.102270198480937</v>
      </c>
      <c r="K5">
        <f>D5*5+K4</f>
        <v>47.283682505102689</v>
      </c>
      <c r="L5">
        <f>E5*5+L4</f>
        <v>54.67525188646816</v>
      </c>
      <c r="M5">
        <f>F5*5+M4</f>
        <v>47.386581426467963</v>
      </c>
    </row>
    <row r="6" spans="1:16">
      <c r="A6" s="1">
        <v>2025</v>
      </c>
      <c r="B6">
        <v>4.8885298262321699</v>
      </c>
      <c r="C6">
        <v>4.4209928615346223</v>
      </c>
      <c r="D6">
        <v>3.2125878580552563</v>
      </c>
      <c r="E6">
        <v>4.4481541996742182</v>
      </c>
      <c r="F6">
        <v>3.34391481983271</v>
      </c>
      <c r="H6" s="1">
        <v>2025</v>
      </c>
      <c r="I6">
        <f>B6*5+I5</f>
        <v>82.152393669945326</v>
      </c>
      <c r="J6">
        <f>C6*5+J5</f>
        <v>77.207234506154052</v>
      </c>
      <c r="K6">
        <f>D6*5+K5</f>
        <v>63.346621795378972</v>
      </c>
      <c r="L6">
        <f>E6*5+L5</f>
        <v>76.916022884839251</v>
      </c>
      <c r="M6">
        <f>F6*5+M5</f>
        <v>64.106155525631522</v>
      </c>
    </row>
    <row r="7" spans="1:16">
      <c r="A7" s="1">
        <v>2030</v>
      </c>
      <c r="B7">
        <v>5.2391060466126671</v>
      </c>
      <c r="C7">
        <v>4.5853381201626053</v>
      </c>
      <c r="D7">
        <v>3.1102317786668117</v>
      </c>
      <c r="E7">
        <v>4.6510397741672174</v>
      </c>
      <c r="F7">
        <v>3.2936298751702573</v>
      </c>
      <c r="H7" s="1">
        <v>2030</v>
      </c>
      <c r="I7">
        <f>B7*5+I6</f>
        <v>108.34792390300866</v>
      </c>
      <c r="J7">
        <f>C7*5+J6</f>
        <v>100.13392510696707</v>
      </c>
      <c r="K7">
        <f>D7*5+K6</f>
        <v>78.897780688713027</v>
      </c>
      <c r="L7">
        <f>E7*5+L6</f>
        <v>100.17122175567533</v>
      </c>
      <c r="M7">
        <f>F7*5+M6</f>
        <v>80.574304901482805</v>
      </c>
    </row>
    <row r="8" spans="1:16">
      <c r="A8" s="1">
        <v>2035</v>
      </c>
      <c r="B8">
        <v>5.4310378988235719</v>
      </c>
      <c r="C8">
        <v>4.575330567800644</v>
      </c>
      <c r="D8">
        <v>2.7875065190532049</v>
      </c>
      <c r="E8">
        <v>4.6841808761429951</v>
      </c>
      <c r="F8">
        <v>2.9659092868156565</v>
      </c>
      <c r="H8" s="1">
        <v>2035</v>
      </c>
      <c r="I8">
        <f>B8*5+I7</f>
        <v>135.50311339712653</v>
      </c>
      <c r="J8">
        <f>C8*5+J7</f>
        <v>123.01057794597028</v>
      </c>
      <c r="K8">
        <f>D8*5+K7</f>
        <v>92.835313283979048</v>
      </c>
      <c r="L8">
        <f>E8*5+L7</f>
        <v>123.59212613639031</v>
      </c>
      <c r="M8">
        <f>F8*5+M7</f>
        <v>95.403851335561086</v>
      </c>
    </row>
    <row r="9" spans="1:16">
      <c r="A9" s="1">
        <v>2040</v>
      </c>
      <c r="B9">
        <v>5.5712926270945111</v>
      </c>
      <c r="C9">
        <v>4.4983655100280222</v>
      </c>
      <c r="D9">
        <v>2.4692548113958299</v>
      </c>
      <c r="E9">
        <v>4.6530475288652466</v>
      </c>
      <c r="F9">
        <v>2.6767936215805008</v>
      </c>
      <c r="H9" s="1">
        <v>2040</v>
      </c>
      <c r="I9">
        <f>B9*5+I8</f>
        <v>163.35957653259908</v>
      </c>
      <c r="J9">
        <f>C9*5+J8</f>
        <v>145.50240549611038</v>
      </c>
      <c r="K9">
        <f>D9*5+K8</f>
        <v>105.1815873409582</v>
      </c>
      <c r="L9">
        <f>E9*5+L8</f>
        <v>146.85736378071653</v>
      </c>
      <c r="M9">
        <f>F9*5+M8</f>
        <v>108.78781944346359</v>
      </c>
    </row>
    <row r="10" spans="1:16">
      <c r="A10" s="1">
        <v>2045</v>
      </c>
      <c r="B10">
        <v>5.608690244655123</v>
      </c>
      <c r="C10">
        <v>4.3265309360858923</v>
      </c>
      <c r="D10">
        <v>2.2882054621445431</v>
      </c>
      <c r="E10">
        <v>4.5266854297212369</v>
      </c>
      <c r="F10">
        <v>2.5530360273612711</v>
      </c>
      <c r="H10" s="1">
        <v>2045</v>
      </c>
      <c r="I10">
        <f>B10*5+I9</f>
        <v>191.40302775587469</v>
      </c>
      <c r="J10">
        <f>C10*5+J9</f>
        <v>167.13506017653984</v>
      </c>
      <c r="K10">
        <f>D10*5+K9</f>
        <v>116.62261465168092</v>
      </c>
      <c r="L10">
        <f>E10*5+L9</f>
        <v>169.49079092932271</v>
      </c>
      <c r="M10">
        <f>F10*5+M9</f>
        <v>121.55299958026994</v>
      </c>
    </row>
    <row r="11" spans="1:16">
      <c r="A11" s="1">
        <v>2050</v>
      </c>
      <c r="B11">
        <v>5.5514933451614006</v>
      </c>
      <c r="C11">
        <v>4.090483773737061</v>
      </c>
      <c r="D11">
        <v>2.6284927419052484</v>
      </c>
      <c r="E11">
        <v>4.333234854007487</v>
      </c>
      <c r="F11">
        <v>3.026666046956926</v>
      </c>
      <c r="H11" s="1">
        <v>2050</v>
      </c>
      <c r="I11">
        <f>B11*5+I10</f>
        <v>219.1604944816817</v>
      </c>
      <c r="J11">
        <f>C11*5+J10</f>
        <v>187.58747904522514</v>
      </c>
      <c r="K11">
        <f>D11*5+K10</f>
        <v>129.76507836120717</v>
      </c>
      <c r="L11">
        <f>E11*5+L10</f>
        <v>191.15696519936014</v>
      </c>
      <c r="M11">
        <f>F11*5+M10</f>
        <v>136.68632981505456</v>
      </c>
    </row>
    <row r="12" spans="1:16">
      <c r="A12" s="1">
        <v>2055</v>
      </c>
      <c r="B12">
        <v>5.4156666389887578</v>
      </c>
      <c r="C12">
        <v>3.5981302909339874</v>
      </c>
      <c r="D12">
        <v>2.9346977710095903</v>
      </c>
      <c r="E12">
        <v>3.8912356888517015</v>
      </c>
      <c r="F12">
        <v>3.8742654993606389</v>
      </c>
      <c r="H12" s="1">
        <v>2055</v>
      </c>
      <c r="I12">
        <f>B12*5+I11</f>
        <v>246.23882767662548</v>
      </c>
      <c r="J12">
        <f>C12*5+J11</f>
        <v>205.57813049989508</v>
      </c>
      <c r="K12">
        <f>D12*5+K11</f>
        <v>144.43856721625514</v>
      </c>
      <c r="L12">
        <f>E12*5+L11</f>
        <v>210.61314364361866</v>
      </c>
      <c r="M12">
        <f>F12*5+M11</f>
        <v>156.05765731185775</v>
      </c>
    </row>
    <row r="13" spans="1:16">
      <c r="A13" s="1">
        <v>2060</v>
      </c>
      <c r="B13">
        <v>5.2204537852254953</v>
      </c>
      <c r="C13">
        <v>4.646200419661171</v>
      </c>
      <c r="D13">
        <v>4.7147339053364261</v>
      </c>
      <c r="E13">
        <v>4.1375396524691324</v>
      </c>
      <c r="F13">
        <v>5.314376284497051</v>
      </c>
      <c r="H13" s="1">
        <v>2060</v>
      </c>
      <c r="I13">
        <f>B13*5+I12</f>
        <v>272.34109660275294</v>
      </c>
      <c r="J13">
        <f>C13*5+J12</f>
        <v>228.80913259820093</v>
      </c>
      <c r="K13">
        <f>D13*5+K12</f>
        <v>168.01223674293726</v>
      </c>
      <c r="L13">
        <f>E13*5+L12</f>
        <v>231.30084190596432</v>
      </c>
      <c r="M13">
        <f>F13*5+M12</f>
        <v>182.62953873434301</v>
      </c>
    </row>
    <row r="14" spans="1:16">
      <c r="A14" s="1">
        <v>2065</v>
      </c>
      <c r="B14">
        <v>5.0095474320263857</v>
      </c>
      <c r="C14">
        <v>4.870618249641109</v>
      </c>
      <c r="D14">
        <v>5.1136272615062524</v>
      </c>
      <c r="E14">
        <v>5.134750854619007</v>
      </c>
      <c r="F14">
        <v>5.9280887914441669</v>
      </c>
      <c r="H14" s="1">
        <v>2065</v>
      </c>
      <c r="I14">
        <f>B14*5+I13</f>
        <v>297.38883376288487</v>
      </c>
      <c r="J14">
        <f>C14*5+J13</f>
        <v>253.16222384640648</v>
      </c>
      <c r="K14">
        <f>D14*5+K13</f>
        <v>193.58037305046852</v>
      </c>
      <c r="L14">
        <f>E14*5+L13</f>
        <v>256.97459617905935</v>
      </c>
      <c r="M14">
        <f>F14*5+M13</f>
        <v>212.26998269156385</v>
      </c>
    </row>
    <row r="15" spans="1:16">
      <c r="A15" s="1">
        <v>2070</v>
      </c>
      <c r="B15">
        <v>4.8160073259583562</v>
      </c>
      <c r="C15">
        <v>4.5489984185483232</v>
      </c>
      <c r="D15">
        <v>4.7074117849979453</v>
      </c>
      <c r="E15">
        <v>4.9410832284095143</v>
      </c>
      <c r="F15">
        <v>5.0834303199346582</v>
      </c>
      <c r="H15" s="1">
        <v>2070</v>
      </c>
      <c r="I15">
        <f>B15*5+I14</f>
        <v>321.46887039267665</v>
      </c>
      <c r="J15">
        <f>C15*5+J14</f>
        <v>275.9072159391481</v>
      </c>
      <c r="K15">
        <f>D15*5+K14</f>
        <v>217.11743197545826</v>
      </c>
      <c r="L15">
        <f>E15*5+L14</f>
        <v>281.68001232110691</v>
      </c>
      <c r="M15">
        <f>F15*5+M14</f>
        <v>237.68713429123716</v>
      </c>
    </row>
    <row r="16" spans="1:16">
      <c r="A16" s="1">
        <v>2075</v>
      </c>
      <c r="B16">
        <v>4.6724226366876689</v>
      </c>
      <c r="C16">
        <v>5.3132133413583649</v>
      </c>
      <c r="D16">
        <v>5.2206839887496903</v>
      </c>
      <c r="E16">
        <v>5.0725179419620581</v>
      </c>
      <c r="F16">
        <v>6.1684207639258961</v>
      </c>
      <c r="H16" s="1">
        <v>2075</v>
      </c>
      <c r="I16">
        <f>B16*5+I15</f>
        <v>344.83098357611499</v>
      </c>
      <c r="J16">
        <f>C16*5+J15</f>
        <v>302.47328264593995</v>
      </c>
      <c r="K16">
        <f>D16*5+K15</f>
        <v>243.22085191920672</v>
      </c>
      <c r="L16">
        <f>E16*5+L15</f>
        <v>307.04260203091718</v>
      </c>
      <c r="M16">
        <f>F16*5+M15</f>
        <v>268.52923811086663</v>
      </c>
    </row>
    <row r="17" spans="1:21">
      <c r="A17" s="1">
        <v>2080</v>
      </c>
      <c r="B17">
        <v>4.6111373224898946</v>
      </c>
      <c r="C17">
        <v>4.3227847727661697</v>
      </c>
      <c r="D17">
        <v>4.6230676310965517</v>
      </c>
      <c r="E17">
        <v>4.8687134539559613</v>
      </c>
      <c r="F17">
        <v>4.9178379149859364</v>
      </c>
      <c r="H17" s="1">
        <v>2080</v>
      </c>
      <c r="I17">
        <f>B17*5+I16</f>
        <v>367.88667018856444</v>
      </c>
      <c r="J17">
        <f>C17*5+J16</f>
        <v>324.08720650977079</v>
      </c>
      <c r="K17">
        <f>D17*5+K16</f>
        <v>266.33619007468951</v>
      </c>
      <c r="L17">
        <f>E17*5+L16</f>
        <v>331.38616930069696</v>
      </c>
      <c r="M17">
        <f>F17*5+M16</f>
        <v>293.11842768579629</v>
      </c>
    </row>
    <row r="18" spans="1:21">
      <c r="A18" s="1">
        <v>2085</v>
      </c>
      <c r="B18">
        <v>4.6510918655639673</v>
      </c>
      <c r="C18">
        <v>5.2992673785476612</v>
      </c>
      <c r="D18">
        <v>4.9910815169746456</v>
      </c>
      <c r="E18">
        <v>5.0279936089587007</v>
      </c>
      <c r="F18">
        <v>6.0016210263201826</v>
      </c>
      <c r="H18" s="1">
        <v>2085</v>
      </c>
      <c r="I18">
        <f>B18*5+I17</f>
        <v>391.14212951638427</v>
      </c>
      <c r="J18">
        <f>C18*5+J17</f>
        <v>350.58354340250912</v>
      </c>
      <c r="K18">
        <f>D18*5+K17</f>
        <v>291.29159765956274</v>
      </c>
      <c r="L18">
        <f>E18*5+L17</f>
        <v>356.5261373454905</v>
      </c>
      <c r="M18">
        <f>F18*5+M17</f>
        <v>323.12653281739722</v>
      </c>
    </row>
    <row r="19" spans="1:21">
      <c r="A19" s="1">
        <v>2090</v>
      </c>
      <c r="B19">
        <v>4.7507743202258768</v>
      </c>
      <c r="C19">
        <v>4.490982536126932</v>
      </c>
      <c r="D19">
        <v>4.5470736673670711</v>
      </c>
      <c r="E19">
        <v>4.655747241150002</v>
      </c>
      <c r="F19">
        <v>4.958991243640404</v>
      </c>
      <c r="H19" s="1">
        <v>2090</v>
      </c>
      <c r="I19">
        <f>B19*5+I18</f>
        <v>414.89600111751366</v>
      </c>
      <c r="J19">
        <f>C19*5+J18</f>
        <v>373.03845608314379</v>
      </c>
      <c r="K19">
        <f>D19*5+K18</f>
        <v>314.02696599639808</v>
      </c>
      <c r="L19">
        <f>E19*5+L18</f>
        <v>379.80487355124052</v>
      </c>
      <c r="M19">
        <f>F19*5+M18</f>
        <v>347.92148903559922</v>
      </c>
    </row>
    <row r="20" spans="1:21">
      <c r="A20" s="1">
        <v>2095</v>
      </c>
      <c r="B20">
        <v>4.791408360680637</v>
      </c>
      <c r="C20">
        <v>4.796085020666375</v>
      </c>
      <c r="D20">
        <v>4.669291250068226</v>
      </c>
      <c r="E20">
        <v>4.9607483424973271</v>
      </c>
      <c r="F20">
        <v>5.5751961409882602</v>
      </c>
      <c r="H20" s="1">
        <v>2095</v>
      </c>
      <c r="I20">
        <f>B20*5+I19</f>
        <v>438.85304292091683</v>
      </c>
      <c r="J20">
        <f>C20*5+J19</f>
        <v>397.01888118647565</v>
      </c>
      <c r="K20">
        <f>D20*5+K19</f>
        <v>337.37342224673921</v>
      </c>
      <c r="L20">
        <f>E20*5+L19</f>
        <v>404.60861526372713</v>
      </c>
      <c r="M20">
        <f>F20*5+M19</f>
        <v>375.79746974054052</v>
      </c>
    </row>
    <row r="21" spans="1:21">
      <c r="A21" s="1">
        <v>2100</v>
      </c>
      <c r="B21">
        <v>4.7382145617846758</v>
      </c>
      <c r="C21">
        <v>4.5079484881682745</v>
      </c>
      <c r="D21">
        <v>4.3757216806650723</v>
      </c>
      <c r="E21">
        <v>4.5425179387112511</v>
      </c>
      <c r="F21">
        <v>4.9805827958806743</v>
      </c>
      <c r="H21" s="1">
        <v>2100</v>
      </c>
      <c r="I21">
        <f>B21*5+I20</f>
        <v>462.5441157298402</v>
      </c>
      <c r="J21">
        <f>C21*5+J20</f>
        <v>419.55862362731705</v>
      </c>
      <c r="K21">
        <f>D21*5+K20</f>
        <v>359.25203065006457</v>
      </c>
      <c r="L21">
        <f>E21*5+L20</f>
        <v>427.32120495728338</v>
      </c>
      <c r="M21">
        <f>F21*5+M20</f>
        <v>400.70038371994389</v>
      </c>
    </row>
    <row r="22" spans="1:21">
      <c r="C22">
        <f>AVERAGE(C3:C21)</f>
        <v>4.4164065644980743</v>
      </c>
      <c r="D22">
        <f t="shared" ref="D22:F22" si="0">AVERAGE(D3:D21)</f>
        <v>3.7816003226322579</v>
      </c>
      <c r="E22">
        <f t="shared" si="0"/>
        <v>4.4981179469187724</v>
      </c>
      <c r="F22">
        <f t="shared" si="0"/>
        <v>4.2178987759994087</v>
      </c>
    </row>
    <row r="23" spans="1:21">
      <c r="F23">
        <f>F22/F3</f>
        <v>1.3217383353523084</v>
      </c>
    </row>
    <row r="25" spans="1:21">
      <c r="A25" t="s">
        <v>39</v>
      </c>
    </row>
    <row r="27" spans="1:21">
      <c r="B27" s="12" t="s">
        <v>42</v>
      </c>
      <c r="C27" s="12" t="s">
        <v>44</v>
      </c>
      <c r="D27" s="12" t="s">
        <v>46</v>
      </c>
      <c r="E27" s="12" t="s">
        <v>48</v>
      </c>
      <c r="F27" s="12" t="s">
        <v>50</v>
      </c>
      <c r="G27" s="12" t="s">
        <v>52</v>
      </c>
      <c r="H27" s="12" t="s">
        <v>54</v>
      </c>
      <c r="I27" t="s">
        <v>57</v>
      </c>
      <c r="J27" s="2" t="s">
        <v>101</v>
      </c>
      <c r="M27" s="12" t="s">
        <v>42</v>
      </c>
      <c r="N27" s="12" t="s">
        <v>44</v>
      </c>
      <c r="O27" s="12" t="s">
        <v>46</v>
      </c>
      <c r="P27" s="12" t="s">
        <v>48</v>
      </c>
      <c r="Q27" s="12" t="s">
        <v>50</v>
      </c>
      <c r="R27" s="12" t="s">
        <v>52</v>
      </c>
      <c r="S27" s="12" t="s">
        <v>54</v>
      </c>
      <c r="T27" t="s">
        <v>57</v>
      </c>
      <c r="U27" s="2" t="s">
        <v>101</v>
      </c>
    </row>
    <row r="28" spans="1:21">
      <c r="A28" s="1">
        <v>2010</v>
      </c>
      <c r="B28">
        <v>5.7210000000000004E-3</v>
      </c>
      <c r="C28">
        <v>7.2680000000000002E-3</v>
      </c>
      <c r="D28">
        <v>7.0999999999999994E-2</v>
      </c>
      <c r="E28">
        <v>7.9699999999999997E-4</v>
      </c>
      <c r="F28">
        <v>1.895E-3</v>
      </c>
      <c r="G28">
        <v>2.7292699999999999E-6</v>
      </c>
      <c r="H28">
        <v>2.5983999999999998E-7</v>
      </c>
      <c r="I28">
        <v>0.91331601089000003</v>
      </c>
      <c r="J28">
        <v>8.668398910999997E-2</v>
      </c>
      <c r="L28" s="1">
        <v>2020</v>
      </c>
      <c r="M28">
        <f>100*B30</f>
        <v>0.79856655628063855</v>
      </c>
      <c r="N28">
        <f t="shared" ref="N28:U28" si="1">100*C30</f>
        <v>0.99277399976608982</v>
      </c>
      <c r="O28">
        <f t="shared" si="1"/>
        <v>8.0874232136967379</v>
      </c>
      <c r="P28">
        <f t="shared" si="1"/>
        <v>0.10528648070942763</v>
      </c>
      <c r="Q28">
        <f t="shared" si="1"/>
        <v>0.28544258273628059</v>
      </c>
      <c r="R28">
        <f t="shared" si="1"/>
        <v>3.516389078607514E-4</v>
      </c>
      <c r="S28">
        <f t="shared" si="1"/>
        <v>3.4124225500454566E-5</v>
      </c>
      <c r="T28">
        <f t="shared" si="1"/>
        <v>89.730121403677458</v>
      </c>
      <c r="U28">
        <f t="shared" si="1"/>
        <v>10.269878596322545</v>
      </c>
    </row>
    <row r="29" spans="1:21">
      <c r="A29" s="1">
        <v>2015</v>
      </c>
      <c r="B29">
        <v>6.7819188598299013E-3</v>
      </c>
      <c r="C29">
        <v>8.4843160982625669E-3</v>
      </c>
      <c r="D29">
        <v>7.5760676360603671E-2</v>
      </c>
      <c r="E29">
        <v>9.2041863826800312E-4</v>
      </c>
      <c r="F29">
        <v>2.3223479553249014E-3</v>
      </c>
      <c r="G29">
        <v>3.1105139173198241E-6</v>
      </c>
      <c r="H29">
        <v>2.9941502024499502E-7</v>
      </c>
      <c r="I29">
        <v>0.90572691215877332</v>
      </c>
      <c r="J29">
        <v>9.4273087841226677E-2</v>
      </c>
      <c r="L29" s="1">
        <v>2040</v>
      </c>
      <c r="M29">
        <f>100*B34</f>
        <v>1.6157102730141604</v>
      </c>
      <c r="N29">
        <f t="shared" ref="N29:U29" si="2">100*C34</f>
        <v>2.0066888459259</v>
      </c>
      <c r="O29">
        <f t="shared" si="2"/>
        <v>10.418292074134527</v>
      </c>
      <c r="P29">
        <f t="shared" si="2"/>
        <v>0.18473415817564198</v>
      </c>
      <c r="Q29">
        <f t="shared" si="2"/>
        <v>0.72099733375854103</v>
      </c>
      <c r="R29">
        <f t="shared" si="2"/>
        <v>5.8963583690652556E-4</v>
      </c>
      <c r="S29">
        <f t="shared" si="2"/>
        <v>5.8524642735036598E-5</v>
      </c>
      <c r="T29">
        <f t="shared" si="2"/>
        <v>85.052929154511588</v>
      </c>
      <c r="U29">
        <f t="shared" si="2"/>
        <v>14.947070845488408</v>
      </c>
    </row>
    <row r="30" spans="1:21">
      <c r="A30" s="1">
        <v>2020</v>
      </c>
      <c r="B30">
        <v>7.985665562806386E-3</v>
      </c>
      <c r="C30">
        <v>9.927739997660898E-3</v>
      </c>
      <c r="D30">
        <v>8.0874232136967372E-2</v>
      </c>
      <c r="E30">
        <v>1.0528648070942763E-3</v>
      </c>
      <c r="F30">
        <v>2.8544258273628057E-3</v>
      </c>
      <c r="G30">
        <v>3.5163890786075139E-6</v>
      </c>
      <c r="H30">
        <v>3.4124225500454563E-7</v>
      </c>
      <c r="I30">
        <v>0.89730121403677454</v>
      </c>
      <c r="J30">
        <v>0.10269878596322546</v>
      </c>
      <c r="L30" s="1">
        <v>2060</v>
      </c>
      <c r="M30">
        <f>100*B38</f>
        <v>4.1486194225365116</v>
      </c>
      <c r="N30">
        <f t="shared" ref="N30:U30" si="3">100*C38</f>
        <v>4.8031114422369141</v>
      </c>
      <c r="O30">
        <f t="shared" si="3"/>
        <v>12.645272842333446</v>
      </c>
      <c r="P30">
        <f t="shared" si="3"/>
        <v>0.40936561765913659</v>
      </c>
      <c r="Q30">
        <f t="shared" si="3"/>
        <v>2.7079957449273171</v>
      </c>
      <c r="R30">
        <f t="shared" si="3"/>
        <v>1.3257997317230109E-3</v>
      </c>
      <c r="S30">
        <f t="shared" si="3"/>
        <v>1.2478285958694807E-4</v>
      </c>
      <c r="T30">
        <f t="shared" si="3"/>
        <v>75.284184347715367</v>
      </c>
      <c r="U30">
        <f t="shared" si="3"/>
        <v>24.715815652284633</v>
      </c>
    </row>
    <row r="31" spans="1:21">
      <c r="A31" s="1">
        <v>2025</v>
      </c>
      <c r="B31">
        <v>9.4243408083137508E-3</v>
      </c>
      <c r="C31">
        <v>1.1690244355175917E-2</v>
      </c>
      <c r="D31">
        <v>8.633194765737863E-2</v>
      </c>
      <c r="E31">
        <v>1.203929839899633E-3</v>
      </c>
      <c r="F31">
        <v>3.537946729955054E-3</v>
      </c>
      <c r="G31">
        <v>3.9752688006011666E-6</v>
      </c>
      <c r="H31">
        <v>3.8840457698034004E-7</v>
      </c>
      <c r="I31">
        <v>0.88780722693589953</v>
      </c>
      <c r="J31">
        <v>0.11219277306410047</v>
      </c>
      <c r="L31" s="1">
        <v>2080</v>
      </c>
      <c r="M31">
        <f>100*B42</f>
        <v>15.225757380190894</v>
      </c>
      <c r="N31">
        <f t="shared" ref="N31:U31" si="4">100*C42</f>
        <v>12.171910215786319</v>
      </c>
      <c r="O31">
        <f t="shared" si="4"/>
        <v>12.101353883666023</v>
      </c>
      <c r="P31">
        <f t="shared" si="4"/>
        <v>1.4641943582116508</v>
      </c>
      <c r="Q31">
        <f t="shared" si="4"/>
        <v>19.729261181660942</v>
      </c>
      <c r="R31">
        <f t="shared" si="4"/>
        <v>7.4250689489919267E-3</v>
      </c>
      <c r="S31">
        <f t="shared" si="4"/>
        <v>4.1866270449366966E-4</v>
      </c>
      <c r="T31">
        <f t="shared" si="4"/>
        <v>39.299679248830671</v>
      </c>
      <c r="U31">
        <f t="shared" si="4"/>
        <v>60.700320751169336</v>
      </c>
    </row>
    <row r="32" spans="1:21">
      <c r="A32" s="1">
        <v>2030</v>
      </c>
      <c r="B32">
        <v>1.1188292404348453E-2</v>
      </c>
      <c r="C32">
        <v>1.3874850715104468E-2</v>
      </c>
      <c r="D32">
        <v>9.2092749153747197E-2</v>
      </c>
      <c r="E32">
        <v>1.3811862797663106E-3</v>
      </c>
      <c r="F32">
        <v>4.4319657880718634E-3</v>
      </c>
      <c r="G32">
        <v>4.5093873678596774E-6</v>
      </c>
      <c r="H32">
        <v>4.431986505476145E-7</v>
      </c>
      <c r="I32">
        <v>0.87702600307294321</v>
      </c>
      <c r="J32">
        <v>0.12297399692705679</v>
      </c>
      <c r="L32" s="1">
        <v>2100</v>
      </c>
      <c r="M32">
        <f>100*B46</f>
        <v>27.181194296021115</v>
      </c>
      <c r="N32">
        <f t="shared" ref="N32:U32" si="5">100*C46</f>
        <v>13.378257444553105</v>
      </c>
      <c r="O32">
        <f t="shared" si="5"/>
        <v>6.2512392763817592</v>
      </c>
      <c r="P32">
        <f t="shared" si="5"/>
        <v>2.5678919706265853</v>
      </c>
      <c r="Q32">
        <f t="shared" si="5"/>
        <v>48.13014579046709</v>
      </c>
      <c r="R32">
        <f t="shared" si="5"/>
        <v>1.7612986366737238E-2</v>
      </c>
      <c r="S32">
        <f t="shared" si="5"/>
        <v>7.1168011055905737E-4</v>
      </c>
      <c r="T32">
        <f t="shared" si="5"/>
        <v>2.4729465554730519</v>
      </c>
      <c r="U32">
        <f t="shared" si="5"/>
        <v>97.527053444526942</v>
      </c>
    </row>
    <row r="33" spans="1:12">
      <c r="A33" s="1">
        <v>2035</v>
      </c>
      <c r="B33">
        <v>1.3381855516931863E-2</v>
      </c>
      <c r="C33">
        <v>1.6609317191977269E-2</v>
      </c>
      <c r="D33">
        <v>9.808089652520284E-2</v>
      </c>
      <c r="E33">
        <v>1.5920873162086787E-3</v>
      </c>
      <c r="F33">
        <v>5.6170051892042352E-3</v>
      </c>
      <c r="G33">
        <v>5.1386247923261038E-6</v>
      </c>
      <c r="H33">
        <v>5.0777888840447793E-7</v>
      </c>
      <c r="I33">
        <v>0.86471319185679452</v>
      </c>
      <c r="J33">
        <v>0.13528680814320548</v>
      </c>
    </row>
    <row r="34" spans="1:12">
      <c r="A34" s="1">
        <v>2040</v>
      </c>
      <c r="B34">
        <v>1.6157102730141603E-2</v>
      </c>
      <c r="C34">
        <v>2.0066888459259E-2</v>
      </c>
      <c r="D34">
        <v>0.10418292074134528</v>
      </c>
      <c r="E34">
        <v>1.8473415817564199E-3</v>
      </c>
      <c r="F34">
        <v>7.2099733375854099E-3</v>
      </c>
      <c r="G34">
        <v>5.8963583690652555E-6</v>
      </c>
      <c r="H34">
        <v>5.8524642735036595E-7</v>
      </c>
      <c r="I34">
        <v>0.85052929154511592</v>
      </c>
      <c r="J34">
        <v>0.14947070845488408</v>
      </c>
      <c r="L34" s="1"/>
    </row>
    <row r="35" spans="1:12">
      <c r="A35" s="1">
        <v>2045</v>
      </c>
      <c r="B35">
        <v>1.9706529427264061E-2</v>
      </c>
      <c r="C35">
        <v>2.4469882462139193E-2</v>
      </c>
      <c r="D35">
        <v>0.11023888523818684</v>
      </c>
      <c r="E35">
        <v>2.1590641617109489E-3</v>
      </c>
      <c r="F35">
        <v>9.3763849101291298E-3</v>
      </c>
      <c r="G35">
        <v>6.8180268958007329E-6</v>
      </c>
      <c r="H35">
        <v>6.7899806434875464E-7</v>
      </c>
      <c r="I35">
        <v>0.83404175677560966</v>
      </c>
      <c r="J35">
        <v>0.16595824322439034</v>
      </c>
    </row>
    <row r="36" spans="1:12">
      <c r="A36" s="1">
        <v>2050</v>
      </c>
      <c r="B36">
        <v>2.4289968385400755E-2</v>
      </c>
      <c r="C36">
        <v>3.0108171891933513E-2</v>
      </c>
      <c r="D36">
        <v>0.11604056171171064</v>
      </c>
      <c r="E36">
        <v>2.5425573414428163E-3</v>
      </c>
      <c r="F36">
        <v>1.2354843451903146E-2</v>
      </c>
      <c r="G36">
        <v>7.9486440722451214E-6</v>
      </c>
      <c r="H36">
        <v>7.9326099809074747E-7</v>
      </c>
      <c r="I36">
        <v>0.81465515531253885</v>
      </c>
      <c r="J36">
        <v>0.18534484468746115</v>
      </c>
    </row>
    <row r="37" spans="1:12">
      <c r="A37" s="1">
        <v>2055</v>
      </c>
      <c r="B37">
        <v>3.0259453062167267E-2</v>
      </c>
      <c r="C37">
        <v>3.7354063906084103E-2</v>
      </c>
      <c r="D37">
        <v>0.12133171137148911</v>
      </c>
      <c r="E37">
        <v>3.0172244037197518E-3</v>
      </c>
      <c r="F37">
        <v>1.6489961855086346E-2</v>
      </c>
      <c r="G37">
        <v>9.3462585923325717E-6</v>
      </c>
      <c r="H37">
        <v>9.3332105376702799E-7</v>
      </c>
      <c r="I37">
        <v>0.79153730582180737</v>
      </c>
      <c r="J37">
        <v>0.20846269417819263</v>
      </c>
    </row>
    <row r="38" spans="1:12">
      <c r="A38" s="1">
        <v>2060</v>
      </c>
      <c r="B38">
        <v>4.1486194225365113E-2</v>
      </c>
      <c r="C38">
        <v>4.8031114422369139E-2</v>
      </c>
      <c r="D38">
        <v>0.12645272842333447</v>
      </c>
      <c r="E38">
        <v>4.0936561765913659E-3</v>
      </c>
      <c r="F38">
        <v>2.7079957449273172E-2</v>
      </c>
      <c r="G38">
        <v>1.3257997317230108E-5</v>
      </c>
      <c r="H38">
        <v>1.2478285958694808E-6</v>
      </c>
      <c r="I38">
        <v>0.75284184347715366</v>
      </c>
      <c r="J38">
        <v>0.24715815652284634</v>
      </c>
    </row>
    <row r="39" spans="1:12">
      <c r="A39" s="1">
        <v>2065</v>
      </c>
      <c r="B39">
        <v>5.7654256808868563E-2</v>
      </c>
      <c r="C39">
        <v>6.1889990198563352E-2</v>
      </c>
      <c r="D39">
        <v>0.129760513631338</v>
      </c>
      <c r="E39">
        <v>5.6418543714518554E-3</v>
      </c>
      <c r="F39">
        <v>4.5106146473754841E-2</v>
      </c>
      <c r="G39">
        <v>1.9669448708991927E-5</v>
      </c>
      <c r="H39">
        <v>1.6930255669938713E-6</v>
      </c>
      <c r="I39">
        <v>0.69992587604174739</v>
      </c>
      <c r="J39">
        <v>0.30007412395825261</v>
      </c>
    </row>
    <row r="40" spans="1:12">
      <c r="A40" s="1">
        <v>2070</v>
      </c>
      <c r="B40">
        <v>8.0640979315033917E-2</v>
      </c>
      <c r="C40">
        <v>7.933704015648764E-2</v>
      </c>
      <c r="D40">
        <v>0.13052794188446964</v>
      </c>
      <c r="E40">
        <v>7.8381378445896953E-3</v>
      </c>
      <c r="F40">
        <v>7.5387231658784665E-2</v>
      </c>
      <c r="G40">
        <v>3.0311753398879715E-5</v>
      </c>
      <c r="H40">
        <v>2.3140499416835882E-6</v>
      </c>
      <c r="I40">
        <v>0.62623604333729388</v>
      </c>
      <c r="J40">
        <v>0.37376395666270612</v>
      </c>
    </row>
    <row r="41" spans="1:12">
      <c r="A41" s="1">
        <v>2075</v>
      </c>
      <c r="B41">
        <v>0.11217675874787193</v>
      </c>
      <c r="C41">
        <v>9.9996265859540759E-2</v>
      </c>
      <c r="D41">
        <v>0.12790186827449318</v>
      </c>
      <c r="E41">
        <v>1.084155297125153E-2</v>
      </c>
      <c r="F41">
        <v>0.12434602418437145</v>
      </c>
      <c r="G41">
        <v>4.7710224742796756E-5</v>
      </c>
      <c r="H41">
        <v>3.148674685410714E-6</v>
      </c>
      <c r="I41">
        <v>0.5246866710630429</v>
      </c>
      <c r="J41">
        <v>0.4753133289369571</v>
      </c>
    </row>
    <row r="42" spans="1:12">
      <c r="A42" s="1">
        <v>2080</v>
      </c>
      <c r="B42">
        <v>0.15225757380190894</v>
      </c>
      <c r="C42">
        <v>0.12171910215786319</v>
      </c>
      <c r="D42">
        <v>0.12101353883666023</v>
      </c>
      <c r="E42">
        <v>1.4641943582116509E-2</v>
      </c>
      <c r="F42">
        <v>0.19729261181660943</v>
      </c>
      <c r="G42">
        <v>7.4250689489919263E-5</v>
      </c>
      <c r="H42">
        <v>4.1866270449366966E-6</v>
      </c>
      <c r="I42">
        <v>0.39299679248830671</v>
      </c>
      <c r="J42">
        <v>0.60700320751169334</v>
      </c>
    </row>
    <row r="43" spans="1:12">
      <c r="A43" s="1">
        <v>2085</v>
      </c>
      <c r="B43">
        <v>0.19631470104777951</v>
      </c>
      <c r="C43">
        <v>0.13972676158720451</v>
      </c>
      <c r="D43">
        <v>0.10943284203084166</v>
      </c>
      <c r="E43">
        <v>1.8795328482084213E-2</v>
      </c>
      <c r="F43">
        <v>0.29045529519291452</v>
      </c>
      <c r="G43">
        <v>1.0868755847267667E-4</v>
      </c>
      <c r="H43">
        <v>5.3026584058729512E-6</v>
      </c>
      <c r="I43">
        <v>0.24516108144229712</v>
      </c>
      <c r="J43">
        <v>0.75483891855770291</v>
      </c>
    </row>
    <row r="44" spans="1:12">
      <c r="A44" s="1">
        <v>2090</v>
      </c>
      <c r="B44">
        <v>0.23412225938003178</v>
      </c>
      <c r="C44">
        <v>0.1480191108335504</v>
      </c>
      <c r="D44">
        <v>9.4114124519612749E-2</v>
      </c>
      <c r="E44">
        <v>2.2334776620246511E-2</v>
      </c>
      <c r="F44">
        <v>0.3820238874889178</v>
      </c>
      <c r="G44">
        <v>1.4190204084140584E-4</v>
      </c>
      <c r="H44">
        <v>6.2407072906005339E-6</v>
      </c>
      <c r="I44">
        <v>0.11923769840950883</v>
      </c>
      <c r="J44">
        <v>0.88076230159049118</v>
      </c>
    </row>
    <row r="45" spans="1:12">
      <c r="A45" s="1">
        <v>2095</v>
      </c>
      <c r="B45">
        <v>0.25718604258686184</v>
      </c>
      <c r="C45">
        <v>0.14474853501405754</v>
      </c>
      <c r="D45">
        <v>7.7981164200234168E-2</v>
      </c>
      <c r="E45">
        <v>2.4478560987800751E-2</v>
      </c>
      <c r="F45">
        <v>0.44448430617437701</v>
      </c>
      <c r="G45">
        <v>1.6310306874709461E-4</v>
      </c>
      <c r="H45">
        <v>6.8033882779664651E-6</v>
      </c>
      <c r="I45">
        <v>5.0951484579643581E-2</v>
      </c>
      <c r="J45">
        <v>0.9490485154203564</v>
      </c>
    </row>
    <row r="46" spans="1:12">
      <c r="A46" s="1">
        <v>2100</v>
      </c>
      <c r="B46">
        <v>0.27181194296021116</v>
      </c>
      <c r="C46">
        <v>0.13378257444553104</v>
      </c>
      <c r="D46">
        <v>6.2512392763817592E-2</v>
      </c>
      <c r="E46">
        <v>2.5678919706265853E-2</v>
      </c>
      <c r="F46">
        <v>0.48130145790467088</v>
      </c>
      <c r="G46">
        <v>1.7612986366737237E-4</v>
      </c>
      <c r="H46">
        <v>7.1168011055905737E-6</v>
      </c>
      <c r="I46">
        <v>2.4729465554730518E-2</v>
      </c>
      <c r="J46">
        <v>0.97527053444526945</v>
      </c>
    </row>
    <row r="49" spans="1:21">
      <c r="A49" t="s">
        <v>41</v>
      </c>
    </row>
    <row r="50" spans="1:21">
      <c r="B50" s="2" t="s">
        <v>43</v>
      </c>
      <c r="C50" s="2" t="s">
        <v>45</v>
      </c>
      <c r="D50" s="2" t="s">
        <v>47</v>
      </c>
      <c r="E50" s="2" t="s">
        <v>49</v>
      </c>
      <c r="F50" s="2" t="s">
        <v>51</v>
      </c>
      <c r="G50" s="2" t="s">
        <v>53</v>
      </c>
      <c r="H50" s="2" t="s">
        <v>55</v>
      </c>
      <c r="I50" s="2" t="s">
        <v>57</v>
      </c>
      <c r="J50" s="2" t="s">
        <v>58</v>
      </c>
      <c r="M50" s="2" t="s">
        <v>43</v>
      </c>
      <c r="N50" s="2" t="s">
        <v>45</v>
      </c>
      <c r="O50" s="2" t="s">
        <v>47</v>
      </c>
      <c r="P50" s="2" t="s">
        <v>49</v>
      </c>
      <c r="Q50" s="2" t="s">
        <v>51</v>
      </c>
      <c r="R50" s="2" t="s">
        <v>53</v>
      </c>
      <c r="S50" s="2" t="s">
        <v>55</v>
      </c>
      <c r="T50" s="2" t="s">
        <v>57</v>
      </c>
      <c r="U50" s="2" t="s">
        <v>58</v>
      </c>
    </row>
    <row r="51" spans="1:21">
      <c r="A51" s="1">
        <v>2010</v>
      </c>
      <c r="B51">
        <v>5.7210000000000004E-3</v>
      </c>
      <c r="C51">
        <v>7.2680000000000002E-3</v>
      </c>
      <c r="D51">
        <v>7.0999999999999994E-2</v>
      </c>
      <c r="E51">
        <v>7.9699999999999997E-4</v>
      </c>
      <c r="F51">
        <v>1.895E-3</v>
      </c>
      <c r="G51">
        <v>2.7292699999999999E-6</v>
      </c>
      <c r="H51">
        <v>2.5983999999999998E-7</v>
      </c>
      <c r="I51">
        <v>0.91331601089000003</v>
      </c>
      <c r="J51">
        <v>8.668398910999997E-2</v>
      </c>
      <c r="L51" s="1">
        <v>2010</v>
      </c>
      <c r="M51">
        <v>5.7210000000000004E-3</v>
      </c>
      <c r="N51">
        <v>7.2680000000000002E-3</v>
      </c>
      <c r="O51">
        <v>7.0999999999999994E-2</v>
      </c>
      <c r="P51">
        <v>7.9699999999999997E-4</v>
      </c>
      <c r="Q51">
        <v>1.895E-3</v>
      </c>
      <c r="R51">
        <v>2.7292699999999999E-6</v>
      </c>
      <c r="S51">
        <v>2.5983999999999998E-7</v>
      </c>
      <c r="T51">
        <v>0.91331601089000003</v>
      </c>
      <c r="U51">
        <v>8.668398910999997E-2</v>
      </c>
    </row>
    <row r="52" spans="1:21">
      <c r="A52" s="1">
        <v>2015</v>
      </c>
      <c r="B52">
        <v>6.7667248310844799E-3</v>
      </c>
      <c r="C52">
        <v>8.4781859865763649E-3</v>
      </c>
      <c r="D52">
        <v>7.5762269068165633E-2</v>
      </c>
      <c r="E52">
        <v>9.1828022800415716E-4</v>
      </c>
      <c r="F52">
        <v>2.3201990354527529E-3</v>
      </c>
      <c r="G52">
        <v>3.100432725337931E-6</v>
      </c>
      <c r="H52">
        <v>2.9867522307446723E-7</v>
      </c>
      <c r="I52">
        <v>0.90575094174276805</v>
      </c>
      <c r="J52">
        <v>9.4249058257231955E-2</v>
      </c>
      <c r="L52" s="1">
        <v>2015</v>
      </c>
      <c r="M52">
        <v>6.7065503169890274E-3</v>
      </c>
      <c r="N52">
        <v>8.4506931161458555E-3</v>
      </c>
      <c r="O52">
        <v>7.574938847115785E-2</v>
      </c>
      <c r="P52">
        <v>9.0995744320477093E-4</v>
      </c>
      <c r="Q52">
        <v>2.3105195918151663E-3</v>
      </c>
      <c r="R52">
        <v>3.0626005881120817E-6</v>
      </c>
      <c r="S52">
        <v>2.9581337272976272E-7</v>
      </c>
      <c r="T52">
        <v>0.90586953264672643</v>
      </c>
      <c r="U52">
        <v>9.4130467353273573E-2</v>
      </c>
    </row>
    <row r="53" spans="1:21">
      <c r="A53" s="1">
        <v>2020</v>
      </c>
      <c r="B53">
        <v>7.951825875226283E-3</v>
      </c>
      <c r="C53">
        <v>9.9148279315025116E-3</v>
      </c>
      <c r="D53">
        <v>8.0878352956632427E-2</v>
      </c>
      <c r="E53">
        <v>1.0482743264193383E-3</v>
      </c>
      <c r="F53">
        <v>2.849826004916118E-3</v>
      </c>
      <c r="G53">
        <v>3.4929027157682109E-6</v>
      </c>
      <c r="H53">
        <v>3.3966844901929823E-7</v>
      </c>
      <c r="I53">
        <v>0.89735306033413853</v>
      </c>
      <c r="J53">
        <v>0.10264693966586147</v>
      </c>
      <c r="L53" s="1">
        <v>2020</v>
      </c>
      <c r="M53">
        <v>7.8223429702658758E-3</v>
      </c>
      <c r="N53">
        <v>9.8576671616029121E-3</v>
      </c>
      <c r="O53">
        <v>8.0855422110029357E-2</v>
      </c>
      <c r="P53">
        <v>1.0310000894840315E-3</v>
      </c>
      <c r="Q53">
        <v>2.8292090424399041E-3</v>
      </c>
      <c r="R53">
        <v>3.4088670489937937E-6</v>
      </c>
      <c r="S53">
        <v>3.3377858261799376E-7</v>
      </c>
      <c r="T53">
        <v>0.89760061598054619</v>
      </c>
      <c r="U53">
        <v>0.10239938401945381</v>
      </c>
    </row>
    <row r="54" spans="1:21">
      <c r="A54" s="1">
        <v>2025</v>
      </c>
      <c r="B54">
        <v>9.3604387641232304E-3</v>
      </c>
      <c r="C54">
        <v>1.1666495640851858E-2</v>
      </c>
      <c r="D54">
        <v>8.6338475131276932E-2</v>
      </c>
      <c r="E54">
        <v>1.1956139504147006E-3</v>
      </c>
      <c r="F54">
        <v>3.5292724706416172E-3</v>
      </c>
      <c r="G54">
        <v>3.9301556408067388E-6</v>
      </c>
      <c r="H54">
        <v>3.8558352674077348E-7</v>
      </c>
      <c r="I54">
        <v>0.88790538830352406</v>
      </c>
      <c r="J54">
        <v>0.11209461169647594</v>
      </c>
      <c r="L54" s="1">
        <v>2025</v>
      </c>
      <c r="M54">
        <v>9.1319522881399273E-3</v>
      </c>
      <c r="N54">
        <v>1.1567939166381205E-2</v>
      </c>
      <c r="O54">
        <v>8.6305852464995947E-2</v>
      </c>
      <c r="P54">
        <v>1.1662874374382363E-3</v>
      </c>
      <c r="Q54">
        <v>3.4925961102458005E-3</v>
      </c>
      <c r="R54">
        <v>3.7806137146784618E-6</v>
      </c>
      <c r="S54">
        <v>3.7567636648200456E-7</v>
      </c>
      <c r="T54">
        <v>0.88833121624271749</v>
      </c>
      <c r="U54">
        <v>0.11166878375728251</v>
      </c>
    </row>
    <row r="55" spans="1:21">
      <c r="A55" s="1">
        <v>2030</v>
      </c>
      <c r="B55">
        <v>1.1074260572584675E-2</v>
      </c>
      <c r="C55">
        <v>1.3832962868276004E-2</v>
      </c>
      <c r="D55">
        <v>9.2101345266248053E-2</v>
      </c>
      <c r="E55">
        <v>1.3669890342599585E-3</v>
      </c>
      <c r="F55">
        <v>4.416167021549993E-3</v>
      </c>
      <c r="G55">
        <v>4.4288653739187162E-6</v>
      </c>
      <c r="H55">
        <v>4.3843619957003055E-7</v>
      </c>
      <c r="I55">
        <v>0.87720340793550788</v>
      </c>
      <c r="J55">
        <v>0.12279659206449212</v>
      </c>
      <c r="L55" s="1">
        <v>2030</v>
      </c>
      <c r="M55">
        <v>1.0700816577958145E-2</v>
      </c>
      <c r="N55">
        <v>1.367461078606178E-2</v>
      </c>
      <c r="O55">
        <v>9.2060145082827324E-2</v>
      </c>
      <c r="P55">
        <v>1.3209557994882696E-3</v>
      </c>
      <c r="Q55">
        <v>4.355036819631764E-3</v>
      </c>
      <c r="R55">
        <v>4.1862898056907607E-6</v>
      </c>
      <c r="S55">
        <v>4.2303316792748636E-7</v>
      </c>
      <c r="T55">
        <v>0.87788382561105893</v>
      </c>
      <c r="U55">
        <v>0.12211617438894107</v>
      </c>
    </row>
    <row r="56" spans="1:21">
      <c r="A56" s="1">
        <v>2035</v>
      </c>
      <c r="B56">
        <v>1.3185693106767465E-2</v>
      </c>
      <c r="C56">
        <v>1.6537704940084507E-2</v>
      </c>
      <c r="D56">
        <v>9.8091569770861226E-2</v>
      </c>
      <c r="E56">
        <v>1.5687596474339158E-3</v>
      </c>
      <c r="F56">
        <v>5.5889504120572621E-3</v>
      </c>
      <c r="G56">
        <v>5.0016432292022788E-6</v>
      </c>
      <c r="H56">
        <v>5.0004250058055774E-7</v>
      </c>
      <c r="I56">
        <v>0.86502182043706566</v>
      </c>
      <c r="J56">
        <v>0.13497817956293434</v>
      </c>
      <c r="L56" s="1">
        <v>2035</v>
      </c>
      <c r="M56">
        <v>1.5868258283771034E-2</v>
      </c>
      <c r="N56">
        <v>2.1230284725283197E-2</v>
      </c>
      <c r="O56">
        <v>0.10978614491063632</v>
      </c>
      <c r="P56">
        <v>1.8018114754162829E-3</v>
      </c>
      <c r="Q56">
        <v>7.6227699180731806E-3</v>
      </c>
      <c r="R56">
        <v>5.2794573462819172E-6</v>
      </c>
      <c r="S56">
        <v>5.6763970062243643E-7</v>
      </c>
      <c r="T56">
        <v>0.84368488358977312</v>
      </c>
      <c r="U56">
        <v>0.15631511641022688</v>
      </c>
    </row>
    <row r="57" spans="1:21">
      <c r="A57" s="1">
        <v>2040</v>
      </c>
      <c r="B57">
        <v>1.5829039153593526E-2</v>
      </c>
      <c r="C57">
        <v>1.9947928224846111E-2</v>
      </c>
      <c r="D57">
        <v>0.10419673520214402</v>
      </c>
      <c r="E57">
        <v>1.8101204492659414E-3</v>
      </c>
      <c r="F57">
        <v>7.161347962713221E-3</v>
      </c>
      <c r="G57">
        <v>5.6712165770505318E-6</v>
      </c>
      <c r="H57">
        <v>5.7304280933579078E-7</v>
      </c>
      <c r="I57">
        <v>0.8510485847480509</v>
      </c>
      <c r="J57">
        <v>0.1489514152519491</v>
      </c>
      <c r="L57" s="1">
        <v>2040</v>
      </c>
      <c r="M57">
        <v>3.0578031927042951E-2</v>
      </c>
      <c r="N57">
        <v>4.3270747212609005E-2</v>
      </c>
      <c r="O57">
        <v>0.13790132372659086</v>
      </c>
      <c r="P57">
        <v>3.0553669878680633E-3</v>
      </c>
      <c r="Q57">
        <v>1.848774222966373E-2</v>
      </c>
      <c r="R57">
        <v>7.9172823738050912E-6</v>
      </c>
      <c r="S57">
        <v>9.3809513817980244E-7</v>
      </c>
      <c r="T57">
        <v>0.76669793253871332</v>
      </c>
      <c r="U57">
        <v>0.23330206746128668</v>
      </c>
    </row>
    <row r="58" spans="1:21">
      <c r="A58" s="1">
        <v>2045</v>
      </c>
      <c r="B58">
        <v>1.9171268299342303E-2</v>
      </c>
      <c r="C58">
        <v>2.4277795009731037E-2</v>
      </c>
      <c r="D58">
        <v>0.11025911454867475</v>
      </c>
      <c r="E58">
        <v>2.1011897549414169E-3</v>
      </c>
      <c r="F58">
        <v>9.2941168511796544E-3</v>
      </c>
      <c r="G58">
        <v>6.4586244136360597E-6</v>
      </c>
      <c r="H58">
        <v>6.6023847000071495E-7</v>
      </c>
      <c r="I58">
        <v>0.83488939667324702</v>
      </c>
      <c r="J58">
        <v>0.16511060332675298</v>
      </c>
      <c r="L58" s="1">
        <v>2045</v>
      </c>
      <c r="M58">
        <v>6.6483094219631639E-2</v>
      </c>
      <c r="N58">
        <v>9.5987069574432066E-2</v>
      </c>
      <c r="O58">
        <v>0.14530024373538775</v>
      </c>
      <c r="P58">
        <v>5.7492743075390094E-3</v>
      </c>
      <c r="Q58">
        <v>5.0493296220080523E-2</v>
      </c>
      <c r="R58">
        <v>1.3197989548595016E-5</v>
      </c>
      <c r="S58">
        <v>1.7153197692040133E-6</v>
      </c>
      <c r="T58">
        <v>0.6359721086336112</v>
      </c>
      <c r="U58">
        <v>0.3640278913663888</v>
      </c>
    </row>
    <row r="59" spans="1:21">
      <c r="A59" s="1">
        <v>2050</v>
      </c>
      <c r="B59">
        <v>2.3437486031550644E-2</v>
      </c>
      <c r="C59">
        <v>2.9807359428393621E-2</v>
      </c>
      <c r="D59">
        <v>0.11607441048519984</v>
      </c>
      <c r="E59">
        <v>2.454810964578637E-3</v>
      </c>
      <c r="F59">
        <v>1.2219304930013846E-2</v>
      </c>
      <c r="G59">
        <v>7.3902368373912137E-6</v>
      </c>
      <c r="H59">
        <v>7.6514083198206861E-7</v>
      </c>
      <c r="I59">
        <v>0.81599847278259408</v>
      </c>
      <c r="J59">
        <v>0.18400152721740592</v>
      </c>
      <c r="L59" s="1">
        <v>2050</v>
      </c>
      <c r="M59">
        <v>0.161442923760582</v>
      </c>
      <c r="N59">
        <v>0.21681156174406555</v>
      </c>
      <c r="O59">
        <v>0.11374507670976977</v>
      </c>
      <c r="P59">
        <v>1.1975993320464838E-2</v>
      </c>
      <c r="Q59">
        <v>0.15115143599492512</v>
      </c>
      <c r="R59">
        <v>2.5236984854801034E-5</v>
      </c>
      <c r="S59">
        <v>3.4682757656793492E-6</v>
      </c>
      <c r="T59">
        <v>0.34484430320957238</v>
      </c>
      <c r="U59">
        <v>0.65515569679042762</v>
      </c>
    </row>
    <row r="60" spans="1:21">
      <c r="A60" s="1">
        <v>2055</v>
      </c>
      <c r="B60">
        <v>4.4736452395741221E-2</v>
      </c>
      <c r="C60">
        <v>5.8687589013287057E-2</v>
      </c>
      <c r="D60">
        <v>0.13824193358610765</v>
      </c>
      <c r="E60">
        <v>4.1369234018812633E-3</v>
      </c>
      <c r="F60">
        <v>2.8662592584642044E-2</v>
      </c>
      <c r="G60">
        <v>1.1424547065537123E-5</v>
      </c>
      <c r="H60">
        <v>1.2584277288222317E-6</v>
      </c>
      <c r="I60">
        <v>0.72552182604354654</v>
      </c>
      <c r="J60">
        <v>0.27447817395645346</v>
      </c>
      <c r="L60" s="1">
        <v>2055</v>
      </c>
      <c r="M60">
        <v>0.21053189749746845</v>
      </c>
      <c r="N60">
        <v>0.23679387324189102</v>
      </c>
      <c r="O60">
        <v>9.866820916141858E-2</v>
      </c>
      <c r="P60">
        <v>1.4788247908272024E-2</v>
      </c>
      <c r="Q60">
        <v>0.20518765252669569</v>
      </c>
      <c r="R60">
        <v>3.1785392151566382E-5</v>
      </c>
      <c r="S60">
        <v>4.2430387547771574E-6</v>
      </c>
      <c r="T60">
        <v>0.23399409123334788</v>
      </c>
      <c r="U60">
        <v>0.76600590876665209</v>
      </c>
    </row>
    <row r="61" spans="1:21">
      <c r="A61" s="1">
        <v>2060</v>
      </c>
      <c r="B61">
        <v>0.22250114160778908</v>
      </c>
      <c r="C61">
        <v>0.24327716311067002</v>
      </c>
      <c r="D61">
        <v>0.1381221065673216</v>
      </c>
      <c r="E61">
        <v>2.0013654145840894E-2</v>
      </c>
      <c r="F61">
        <v>0.23546399952275493</v>
      </c>
      <c r="G61">
        <v>6.4248191505360302E-5</v>
      </c>
      <c r="H61">
        <v>5.8283387354314788E-6</v>
      </c>
      <c r="I61">
        <v>0.14055185851538265</v>
      </c>
      <c r="J61">
        <v>0.85944814148461735</v>
      </c>
      <c r="L61" s="1">
        <v>2060</v>
      </c>
      <c r="M61">
        <v>0.28015872021284438</v>
      </c>
      <c r="N61">
        <v>0.23396120211476862</v>
      </c>
      <c r="O61">
        <v>8.0440464356859614E-2</v>
      </c>
      <c r="P61">
        <v>1.9641422306913851E-2</v>
      </c>
      <c r="Q61">
        <v>0.30343521258671452</v>
      </c>
      <c r="R61">
        <v>5.0028133147736695E-5</v>
      </c>
      <c r="S61">
        <v>5.5713774478378585E-6</v>
      </c>
      <c r="T61">
        <v>8.2307378911303394E-2</v>
      </c>
      <c r="U61">
        <v>0.91769262108869665</v>
      </c>
    </row>
    <row r="62" spans="1:21">
      <c r="A62" s="1">
        <v>2065</v>
      </c>
      <c r="B62">
        <v>0.26330278114276445</v>
      </c>
      <c r="C62">
        <v>0.21820136341868052</v>
      </c>
      <c r="D62">
        <v>8.7611942547260332E-2</v>
      </c>
      <c r="E62">
        <v>2.3675432394416426E-2</v>
      </c>
      <c r="F62">
        <v>0.3000229054967713</v>
      </c>
      <c r="G62">
        <v>8.5107506437571767E-5</v>
      </c>
      <c r="H62">
        <v>6.8433714940675565E-6</v>
      </c>
      <c r="I62">
        <v>0.1070936241221752</v>
      </c>
      <c r="J62">
        <v>0.89290637587782484</v>
      </c>
      <c r="L62" s="1">
        <v>2065</v>
      </c>
      <c r="M62">
        <v>0.31217925791269097</v>
      </c>
      <c r="N62">
        <v>0.19650585071298959</v>
      </c>
      <c r="O62">
        <v>6.1270558475636047E-2</v>
      </c>
      <c r="P62">
        <v>2.1844271248661718E-2</v>
      </c>
      <c r="Q62">
        <v>0.35680812860707262</v>
      </c>
      <c r="R62">
        <v>5.947954965107184E-5</v>
      </c>
      <c r="S62">
        <v>6.1638341693482541E-6</v>
      </c>
      <c r="T62">
        <v>5.1326289659128589E-2</v>
      </c>
      <c r="U62">
        <v>0.94867371034087145</v>
      </c>
    </row>
    <row r="63" spans="1:21">
      <c r="A63" s="1">
        <v>2070</v>
      </c>
      <c r="B63">
        <v>0.29915214089780162</v>
      </c>
      <c r="C63">
        <v>0.19347877137165267</v>
      </c>
      <c r="D63">
        <v>6.6779739621035047E-2</v>
      </c>
      <c r="E63">
        <v>2.6844745156798838E-2</v>
      </c>
      <c r="F63">
        <v>0.36540846462662274</v>
      </c>
      <c r="G63">
        <v>1.042056779845646E-4</v>
      </c>
      <c r="H63">
        <v>7.7103463679340807E-6</v>
      </c>
      <c r="I63">
        <v>4.8224222301736598E-2</v>
      </c>
      <c r="J63">
        <v>0.95177577769826338</v>
      </c>
      <c r="L63" s="1">
        <v>2070</v>
      </c>
      <c r="M63">
        <v>0.33426623526692262</v>
      </c>
      <c r="N63">
        <v>0.1652607229898867</v>
      </c>
      <c r="O63">
        <v>4.8763094881676863E-2</v>
      </c>
      <c r="P63">
        <v>2.3342916075966811E-2</v>
      </c>
      <c r="Q63">
        <v>0.3980280220312391</v>
      </c>
      <c r="R63">
        <v>6.580077459860966E-5</v>
      </c>
      <c r="S63">
        <v>6.5631481541154784E-6</v>
      </c>
      <c r="T63">
        <v>3.0266644831555195E-2</v>
      </c>
      <c r="U63">
        <v>0.96973335516844483</v>
      </c>
    </row>
    <row r="64" spans="1:21">
      <c r="A64" s="1">
        <v>2075</v>
      </c>
      <c r="B64">
        <v>0.31873902296762918</v>
      </c>
      <c r="C64">
        <v>0.1635862142658312</v>
      </c>
      <c r="D64">
        <v>5.2088176438727769E-2</v>
      </c>
      <c r="E64">
        <v>2.8568389144939234E-2</v>
      </c>
      <c r="F64">
        <v>0.40391046768483885</v>
      </c>
      <c r="G64">
        <v>1.1537137312873271E-4</v>
      </c>
      <c r="H64">
        <v>8.1784086657667019E-6</v>
      </c>
      <c r="I64">
        <v>3.2984179716239223E-2</v>
      </c>
      <c r="J64">
        <v>0.96701582028376076</v>
      </c>
      <c r="L64" s="1">
        <v>2075</v>
      </c>
      <c r="M64">
        <v>0.34919796732436931</v>
      </c>
      <c r="N64">
        <v>0.1391994532392502</v>
      </c>
      <c r="O64">
        <v>3.9787545502334314E-2</v>
      </c>
      <c r="P64">
        <v>2.4352604076630646E-2</v>
      </c>
      <c r="Q64">
        <v>0.42722246810373188</v>
      </c>
      <c r="R64">
        <v>7.0176133857732502E-5</v>
      </c>
      <c r="S64">
        <v>6.8310353636980381E-6</v>
      </c>
      <c r="T64">
        <v>2.0162954584462097E-2</v>
      </c>
      <c r="U64">
        <v>0.97983704541553795</v>
      </c>
    </row>
    <row r="65" spans="1:21">
      <c r="A65" s="1">
        <v>2080</v>
      </c>
      <c r="B65">
        <v>0.33288069087611527</v>
      </c>
      <c r="C65">
        <v>0.13984586693489034</v>
      </c>
      <c r="D65">
        <v>4.22683270198611E-2</v>
      </c>
      <c r="E65">
        <v>2.9798946189443832E-2</v>
      </c>
      <c r="F65">
        <v>0.43458457301590203</v>
      </c>
      <c r="G65">
        <v>1.2278720410040155E-4</v>
      </c>
      <c r="H65">
        <v>8.510784609150762E-6</v>
      </c>
      <c r="I65">
        <v>2.0490297975077912E-2</v>
      </c>
      <c r="J65">
        <v>0.97950970202492205</v>
      </c>
      <c r="L65" s="1">
        <v>2080</v>
      </c>
      <c r="M65">
        <v>0.35985299630741935</v>
      </c>
      <c r="N65">
        <v>0.11871567111062432</v>
      </c>
      <c r="O65">
        <v>3.3185663039331757E-2</v>
      </c>
      <c r="P65">
        <v>2.5067309990259936E-2</v>
      </c>
      <c r="Q65">
        <v>0.44945801860105583</v>
      </c>
      <c r="R65">
        <v>7.3104524869489692E-5</v>
      </c>
      <c r="S65">
        <v>7.0199565493340592E-6</v>
      </c>
      <c r="T65">
        <v>1.3640216469889947E-2</v>
      </c>
      <c r="U65">
        <v>0.98635978353011</v>
      </c>
    </row>
    <row r="66" spans="1:21">
      <c r="A66" s="1">
        <v>2085</v>
      </c>
      <c r="B66">
        <v>0.3430960558011833</v>
      </c>
      <c r="C66">
        <v>0.11979911484552992</v>
      </c>
      <c r="D66">
        <v>3.5055660883171302E-2</v>
      </c>
      <c r="E66">
        <v>3.0689083323301419E-2</v>
      </c>
      <c r="F66">
        <v>0.45689169055391132</v>
      </c>
      <c r="G66">
        <v>1.2848792486023673E-4</v>
      </c>
      <c r="H66">
        <v>8.75073434267794E-6</v>
      </c>
      <c r="I66">
        <v>1.4331155933699794E-2</v>
      </c>
      <c r="J66">
        <v>0.98566884406630018</v>
      </c>
      <c r="L66" s="1">
        <v>2085</v>
      </c>
      <c r="M66">
        <v>0.36791182425905361</v>
      </c>
      <c r="N66">
        <v>0.1021273779392859</v>
      </c>
      <c r="O66">
        <v>2.8124585923917894E-2</v>
      </c>
      <c r="P66">
        <v>2.5607504396851583E-2</v>
      </c>
      <c r="Q66">
        <v>0.46656790848222329</v>
      </c>
      <c r="R66">
        <v>7.5356747708139234E-5</v>
      </c>
      <c r="S66">
        <v>7.1625192496265658E-6</v>
      </c>
      <c r="T66">
        <v>9.5782797317099169E-3</v>
      </c>
      <c r="U66">
        <v>0.99042172026829012</v>
      </c>
    </row>
    <row r="67" spans="1:21">
      <c r="A67" s="1">
        <v>2090</v>
      </c>
      <c r="B67">
        <v>0.35407118432712631</v>
      </c>
      <c r="C67">
        <v>9.6021268009342131E-2</v>
      </c>
      <c r="D67">
        <v>2.7025814168783056E-2</v>
      </c>
      <c r="E67">
        <v>3.1638736419285246E-2</v>
      </c>
      <c r="F67">
        <v>0.48255122621707636</v>
      </c>
      <c r="G67">
        <v>1.3403964834352356E-4</v>
      </c>
      <c r="H67">
        <v>9.0062103081772619E-6</v>
      </c>
      <c r="I67">
        <v>8.5487249997352709E-3</v>
      </c>
      <c r="J67">
        <v>0.99145127500026475</v>
      </c>
      <c r="L67" s="1">
        <v>2090</v>
      </c>
      <c r="M67">
        <v>0.3739823504244606</v>
      </c>
      <c r="N67">
        <v>8.871102936643864E-2</v>
      </c>
      <c r="O67">
        <v>2.4145034902057803E-2</v>
      </c>
      <c r="P67">
        <v>2.601270160541996E-2</v>
      </c>
      <c r="Q67">
        <v>0.47994158413009508</v>
      </c>
      <c r="R67">
        <v>7.6977433141348911E-5</v>
      </c>
      <c r="S67">
        <v>7.269277873077715E-6</v>
      </c>
      <c r="T67">
        <v>7.1230528605133632E-3</v>
      </c>
      <c r="U67">
        <v>0.9928769471394866</v>
      </c>
    </row>
    <row r="68" spans="1:21">
      <c r="A68" s="1">
        <v>2095</v>
      </c>
      <c r="B68">
        <v>0.35930495644146326</v>
      </c>
      <c r="C68">
        <v>8.414163582641096E-2</v>
      </c>
      <c r="D68">
        <v>2.3342967787012052E-2</v>
      </c>
      <c r="E68">
        <v>3.2091815003338194E-2</v>
      </c>
      <c r="F68">
        <v>0.49488960718888964</v>
      </c>
      <c r="G68">
        <v>1.3681996442939411E-4</v>
      </c>
      <c r="H68">
        <v>9.1278670376723553E-6</v>
      </c>
      <c r="I68">
        <v>6.0830699214188952E-3</v>
      </c>
      <c r="J68">
        <v>0.99391693007858106</v>
      </c>
      <c r="L68" s="1">
        <v>2095</v>
      </c>
      <c r="M68">
        <v>0.37894322145782217</v>
      </c>
      <c r="N68">
        <v>7.7654786129121314E-2</v>
      </c>
      <c r="O68">
        <v>2.0947850581635761E-2</v>
      </c>
      <c r="P68">
        <v>2.634364394725093E-2</v>
      </c>
      <c r="Q68">
        <v>0.4909950086386633</v>
      </c>
      <c r="R68">
        <v>7.8307842137471148E-5</v>
      </c>
      <c r="S68">
        <v>7.3563975190554921E-6</v>
      </c>
      <c r="T68">
        <v>5.029825005850027E-3</v>
      </c>
      <c r="U68">
        <v>0.99497017499414997</v>
      </c>
    </row>
    <row r="69" spans="1:21">
      <c r="A69" s="1">
        <v>2100</v>
      </c>
      <c r="B69">
        <v>0.36593728535212389</v>
      </c>
      <c r="C69">
        <v>6.95938661317618E-2</v>
      </c>
      <c r="D69">
        <v>1.8969546560849433E-2</v>
      </c>
      <c r="E69">
        <v>3.2600768975833527E-2</v>
      </c>
      <c r="F69">
        <v>0.50878675340273283</v>
      </c>
      <c r="G69">
        <v>1.3974309850842573E-4</v>
      </c>
      <c r="H69">
        <v>9.2644321262459763E-6</v>
      </c>
      <c r="I69">
        <v>3.9627720460636198E-3</v>
      </c>
      <c r="J69">
        <v>0.99603722795393634</v>
      </c>
      <c r="L69" s="1">
        <v>2100</v>
      </c>
      <c r="M69">
        <v>0.38379803561792986</v>
      </c>
      <c r="N69">
        <v>6.7275592303797788E-2</v>
      </c>
      <c r="O69">
        <v>1.7993217759120664E-2</v>
      </c>
      <c r="P69">
        <v>2.663080547865606E-2</v>
      </c>
      <c r="Q69">
        <v>0.50054336628642271</v>
      </c>
      <c r="R69">
        <v>7.9402471059283807E-5</v>
      </c>
      <c r="S69">
        <v>7.4319253001341453E-6</v>
      </c>
      <c r="T69">
        <v>3.6721481577135268E-3</v>
      </c>
      <c r="U69">
        <v>0.99632785184228645</v>
      </c>
    </row>
    <row r="72" spans="1:21">
      <c r="B72" s="2" t="s">
        <v>43</v>
      </c>
      <c r="C72" s="2" t="s">
        <v>45</v>
      </c>
      <c r="D72" s="2" t="s">
        <v>47</v>
      </c>
      <c r="E72" s="2" t="s">
        <v>49</v>
      </c>
      <c r="F72" s="2" t="s">
        <v>51</v>
      </c>
      <c r="G72" s="2" t="s">
        <v>53</v>
      </c>
      <c r="H72" s="2" t="s">
        <v>55</v>
      </c>
      <c r="I72" s="2" t="s">
        <v>57</v>
      </c>
      <c r="J72" s="2" t="s">
        <v>58</v>
      </c>
      <c r="M72" s="2" t="s">
        <v>43</v>
      </c>
      <c r="N72" s="2" t="s">
        <v>45</v>
      </c>
      <c r="O72" s="2" t="s">
        <v>47</v>
      </c>
      <c r="P72" s="2" t="s">
        <v>49</v>
      </c>
      <c r="Q72" s="2" t="s">
        <v>51</v>
      </c>
      <c r="R72" s="2" t="s">
        <v>53</v>
      </c>
      <c r="S72" s="2" t="s">
        <v>55</v>
      </c>
      <c r="T72" s="2" t="s">
        <v>57</v>
      </c>
      <c r="U72" s="2" t="s">
        <v>58</v>
      </c>
    </row>
    <row r="73" spans="1:21">
      <c r="A73" s="1">
        <v>2010</v>
      </c>
      <c r="B73">
        <v>5.7210000000000004E-3</v>
      </c>
      <c r="C73">
        <v>7.2680000000000002E-3</v>
      </c>
      <c r="D73">
        <v>7.0999999999999994E-2</v>
      </c>
      <c r="E73">
        <v>7.9699999999999997E-4</v>
      </c>
      <c r="F73">
        <v>1.895E-3</v>
      </c>
      <c r="G73">
        <v>2.7292699999999999E-6</v>
      </c>
      <c r="H73">
        <v>2.5983999999999998E-7</v>
      </c>
      <c r="I73">
        <v>0.91331601089000003</v>
      </c>
      <c r="J73">
        <v>8.668398910999997E-2</v>
      </c>
      <c r="L73" s="1">
        <v>2010</v>
      </c>
      <c r="M73">
        <v>5.7210000000000004E-3</v>
      </c>
      <c r="N73">
        <v>7.2680000000000002E-3</v>
      </c>
      <c r="O73">
        <v>7.0999999999999994E-2</v>
      </c>
      <c r="P73">
        <v>7.9699999999999997E-4</v>
      </c>
      <c r="Q73">
        <v>1.895E-3</v>
      </c>
      <c r="R73">
        <v>2.7292699999999999E-6</v>
      </c>
      <c r="S73">
        <v>2.5983999999999998E-7</v>
      </c>
      <c r="T73">
        <v>0.91331601089000003</v>
      </c>
      <c r="U73">
        <v>8.668398910999997E-2</v>
      </c>
    </row>
    <row r="74" spans="1:21">
      <c r="A74" s="1">
        <v>2015</v>
      </c>
      <c r="B74">
        <v>6.83700003358019E-3</v>
      </c>
      <c r="C74">
        <v>8.8969027841685859E-3</v>
      </c>
      <c r="D74">
        <v>7.82055382899184E-2</v>
      </c>
      <c r="E74">
        <v>9.1661671056306139E-4</v>
      </c>
      <c r="F74">
        <v>2.4663952821747767E-3</v>
      </c>
      <c r="G74">
        <v>3.013631806977104E-6</v>
      </c>
      <c r="H74">
        <v>2.9672781420242404E-7</v>
      </c>
      <c r="I74">
        <v>0.90267423653997392</v>
      </c>
      <c r="J74">
        <v>9.7325763460026082E-2</v>
      </c>
      <c r="L74" s="1">
        <v>2015</v>
      </c>
      <c r="M74">
        <v>8.8154178124108581E-3</v>
      </c>
      <c r="N74">
        <v>1.2406124731517068E-2</v>
      </c>
      <c r="O74">
        <v>9.4960579802069844E-2</v>
      </c>
      <c r="P74">
        <v>1.1120717459916528E-3</v>
      </c>
      <c r="Q74">
        <v>3.6940647307905144E-3</v>
      </c>
      <c r="R74">
        <v>3.3415767831825259E-6</v>
      </c>
      <c r="S74">
        <v>3.5444912837634459E-7</v>
      </c>
      <c r="T74">
        <v>0.87900804515130848</v>
      </c>
      <c r="U74">
        <v>0.12099195484869152</v>
      </c>
    </row>
    <row r="75" spans="1:21">
      <c r="A75" s="1">
        <v>2020</v>
      </c>
      <c r="B75">
        <v>9.9221091676278059E-3</v>
      </c>
      <c r="C75">
        <v>1.3800539443825879E-2</v>
      </c>
      <c r="D75">
        <v>9.6698115597970952E-2</v>
      </c>
      <c r="E75">
        <v>1.2249967022521359E-3</v>
      </c>
      <c r="F75">
        <v>4.3003354222053069E-3</v>
      </c>
      <c r="G75">
        <v>3.6522110651805304E-6</v>
      </c>
      <c r="H75">
        <v>3.8977739889440514E-7</v>
      </c>
      <c r="I75">
        <v>0.87404986167765397</v>
      </c>
      <c r="J75">
        <v>0.12595013832234603</v>
      </c>
      <c r="L75" s="1">
        <v>2020</v>
      </c>
      <c r="M75">
        <v>1.4629773521606467E-2</v>
      </c>
      <c r="N75">
        <v>2.2645951325201669E-2</v>
      </c>
      <c r="O75">
        <v>0.12194820384858007</v>
      </c>
      <c r="P75">
        <v>1.6472325603079084E-3</v>
      </c>
      <c r="Q75">
        <v>7.8378454856718512E-3</v>
      </c>
      <c r="R75">
        <v>4.2623833704941367E-6</v>
      </c>
      <c r="S75">
        <v>5.11866540666521E-7</v>
      </c>
      <c r="T75">
        <v>0.83128621900872091</v>
      </c>
      <c r="U75">
        <v>0.16871378099127909</v>
      </c>
    </row>
    <row r="76" spans="1:21">
      <c r="A76" s="1">
        <v>2025</v>
      </c>
      <c r="B76">
        <v>1.6638768304022767E-2</v>
      </c>
      <c r="C76">
        <v>2.4967971992792406E-2</v>
      </c>
      <c r="D76">
        <v>0.1224472841704722</v>
      </c>
      <c r="E76">
        <v>1.8396364230711143E-3</v>
      </c>
      <c r="F76">
        <v>9.0358709053037049E-3</v>
      </c>
      <c r="G76">
        <v>4.8009275777282235E-6</v>
      </c>
      <c r="H76">
        <v>5.7186043192957992E-7</v>
      </c>
      <c r="I76">
        <v>0.82506509541632811</v>
      </c>
      <c r="J76">
        <v>0.17493490458367189</v>
      </c>
      <c r="L76" s="1">
        <v>2025</v>
      </c>
      <c r="M76">
        <v>2.497011061939244E-2</v>
      </c>
      <c r="N76">
        <v>4.1538468058271563E-2</v>
      </c>
      <c r="O76">
        <v>0.14039110789407025</v>
      </c>
      <c r="P76">
        <v>2.4952870198384769E-3</v>
      </c>
      <c r="Q76">
        <v>1.6886443559292405E-2</v>
      </c>
      <c r="R76">
        <v>5.533274937696954E-6</v>
      </c>
      <c r="S76">
        <v>7.5561512125465317E-7</v>
      </c>
      <c r="T76">
        <v>0.77371229395907581</v>
      </c>
      <c r="U76">
        <v>0.22628770604092419</v>
      </c>
    </row>
    <row r="77" spans="1:21">
      <c r="A77" s="1">
        <v>2030</v>
      </c>
      <c r="B77">
        <v>3.003290637727983E-2</v>
      </c>
      <c r="C77">
        <v>4.7770013654780986E-2</v>
      </c>
      <c r="D77">
        <v>0.14179384276727003</v>
      </c>
      <c r="E77">
        <v>2.9357365494021917E-3</v>
      </c>
      <c r="F77">
        <v>2.0465477355759699E-2</v>
      </c>
      <c r="G77">
        <v>6.6315326527494296E-6</v>
      </c>
      <c r="H77">
        <v>8.8959638250737584E-7</v>
      </c>
      <c r="I77">
        <v>0.75699450216647202</v>
      </c>
      <c r="J77">
        <v>0.24300549783352798</v>
      </c>
      <c r="L77" s="1">
        <v>2030</v>
      </c>
      <c r="M77">
        <v>4.1926862439008207E-2</v>
      </c>
      <c r="N77">
        <v>7.2290608741212306E-2</v>
      </c>
      <c r="O77">
        <v>0.14429667295277887</v>
      </c>
      <c r="P77">
        <v>3.7294174567034724E-3</v>
      </c>
      <c r="Q77">
        <v>3.473998890244015E-2</v>
      </c>
      <c r="R77">
        <v>7.1490632309233799E-6</v>
      </c>
      <c r="S77">
        <v>1.1022501746561474E-6</v>
      </c>
      <c r="T77">
        <v>0.70300819819445148</v>
      </c>
      <c r="U77">
        <v>0.29699180180554852</v>
      </c>
    </row>
    <row r="78" spans="1:21">
      <c r="A78" s="1">
        <v>2035</v>
      </c>
      <c r="B78">
        <v>5.4767007415059979E-2</v>
      </c>
      <c r="C78">
        <v>8.8826099126777344E-2</v>
      </c>
      <c r="D78">
        <v>0.14340411305393891</v>
      </c>
      <c r="E78">
        <v>4.7272686790487978E-3</v>
      </c>
      <c r="F78">
        <v>4.5754894771701117E-2</v>
      </c>
      <c r="G78">
        <v>9.3252904804348257E-6</v>
      </c>
      <c r="H78">
        <v>1.3972032165708559E-6</v>
      </c>
      <c r="I78">
        <v>0.66250989445977693</v>
      </c>
      <c r="J78">
        <v>0.33749010554022307</v>
      </c>
      <c r="L78" s="1">
        <v>2035</v>
      </c>
      <c r="M78">
        <v>6.5580290886604664E-2</v>
      </c>
      <c r="N78">
        <v>0.11194015107107516</v>
      </c>
      <c r="O78">
        <v>0.13927189951381957</v>
      </c>
      <c r="P78">
        <v>5.2648153619487088E-3</v>
      </c>
      <c r="Q78">
        <v>6.358716357856764E-2</v>
      </c>
      <c r="R78">
        <v>8.9468123369980974E-6</v>
      </c>
      <c r="S78">
        <v>1.5247089372871521E-6</v>
      </c>
      <c r="T78">
        <v>0.61434520806671</v>
      </c>
      <c r="U78">
        <v>0.38565479193329</v>
      </c>
    </row>
    <row r="79" spans="1:21">
      <c r="A79" s="1">
        <v>2040</v>
      </c>
      <c r="B79">
        <v>9.3806485953281338E-2</v>
      </c>
      <c r="C79">
        <v>0.14600499050724017</v>
      </c>
      <c r="D79">
        <v>0.13279337872008884</v>
      </c>
      <c r="E79">
        <v>7.2393218041619852E-3</v>
      </c>
      <c r="F79">
        <v>9.1791939703267808E-2</v>
      </c>
      <c r="G79">
        <v>1.2883069549328475E-5</v>
      </c>
      <c r="H79">
        <v>2.0946166573573573E-6</v>
      </c>
      <c r="I79">
        <v>0.5283489056257531</v>
      </c>
      <c r="J79">
        <v>0.4716510943742469</v>
      </c>
      <c r="L79" s="1">
        <v>2040</v>
      </c>
      <c r="M79">
        <v>8.9004646997664749E-2</v>
      </c>
      <c r="N79">
        <v>0.14442799134075254</v>
      </c>
      <c r="O79">
        <v>0.13256797693305414</v>
      </c>
      <c r="P79">
        <v>6.6433080665882684E-3</v>
      </c>
      <c r="Q79">
        <v>9.4514418276366932E-2</v>
      </c>
      <c r="R79">
        <v>1.0464839415854939E-5</v>
      </c>
      <c r="S79">
        <v>1.898338007884461E-6</v>
      </c>
      <c r="T79">
        <v>0.5328292952081497</v>
      </c>
      <c r="U79">
        <v>0.4671707047918503</v>
      </c>
    </row>
    <row r="80" spans="1:21">
      <c r="A80" s="1">
        <v>2045</v>
      </c>
      <c r="B80">
        <v>0.12767871889960136</v>
      </c>
      <c r="C80">
        <v>0.1813410491777224</v>
      </c>
      <c r="D80">
        <v>0.12278641712223638</v>
      </c>
      <c r="E80">
        <v>9.2092147445494519E-3</v>
      </c>
      <c r="F80">
        <v>0.13389496557296363</v>
      </c>
      <c r="G80">
        <v>1.5768562025381125E-5</v>
      </c>
      <c r="H80">
        <v>2.6338900159781297E-6</v>
      </c>
      <c r="I80">
        <v>0.42507123203088543</v>
      </c>
      <c r="J80">
        <v>0.57492876796911463</v>
      </c>
      <c r="L80" s="1">
        <v>2045</v>
      </c>
      <c r="M80">
        <v>0.11880673573485788</v>
      </c>
      <c r="N80">
        <v>0.17896375070553522</v>
      </c>
      <c r="O80">
        <v>0.12294788648569681</v>
      </c>
      <c r="P80">
        <v>8.2781648277053185E-3</v>
      </c>
      <c r="Q80">
        <v>0.13732707566495087</v>
      </c>
      <c r="R80">
        <v>1.2188556209270603E-5</v>
      </c>
      <c r="S80">
        <v>2.3359810013422129E-6</v>
      </c>
      <c r="T80">
        <v>0.43366186204404328</v>
      </c>
      <c r="U80">
        <v>0.56633813795595667</v>
      </c>
    </row>
    <row r="81" spans="1:21">
      <c r="A81" s="1">
        <v>2050</v>
      </c>
      <c r="B81">
        <v>0.16738734212247106</v>
      </c>
      <c r="C81">
        <v>0.21076693276415362</v>
      </c>
      <c r="D81">
        <v>0.10979305112753769</v>
      </c>
      <c r="E81">
        <v>1.137306608455585E-2</v>
      </c>
      <c r="F81">
        <v>0.18677885315303452</v>
      </c>
      <c r="G81">
        <v>1.897395551182622E-5</v>
      </c>
      <c r="H81">
        <v>3.2194355609467557E-6</v>
      </c>
      <c r="I81">
        <v>0.31387856135717451</v>
      </c>
      <c r="J81">
        <v>0.68612143864282549</v>
      </c>
      <c r="L81" s="1">
        <v>2050</v>
      </c>
      <c r="M81">
        <v>0.15428661457826087</v>
      </c>
      <c r="N81">
        <v>0.20877495262694318</v>
      </c>
      <c r="O81">
        <v>0.11043894662943489</v>
      </c>
      <c r="P81">
        <v>1.0104942155620604E-2</v>
      </c>
      <c r="Q81">
        <v>0.19200891202641532</v>
      </c>
      <c r="R81">
        <v>1.4078646633299957E-5</v>
      </c>
      <c r="S81">
        <v>2.8199246574233855E-6</v>
      </c>
      <c r="T81">
        <v>0.32436873341203448</v>
      </c>
      <c r="U81">
        <v>0.67563126658796557</v>
      </c>
    </row>
    <row r="82" spans="1:21">
      <c r="A82" s="1">
        <v>2055</v>
      </c>
      <c r="B82">
        <v>0.20884997661846275</v>
      </c>
      <c r="C82">
        <v>0.2254139798338694</v>
      </c>
      <c r="D82">
        <v>9.4790500651388457E-2</v>
      </c>
      <c r="E82">
        <v>1.3507743311856892E-2</v>
      </c>
      <c r="F82">
        <v>0.2453498882643631</v>
      </c>
      <c r="G82">
        <v>2.2207590360413698E-5</v>
      </c>
      <c r="H82">
        <v>3.7912359477742261E-6</v>
      </c>
      <c r="I82">
        <v>0.2120619124937512</v>
      </c>
      <c r="J82">
        <v>0.78793808750624883</v>
      </c>
      <c r="L82" s="1">
        <v>2055</v>
      </c>
      <c r="M82">
        <v>0.19207335124831798</v>
      </c>
      <c r="N82">
        <v>0.22497899042118794</v>
      </c>
      <c r="O82">
        <v>9.5803176773655713E-2</v>
      </c>
      <c r="P82">
        <v>1.1946799080164577E-2</v>
      </c>
      <c r="Q82">
        <v>0.25379879872159838</v>
      </c>
      <c r="R82">
        <v>1.5987946165635459E-5</v>
      </c>
      <c r="S82">
        <v>3.3036366892616629E-6</v>
      </c>
      <c r="T82">
        <v>0.22137959217222053</v>
      </c>
      <c r="U82">
        <v>0.77862040782777941</v>
      </c>
    </row>
    <row r="83" spans="1:21">
      <c r="A83" s="1">
        <v>2060</v>
      </c>
      <c r="B83">
        <v>0.26875059807500939</v>
      </c>
      <c r="C83">
        <v>0.22065623339465446</v>
      </c>
      <c r="D83">
        <v>7.7326313860681326E-2</v>
      </c>
      <c r="E83">
        <v>1.7328240695873898E-2</v>
      </c>
      <c r="F83">
        <v>0.35020173023237539</v>
      </c>
      <c r="G83">
        <v>3.1653581649242798E-5</v>
      </c>
      <c r="H83">
        <v>4.815530115321338E-6</v>
      </c>
      <c r="I83">
        <v>6.5700414629641046E-2</v>
      </c>
      <c r="J83">
        <v>0.93429958537035895</v>
      </c>
      <c r="L83" s="1">
        <v>2060</v>
      </c>
      <c r="M83">
        <v>0.24657342863141066</v>
      </c>
      <c r="N83">
        <v>0.22234124946293332</v>
      </c>
      <c r="O83">
        <v>7.8475069372143963E-2</v>
      </c>
      <c r="P83">
        <v>1.5243388037760626E-2</v>
      </c>
      <c r="Q83">
        <v>0.36593415068077639</v>
      </c>
      <c r="R83">
        <v>2.132924068198221E-5</v>
      </c>
      <c r="S83">
        <v>4.1720943820484363E-6</v>
      </c>
      <c r="T83">
        <v>7.1407212479910984E-2</v>
      </c>
      <c r="U83">
        <v>0.928592787520089</v>
      </c>
    </row>
    <row r="84" spans="1:21">
      <c r="A84" s="1">
        <v>2065</v>
      </c>
      <c r="B84">
        <v>0.29434495083267415</v>
      </c>
      <c r="C84">
        <v>0.18439431026655267</v>
      </c>
      <c r="D84">
        <v>5.8971208269671158E-2</v>
      </c>
      <c r="E84">
        <v>1.8962415655646731E-2</v>
      </c>
      <c r="F84">
        <v>0.39981774812968929</v>
      </c>
      <c r="G84">
        <v>3.6438992914721396E-5</v>
      </c>
      <c r="H84">
        <v>5.2488175469718758E-6</v>
      </c>
      <c r="I84">
        <v>4.3467679035304393E-2</v>
      </c>
      <c r="J84">
        <v>0.95653232096469565</v>
      </c>
      <c r="L84" s="1">
        <v>2065</v>
      </c>
      <c r="M84">
        <v>0.27195392580428351</v>
      </c>
      <c r="N84">
        <v>0.18683759232946714</v>
      </c>
      <c r="O84">
        <v>5.9881412330070889E-2</v>
      </c>
      <c r="P84">
        <v>1.6798616438228643E-2</v>
      </c>
      <c r="Q84">
        <v>0.42245842166254133</v>
      </c>
      <c r="R84">
        <v>2.434176964720915E-5</v>
      </c>
      <c r="S84">
        <v>4.5796575245673139E-6</v>
      </c>
      <c r="T84">
        <v>4.2041110008236793E-2</v>
      </c>
      <c r="U84">
        <v>0.95795888999176326</v>
      </c>
    </row>
    <row r="85" spans="1:21">
      <c r="A85" s="1">
        <v>2070</v>
      </c>
      <c r="B85">
        <v>0.31292168487923189</v>
      </c>
      <c r="C85">
        <v>0.15559870782745738</v>
      </c>
      <c r="D85">
        <v>4.7169279672734751E-2</v>
      </c>
      <c r="E85">
        <v>2.0131829592780232E-2</v>
      </c>
      <c r="F85">
        <v>0.43931476404200376</v>
      </c>
      <c r="G85">
        <v>3.989781584509435E-5</v>
      </c>
      <c r="H85">
        <v>5.5557584388498786E-6</v>
      </c>
      <c r="I85">
        <v>2.4818280411508027E-2</v>
      </c>
      <c r="J85">
        <v>0.97518171958849198</v>
      </c>
      <c r="L85" s="1">
        <v>2070</v>
      </c>
      <c r="M85">
        <v>0.28978760590955138</v>
      </c>
      <c r="N85">
        <v>0.15614954724711794</v>
      </c>
      <c r="O85">
        <v>4.7601737922226377E-2</v>
      </c>
      <c r="P85">
        <v>1.7892547818114578E-2</v>
      </c>
      <c r="Q85">
        <v>0.46372680667169525</v>
      </c>
      <c r="R85">
        <v>2.6707692980452637E-5</v>
      </c>
      <c r="S85">
        <v>4.8648565936234258E-6</v>
      </c>
      <c r="T85">
        <v>2.4810181881720475E-2</v>
      </c>
      <c r="U85">
        <v>0.97518981811827954</v>
      </c>
    </row>
    <row r="86" spans="1:21">
      <c r="A86" s="1">
        <v>2075</v>
      </c>
      <c r="B86">
        <v>0.32523790904712646</v>
      </c>
      <c r="C86">
        <v>0.13131640901241948</v>
      </c>
      <c r="D86">
        <v>3.8621785908048482E-2</v>
      </c>
      <c r="E86">
        <v>2.090627245061448E-2</v>
      </c>
      <c r="F86">
        <v>0.46610852246535989</v>
      </c>
      <c r="G86">
        <v>4.2343649004275829E-5</v>
      </c>
      <c r="H86">
        <v>5.758220798541612E-6</v>
      </c>
      <c r="I86">
        <v>1.7760999246628377E-2</v>
      </c>
      <c r="J86">
        <v>0.98223900075337167</v>
      </c>
      <c r="L86" s="1">
        <v>2075</v>
      </c>
      <c r="M86">
        <v>0.30168002919077208</v>
      </c>
      <c r="N86">
        <v>0.13126402147888738</v>
      </c>
      <c r="O86">
        <v>3.8878162057879272E-2</v>
      </c>
      <c r="P86">
        <v>1.8617449921329202E-2</v>
      </c>
      <c r="Q86">
        <v>0.49234704367219184</v>
      </c>
      <c r="R86">
        <v>2.8376044884326776E-5</v>
      </c>
      <c r="S86">
        <v>5.052623290506857E-6</v>
      </c>
      <c r="T86">
        <v>1.7179865010765492E-2</v>
      </c>
      <c r="U86">
        <v>0.98282013498923448</v>
      </c>
    </row>
    <row r="87" spans="1:21">
      <c r="A87" s="1">
        <v>2080</v>
      </c>
      <c r="B87">
        <v>0.33390774446630717</v>
      </c>
      <c r="C87">
        <v>0.11293500359550464</v>
      </c>
      <c r="D87">
        <v>3.2376986908426789E-2</v>
      </c>
      <c r="E87">
        <v>2.1439640791337162E-2</v>
      </c>
      <c r="F87">
        <v>0.48733682123195943</v>
      </c>
      <c r="G87">
        <v>4.3775568837613894E-5</v>
      </c>
      <c r="H87">
        <v>5.8965726369709122E-6</v>
      </c>
      <c r="I87">
        <v>1.1954130864990186E-2</v>
      </c>
      <c r="J87">
        <v>0.9880458691350098</v>
      </c>
      <c r="L87" s="1">
        <v>2080</v>
      </c>
      <c r="M87">
        <v>0.30989451513409688</v>
      </c>
      <c r="N87">
        <v>0.11245927909434265</v>
      </c>
      <c r="O87">
        <v>3.2516663933501888E-2</v>
      </c>
      <c r="P87">
        <v>1.9106313963686984E-2</v>
      </c>
      <c r="Q87">
        <v>0.51434423893171799</v>
      </c>
      <c r="R87">
        <v>2.9386815528953799E-5</v>
      </c>
      <c r="S87">
        <v>5.1779299803644291E-6</v>
      </c>
      <c r="T87">
        <v>1.1644424197144067E-2</v>
      </c>
      <c r="U87">
        <v>0.98835557580285593</v>
      </c>
    </row>
    <row r="88" spans="1:21">
      <c r="A88" s="1">
        <v>2085</v>
      </c>
      <c r="B88">
        <v>0.3405811744392066</v>
      </c>
      <c r="C88">
        <v>9.7695777829199429E-2</v>
      </c>
      <c r="D88">
        <v>2.7542182937704541E-2</v>
      </c>
      <c r="E88">
        <v>2.18514515508485E-2</v>
      </c>
      <c r="F88">
        <v>0.50359477183433654</v>
      </c>
      <c r="G88">
        <v>4.4950954856607765E-5</v>
      </c>
      <c r="H88">
        <v>6.0033190675998819E-6</v>
      </c>
      <c r="I88">
        <v>8.6836871347801981E-3</v>
      </c>
      <c r="J88">
        <v>0.99131631286521982</v>
      </c>
      <c r="L88" s="1">
        <v>2085</v>
      </c>
      <c r="M88">
        <v>0.31608153058281124</v>
      </c>
      <c r="N88">
        <v>9.7141025746591517E-2</v>
      </c>
      <c r="O88">
        <v>2.7625619503653435E-2</v>
      </c>
      <c r="P88">
        <v>1.9473876607591634E-2</v>
      </c>
      <c r="Q88">
        <v>0.5311685308328763</v>
      </c>
      <c r="R88">
        <v>3.016321586790036E-5</v>
      </c>
      <c r="S88">
        <v>5.2719449225418923E-6</v>
      </c>
      <c r="T88">
        <v>8.4739815656854432E-3</v>
      </c>
      <c r="U88">
        <v>0.99152601843431454</v>
      </c>
    </row>
    <row r="89" spans="1:21">
      <c r="A89" s="1">
        <v>2090</v>
      </c>
      <c r="B89">
        <v>0.34558938575713355</v>
      </c>
      <c r="C89">
        <v>8.5417718909155171E-2</v>
      </c>
      <c r="D89">
        <v>2.3730949564604566E-2</v>
      </c>
      <c r="E89">
        <v>2.215741038691009E-2</v>
      </c>
      <c r="F89">
        <v>0.51657438001793299</v>
      </c>
      <c r="G89">
        <v>4.5735076588557987E-5</v>
      </c>
      <c r="H89">
        <v>6.0823891959879482E-6</v>
      </c>
      <c r="I89">
        <v>6.4783378984791026E-3</v>
      </c>
      <c r="J89">
        <v>0.99352166210152093</v>
      </c>
      <c r="L89" s="1">
        <v>2090</v>
      </c>
      <c r="M89">
        <v>0.32061632641545812</v>
      </c>
      <c r="N89">
        <v>8.494892230096919E-2</v>
      </c>
      <c r="O89">
        <v>2.3786659691464995E-2</v>
      </c>
      <c r="P89">
        <v>1.9738958944595108E-2</v>
      </c>
      <c r="Q89">
        <v>0.54453705348207193</v>
      </c>
      <c r="R89">
        <v>3.0645417850713315E-5</v>
      </c>
      <c r="S89">
        <v>5.339386168089926E-6</v>
      </c>
      <c r="T89">
        <v>6.3360943614217515E-3</v>
      </c>
      <c r="U89">
        <v>0.9936639056385782</v>
      </c>
    </row>
    <row r="90" spans="1:21">
      <c r="A90" s="1">
        <v>2095</v>
      </c>
      <c r="B90">
        <v>0.34971078653947835</v>
      </c>
      <c r="C90">
        <v>7.5160214104211989E-2</v>
      </c>
      <c r="D90">
        <v>2.0648578598755365E-2</v>
      </c>
      <c r="E90">
        <v>2.2409234883951776E-2</v>
      </c>
      <c r="F90">
        <v>0.52732145949547748</v>
      </c>
      <c r="G90">
        <v>4.6389962463600631E-5</v>
      </c>
      <c r="H90">
        <v>6.1474258705342464E-6</v>
      </c>
      <c r="I90">
        <v>4.6971889897907794E-3</v>
      </c>
      <c r="J90">
        <v>0.99530281101020923</v>
      </c>
      <c r="L90" s="1">
        <v>2095</v>
      </c>
      <c r="M90">
        <v>0.32428840476755189</v>
      </c>
      <c r="N90">
        <v>7.4817570438245856E-2</v>
      </c>
      <c r="O90">
        <v>2.0689589309899146E-2</v>
      </c>
      <c r="P90">
        <v>1.9953020146736916E-2</v>
      </c>
      <c r="Q90">
        <v>0.55557908306175363</v>
      </c>
      <c r="R90">
        <v>3.1026022608069805E-5</v>
      </c>
      <c r="S90">
        <v>5.3937741354012893E-6</v>
      </c>
      <c r="T90">
        <v>4.6359124790691843E-3</v>
      </c>
      <c r="U90">
        <v>0.99536408752093086</v>
      </c>
    </row>
    <row r="91" spans="1:21">
      <c r="A91" s="1">
        <v>2100</v>
      </c>
      <c r="B91">
        <v>0.35375242370554544</v>
      </c>
      <c r="C91">
        <v>6.5515714892035309E-2</v>
      </c>
      <c r="D91">
        <v>1.7791616236920646E-2</v>
      </c>
      <c r="E91">
        <v>2.2627398428471304E-2</v>
      </c>
      <c r="F91">
        <v>0.53678528460936004</v>
      </c>
      <c r="G91">
        <v>4.690019566603264E-5</v>
      </c>
      <c r="H91">
        <v>6.2036787995640404E-6</v>
      </c>
      <c r="I91">
        <v>3.4744582532016703E-3</v>
      </c>
      <c r="J91">
        <v>0.9965255417467983</v>
      </c>
      <c r="L91" s="1">
        <v>2100</v>
      </c>
      <c r="M91">
        <v>0.32787704995346478</v>
      </c>
      <c r="N91">
        <v>6.5315857363644869E-2</v>
      </c>
      <c r="O91">
        <v>1.7824452971977409E-2</v>
      </c>
      <c r="P91">
        <v>2.0137226857938423E-2</v>
      </c>
      <c r="Q91">
        <v>0.56536363002623957</v>
      </c>
      <c r="R91">
        <v>3.1309243244214133E-5</v>
      </c>
      <c r="S91">
        <v>5.4404482232704006E-6</v>
      </c>
      <c r="T91">
        <v>3.4450331352673508E-3</v>
      </c>
      <c r="U91">
        <v>0.99655496686473266</v>
      </c>
    </row>
    <row r="94" spans="1:21">
      <c r="B94" s="2" t="s">
        <v>43</v>
      </c>
      <c r="C94" s="2" t="s">
        <v>45</v>
      </c>
      <c r="D94" s="2" t="s">
        <v>47</v>
      </c>
      <c r="E94" s="2" t="s">
        <v>49</v>
      </c>
      <c r="F94" s="2" t="s">
        <v>51</v>
      </c>
      <c r="G94" s="2" t="s">
        <v>53</v>
      </c>
      <c r="H94" s="2" t="s">
        <v>55</v>
      </c>
      <c r="I94" s="2" t="s">
        <v>57</v>
      </c>
      <c r="L94" s="1"/>
    </row>
    <row r="95" spans="1:21">
      <c r="A95" s="1">
        <v>2050</v>
      </c>
      <c r="B95">
        <f>100*B59</f>
        <v>2.3437486031550643</v>
      </c>
      <c r="C95">
        <f>100*C59</f>
        <v>2.9807359428393623</v>
      </c>
      <c r="D95">
        <f>100*D59</f>
        <v>11.607441048519984</v>
      </c>
      <c r="E95">
        <f>100*E59</f>
        <v>0.2454810964578637</v>
      </c>
      <c r="F95">
        <f>100*F59</f>
        <v>1.2219304930013846</v>
      </c>
      <c r="G95">
        <f>100*G59</f>
        <v>7.3902368373912142E-4</v>
      </c>
      <c r="H95">
        <f>100*H59</f>
        <v>7.6514083198206862E-5</v>
      </c>
      <c r="I95">
        <f>100*I59</f>
        <v>81.599847278259404</v>
      </c>
    </row>
    <row r="96" spans="1:21">
      <c r="A96" s="1">
        <v>2067</v>
      </c>
      <c r="B96">
        <f>100*M59</f>
        <v>16.1442923760582</v>
      </c>
      <c r="C96">
        <f>100*N59</f>
        <v>21.681156174406553</v>
      </c>
      <c r="D96">
        <f>100*O59</f>
        <v>11.374507670976977</v>
      </c>
      <c r="E96">
        <f>100*P59</f>
        <v>1.1975993320464837</v>
      </c>
      <c r="F96">
        <f>100*Q59</f>
        <v>15.115143599492512</v>
      </c>
      <c r="G96">
        <f>100*R59</f>
        <v>2.5236984854801036E-3</v>
      </c>
      <c r="H96">
        <f>100*S59</f>
        <v>3.4682757656793491E-4</v>
      </c>
      <c r="I96">
        <f>100*T59</f>
        <v>34.484430320957237</v>
      </c>
    </row>
    <row r="97" spans="1:12">
      <c r="A97" s="1">
        <v>1550</v>
      </c>
      <c r="B97">
        <f>100*B81</f>
        <v>16.738734212247106</v>
      </c>
      <c r="C97">
        <f>100*C81</f>
        <v>21.076693276415362</v>
      </c>
      <c r="D97">
        <f>100*D81</f>
        <v>10.979305112753769</v>
      </c>
      <c r="E97">
        <f>100*E81</f>
        <v>1.137306608455585</v>
      </c>
      <c r="F97">
        <f>100*F81</f>
        <v>18.677885315303453</v>
      </c>
      <c r="G97">
        <f>100*G81</f>
        <v>1.897395551182622E-3</v>
      </c>
      <c r="H97">
        <f>100*H81</f>
        <v>3.2194355609467556E-4</v>
      </c>
      <c r="I97">
        <f>100*I81</f>
        <v>31.387856135717453</v>
      </c>
    </row>
    <row r="98" spans="1:12">
      <c r="A98" s="1">
        <v>1567</v>
      </c>
      <c r="B98">
        <f>100*M81</f>
        <v>15.428661457826088</v>
      </c>
      <c r="C98">
        <f>100*N81</f>
        <v>20.877495262694318</v>
      </c>
      <c r="D98">
        <f>100*O81</f>
        <v>11.043894662943488</v>
      </c>
      <c r="E98">
        <f>100*P81</f>
        <v>1.0104942155620604</v>
      </c>
      <c r="F98">
        <f>100*Q81</f>
        <v>19.200891202641532</v>
      </c>
      <c r="G98">
        <f>100*R81</f>
        <v>1.4078646633299957E-3</v>
      </c>
      <c r="H98">
        <f>100*S81</f>
        <v>2.8199246574233853E-4</v>
      </c>
      <c r="I98">
        <f>100*T81</f>
        <v>32.436873341203452</v>
      </c>
    </row>
    <row r="100" spans="1:12">
      <c r="A100" s="1">
        <v>2050</v>
      </c>
      <c r="B100">
        <f>100*B69</f>
        <v>36.593728535212392</v>
      </c>
      <c r="C100">
        <f>100*C69</f>
        <v>6.9593866131761803</v>
      </c>
      <c r="D100">
        <f>100*D69</f>
        <v>1.8969546560849433</v>
      </c>
      <c r="E100">
        <f>100*E69</f>
        <v>3.2600768975833527</v>
      </c>
      <c r="F100">
        <f>100*F69</f>
        <v>50.878675340273283</v>
      </c>
      <c r="G100">
        <f>100*G69</f>
        <v>1.3974309850842574E-2</v>
      </c>
      <c r="H100">
        <f>100*H69</f>
        <v>9.2644321262459761E-4</v>
      </c>
      <c r="I100">
        <f>100*I69</f>
        <v>0.39627720460636195</v>
      </c>
      <c r="L100" s="1"/>
    </row>
    <row r="101" spans="1:12">
      <c r="A101" s="1">
        <v>2067</v>
      </c>
      <c r="B101">
        <f>100*M69</f>
        <v>38.379803561792983</v>
      </c>
      <c r="C101">
        <f>100*N69</f>
        <v>6.7275592303797787</v>
      </c>
      <c r="D101">
        <f>100*O69</f>
        <v>1.7993217759120665</v>
      </c>
      <c r="E101">
        <f>100*P69</f>
        <v>2.6630805478656061</v>
      </c>
      <c r="F101">
        <f>100*Q69</f>
        <v>50.054336628642268</v>
      </c>
      <c r="G101">
        <f>100*R69</f>
        <v>7.9402471059283799E-3</v>
      </c>
      <c r="H101">
        <f>100*S69</f>
        <v>7.431925300134145E-4</v>
      </c>
      <c r="I101">
        <f>100*T69</f>
        <v>0.36721481577135268</v>
      </c>
    </row>
    <row r="102" spans="1:12">
      <c r="A102" s="1">
        <v>1550</v>
      </c>
      <c r="B102">
        <f>100*B91</f>
        <v>35.375242370554545</v>
      </c>
      <c r="C102">
        <f>100*C91</f>
        <v>6.5515714892035311</v>
      </c>
      <c r="D102">
        <f>100*D91</f>
        <v>1.7791616236920647</v>
      </c>
      <c r="E102">
        <f>100*E91</f>
        <v>2.2627398428471301</v>
      </c>
      <c r="F102">
        <f>100*F91</f>
        <v>53.678528460936</v>
      </c>
      <c r="G102">
        <f>100*G91</f>
        <v>4.6900195666032644E-3</v>
      </c>
      <c r="H102">
        <f>100*H91</f>
        <v>6.20367879956404E-4</v>
      </c>
      <c r="I102">
        <f>100*I91</f>
        <v>0.34744582532016705</v>
      </c>
    </row>
    <row r="103" spans="1:12">
      <c r="A103" s="1">
        <v>1567</v>
      </c>
      <c r="B103">
        <f>100*M91</f>
        <v>32.787704995346481</v>
      </c>
      <c r="C103">
        <f>100*N91</f>
        <v>6.5315857363644874</v>
      </c>
      <c r="D103">
        <f>100*O91</f>
        <v>1.7824452971977409</v>
      </c>
      <c r="E103">
        <f>100*P91</f>
        <v>2.0137226857938422</v>
      </c>
      <c r="F103">
        <f>100*Q91</f>
        <v>56.536363002623958</v>
      </c>
      <c r="G103">
        <f>100*R91</f>
        <v>3.1309243244214131E-3</v>
      </c>
      <c r="H103">
        <f>100*S91</f>
        <v>5.4404482232704005E-4</v>
      </c>
      <c r="I103">
        <f>100*T91</f>
        <v>0.34450331352673508</v>
      </c>
    </row>
    <row r="126" spans="1:53">
      <c r="A126" t="s">
        <v>106</v>
      </c>
    </row>
    <row r="127" spans="1:53">
      <c r="B127" s="2" t="s">
        <v>43</v>
      </c>
      <c r="C127" s="2" t="s">
        <v>45</v>
      </c>
      <c r="D127" s="2" t="s">
        <v>47</v>
      </c>
      <c r="E127" s="2" t="s">
        <v>49</v>
      </c>
      <c r="F127" s="2" t="s">
        <v>51</v>
      </c>
      <c r="G127" s="2" t="s">
        <v>53</v>
      </c>
      <c r="H127" s="2" t="s">
        <v>55</v>
      </c>
      <c r="I127" t="s">
        <v>60</v>
      </c>
      <c r="J127" t="s">
        <v>62</v>
      </c>
      <c r="K127" t="s">
        <v>64</v>
      </c>
      <c r="L127" t="s">
        <v>57</v>
      </c>
      <c r="M127" s="2" t="s">
        <v>58</v>
      </c>
    </row>
    <row r="128" spans="1:53">
      <c r="A128" s="1">
        <v>2010</v>
      </c>
      <c r="B128">
        <v>5.5209999999999999E-3</v>
      </c>
      <c r="C128">
        <v>7.2680000000000002E-3</v>
      </c>
      <c r="D128">
        <v>7.0999999999999994E-2</v>
      </c>
      <c r="E128">
        <v>7.9699999999999997E-4</v>
      </c>
      <c r="F128">
        <v>1.895E-3</v>
      </c>
      <c r="G128">
        <v>2.7292699999999999E-6</v>
      </c>
      <c r="H128">
        <v>2.5983999999999998E-7</v>
      </c>
      <c r="I128">
        <v>6.7999999999999996E-3</v>
      </c>
      <c r="J128">
        <v>3.3999999999999998E-3</v>
      </c>
      <c r="K128">
        <v>2.0000000000000001E-4</v>
      </c>
      <c r="L128">
        <v>0.90311601089000004</v>
      </c>
      <c r="M128">
        <v>9.6883989109999957E-2</v>
      </c>
      <c r="O128" s="1">
        <v>2010</v>
      </c>
      <c r="P128">
        <v>5.5209999999999999E-3</v>
      </c>
      <c r="Q128">
        <v>7.2680000000000002E-3</v>
      </c>
      <c r="R128">
        <v>7.0999999999999994E-2</v>
      </c>
      <c r="S128">
        <v>7.9699999999999997E-4</v>
      </c>
      <c r="T128">
        <v>1.895E-3</v>
      </c>
      <c r="U128">
        <v>2.7292699999999999E-6</v>
      </c>
      <c r="V128">
        <v>2.5983999999999998E-7</v>
      </c>
      <c r="W128">
        <v>6.7999999999999996E-3</v>
      </c>
      <c r="X128">
        <v>3.3999999999999998E-3</v>
      </c>
      <c r="Y128">
        <v>2.0000000000000001E-4</v>
      </c>
      <c r="Z128">
        <v>0.90311601089000004</v>
      </c>
      <c r="AA128">
        <v>9.6883989109999957E-2</v>
      </c>
      <c r="AC128">
        <v>5.5209999999999999E-3</v>
      </c>
      <c r="AD128">
        <v>7.2680000000000002E-3</v>
      </c>
      <c r="AE128">
        <v>7.0999999999999994E-2</v>
      </c>
      <c r="AF128">
        <v>7.9699999999999997E-4</v>
      </c>
      <c r="AG128">
        <v>1.895E-3</v>
      </c>
      <c r="AH128">
        <v>2.7292699999999999E-6</v>
      </c>
      <c r="AI128">
        <v>2.5983999999999998E-7</v>
      </c>
      <c r="AJ128">
        <v>6.7999999999999996E-3</v>
      </c>
      <c r="AK128">
        <v>3.3999999999999998E-3</v>
      </c>
      <c r="AL128">
        <v>2.0000000000000001E-4</v>
      </c>
      <c r="AM128">
        <v>0.90311601089000004</v>
      </c>
      <c r="AN128">
        <v>9.6883989109999957E-2</v>
      </c>
      <c r="AP128">
        <v>5.5209999999999999E-3</v>
      </c>
      <c r="AQ128">
        <v>7.2680000000000002E-3</v>
      </c>
      <c r="AR128">
        <v>7.0999999999999994E-2</v>
      </c>
      <c r="AS128">
        <v>7.9699999999999997E-4</v>
      </c>
      <c r="AT128">
        <v>1.895E-3</v>
      </c>
      <c r="AU128">
        <v>2.7292699999999999E-6</v>
      </c>
      <c r="AV128">
        <v>2.5983999999999998E-7</v>
      </c>
      <c r="AW128">
        <v>6.7999999999999996E-3</v>
      </c>
      <c r="AX128">
        <v>3.3999999999999998E-3</v>
      </c>
      <c r="AY128">
        <v>2.0000000000000001E-4</v>
      </c>
      <c r="AZ128">
        <v>0.90311601089000004</v>
      </c>
      <c r="BA128">
        <v>9.6883989109999957E-2</v>
      </c>
    </row>
    <row r="129" spans="1:53">
      <c r="A129" s="1">
        <v>2015</v>
      </c>
      <c r="B129">
        <v>6.5175697615666136E-3</v>
      </c>
      <c r="C129">
        <v>8.464827203160467E-3</v>
      </c>
      <c r="D129">
        <v>7.5677554974581437E-2</v>
      </c>
      <c r="E129">
        <v>9.1671551359713283E-4</v>
      </c>
      <c r="F129">
        <v>2.3155264077214504E-3</v>
      </c>
      <c r="G129">
        <v>3.0951195648014097E-6</v>
      </c>
      <c r="H129">
        <v>2.981658969290509E-7</v>
      </c>
      <c r="I129">
        <v>7.6882158890390889E-3</v>
      </c>
      <c r="J129">
        <v>3.9111498784210564E-3</v>
      </c>
      <c r="K129">
        <v>3.5975631323479154E-4</v>
      </c>
      <c r="L129">
        <v>0.89414529077321625</v>
      </c>
      <c r="M129">
        <v>0.10585470922678375</v>
      </c>
      <c r="O129" s="1">
        <v>2015</v>
      </c>
      <c r="P129">
        <v>6.46420543996035E-3</v>
      </c>
      <c r="Q129">
        <v>8.4395579700879964E-3</v>
      </c>
      <c r="R129">
        <v>7.566580695345243E-2</v>
      </c>
      <c r="S129">
        <v>9.0906811664481074E-4</v>
      </c>
      <c r="T129">
        <v>2.3066281531983804E-3</v>
      </c>
      <c r="U129">
        <v>3.0603690826840374E-6</v>
      </c>
      <c r="V129">
        <v>2.9553640702957987E-7</v>
      </c>
      <c r="W129">
        <v>7.6656721453265304E-3</v>
      </c>
      <c r="X129">
        <v>3.8993729014321736E-3</v>
      </c>
      <c r="Y129">
        <v>4.9939895697072702E-4</v>
      </c>
      <c r="Z129">
        <v>0.89414693345743679</v>
      </c>
      <c r="AA129">
        <v>0.10585306654256321</v>
      </c>
      <c r="AC129">
        <v>6.317470033210074E-3</v>
      </c>
      <c r="AD129">
        <v>8.4029012915794715E-3</v>
      </c>
      <c r="AE129">
        <v>7.5846313834864579E-2</v>
      </c>
      <c r="AF129">
        <v>8.8737660865712768E-4</v>
      </c>
      <c r="AG129">
        <v>2.2933615067479607E-3</v>
      </c>
      <c r="AH129">
        <v>2.9598230632496722E-6</v>
      </c>
      <c r="AI129">
        <v>2.8800197269881191E-7</v>
      </c>
      <c r="AJ129">
        <v>7.6226350648577294E-3</v>
      </c>
      <c r="AK129">
        <v>3.8787406887579776E-3</v>
      </c>
      <c r="AL129">
        <v>5.1075002856513477E-4</v>
      </c>
      <c r="AM129">
        <v>0.89423720311772392</v>
      </c>
      <c r="AN129">
        <v>0.10576279688227608</v>
      </c>
      <c r="AP129">
        <v>7.5796412246577757E-3</v>
      </c>
      <c r="AQ129">
        <v>1.0763119836884086E-2</v>
      </c>
      <c r="AR129">
        <v>8.7090650617680287E-2</v>
      </c>
      <c r="AS129">
        <v>1.0154626163393888E-3</v>
      </c>
      <c r="AT129">
        <v>3.1192416672735325E-3</v>
      </c>
      <c r="AU129">
        <v>3.1646145197125648E-6</v>
      </c>
      <c r="AV129">
        <v>3.256420535999244E-7</v>
      </c>
      <c r="AW129">
        <v>9.1500120962548313E-3</v>
      </c>
      <c r="AX129">
        <v>4.77850235451886E-3</v>
      </c>
      <c r="AY129">
        <v>6.5919113777961969E-4</v>
      </c>
      <c r="AZ129">
        <v>0.87584068819203842</v>
      </c>
      <c r="BA129">
        <v>0.12415931180796158</v>
      </c>
    </row>
    <row r="130" spans="1:53">
      <c r="A130" s="1">
        <v>2020</v>
      </c>
      <c r="B130">
        <v>7.6458194724581879E-3</v>
      </c>
      <c r="C130">
        <v>9.8824661807075803E-3</v>
      </c>
      <c r="D130">
        <v>8.0681761193538398E-2</v>
      </c>
      <c r="E130">
        <v>1.0450053373184515E-3</v>
      </c>
      <c r="F130">
        <v>2.8379546747474946E-3</v>
      </c>
      <c r="G130">
        <v>3.4823370494486417E-6</v>
      </c>
      <c r="H130">
        <v>3.3862320987158377E-7</v>
      </c>
      <c r="I130">
        <v>8.6995030067336977E-3</v>
      </c>
      <c r="J130">
        <v>4.5066789664849885E-3</v>
      </c>
      <c r="K130">
        <v>4.4790567387740149E-4</v>
      </c>
      <c r="L130">
        <v>0.88424908453387441</v>
      </c>
      <c r="M130">
        <v>0.11575091546612559</v>
      </c>
      <c r="O130" s="1">
        <v>2020</v>
      </c>
      <c r="P130">
        <v>7.535669514140371E-3</v>
      </c>
      <c r="Q130">
        <v>9.8319995602366844E-3</v>
      </c>
      <c r="R130">
        <v>8.0660703035305162E-2</v>
      </c>
      <c r="S130">
        <v>1.0297669564650858E-3</v>
      </c>
      <c r="T130">
        <v>2.8197647777675762E-3</v>
      </c>
      <c r="U130">
        <v>3.4081001183765267E-6</v>
      </c>
      <c r="V130">
        <v>3.334265504772727E-7</v>
      </c>
      <c r="W130">
        <v>8.6556952554966635E-3</v>
      </c>
      <c r="X130">
        <v>4.4834858119485368E-3</v>
      </c>
      <c r="Y130">
        <v>6.8100125541258191E-4</v>
      </c>
      <c r="Z130">
        <v>0.88429817230655849</v>
      </c>
      <c r="AA130">
        <v>0.11570182769344151</v>
      </c>
      <c r="AC130">
        <v>9.0414192421782395E-3</v>
      </c>
      <c r="AD130">
        <v>1.2830269956227384E-2</v>
      </c>
      <c r="AE130">
        <v>9.3297999481088217E-2</v>
      </c>
      <c r="AF130">
        <v>1.1732144079481788E-3</v>
      </c>
      <c r="AG130">
        <v>3.9216569826621981E-3</v>
      </c>
      <c r="AH130">
        <v>3.5647371212557047E-6</v>
      </c>
      <c r="AI130">
        <v>3.745327204399159E-7</v>
      </c>
      <c r="AJ130">
        <v>1.0507098098762185E-2</v>
      </c>
      <c r="AK130">
        <v>5.597053515734327E-3</v>
      </c>
      <c r="AL130">
        <v>9.519842453635356E-4</v>
      </c>
      <c r="AM130">
        <v>0.86267536480019402</v>
      </c>
      <c r="AN130">
        <v>0.13732463519980598</v>
      </c>
      <c r="AP130">
        <v>1.2181143316818735E-2</v>
      </c>
      <c r="AQ130">
        <v>1.8977156044372643E-2</v>
      </c>
      <c r="AR130">
        <v>0.11238281433545684</v>
      </c>
      <c r="AS130">
        <v>1.4668454891870978E-3</v>
      </c>
      <c r="AT130">
        <v>6.3443172718730071E-3</v>
      </c>
      <c r="AU130">
        <v>3.9809384328892261E-6</v>
      </c>
      <c r="AV130">
        <v>4.5938808518936414E-7</v>
      </c>
      <c r="AW130">
        <v>1.3961478425010986E-2</v>
      </c>
      <c r="AX130">
        <v>7.7241835104216129E-3</v>
      </c>
      <c r="AY130">
        <v>1.5770825578250024E-3</v>
      </c>
      <c r="AZ130">
        <v>0.82538053872251593</v>
      </c>
      <c r="BA130">
        <v>0.17461946127748407</v>
      </c>
    </row>
    <row r="131" spans="1:53">
      <c r="A131" s="1">
        <v>2025</v>
      </c>
      <c r="B131">
        <v>8.9840168300995265E-3</v>
      </c>
      <c r="C131">
        <v>1.1605700645239763E-2</v>
      </c>
      <c r="D131">
        <v>8.5996345842299149E-2</v>
      </c>
      <c r="E131">
        <v>1.1902058648634777E-3</v>
      </c>
      <c r="F131">
        <v>3.5057920620980717E-3</v>
      </c>
      <c r="G131">
        <v>3.9138105093670952E-6</v>
      </c>
      <c r="H131">
        <v>3.8388239848012478E-7</v>
      </c>
      <c r="I131">
        <v>9.8857838661436815E-3</v>
      </c>
      <c r="J131">
        <v>5.2203552236115844E-3</v>
      </c>
      <c r="K131">
        <v>5.5714773528849754E-4</v>
      </c>
      <c r="L131">
        <v>0.87305035423744826</v>
      </c>
      <c r="M131">
        <v>0.12694964576255174</v>
      </c>
      <c r="O131" s="1">
        <v>2025</v>
      </c>
      <c r="P131">
        <v>8.7932764600494075E-3</v>
      </c>
      <c r="Q131">
        <v>1.152021422277956E-2</v>
      </c>
      <c r="R131">
        <v>8.5965535578495553E-2</v>
      </c>
      <c r="S131">
        <v>1.1648092102582272E-3</v>
      </c>
      <c r="T131">
        <v>3.4740211505135698E-3</v>
      </c>
      <c r="U131">
        <v>3.7838841108601171E-6</v>
      </c>
      <c r="V131">
        <v>3.7530083324598518E-7</v>
      </c>
      <c r="W131">
        <v>9.8137296434233287E-3</v>
      </c>
      <c r="X131">
        <v>5.1816119273971825E-3</v>
      </c>
      <c r="Y131">
        <v>9.2719010100492409E-4</v>
      </c>
      <c r="Z131">
        <v>0.87315545252113402</v>
      </c>
      <c r="AA131">
        <v>0.12684454747886598</v>
      </c>
      <c r="AC131">
        <v>1.4612495358285653E-2</v>
      </c>
      <c r="AD131">
        <v>2.2290225057472926E-2</v>
      </c>
      <c r="AE131">
        <v>0.11663122326051811</v>
      </c>
      <c r="AF131">
        <v>1.7100137275485718E-3</v>
      </c>
      <c r="AG131">
        <v>7.8512409082654774E-3</v>
      </c>
      <c r="AH131">
        <v>4.5952104336787721E-6</v>
      </c>
      <c r="AI131">
        <v>5.3418823421622972E-7</v>
      </c>
      <c r="AJ131">
        <v>1.5850519014917457E-2</v>
      </c>
      <c r="AK131">
        <v>8.9277551622774926E-3</v>
      </c>
      <c r="AL131">
        <v>2.1617257743794306E-3</v>
      </c>
      <c r="AM131">
        <v>0.80995967233766686</v>
      </c>
      <c r="AN131">
        <v>0.19004032766233314</v>
      </c>
      <c r="AP131">
        <v>2.0066489627085897E-2</v>
      </c>
      <c r="AQ131">
        <v>3.362658256326681E-2</v>
      </c>
      <c r="AR131">
        <v>0.1318846488539516</v>
      </c>
      <c r="AS131">
        <v>2.1609208043085666E-3</v>
      </c>
      <c r="AT131">
        <v>1.3084058126920969E-2</v>
      </c>
      <c r="AU131">
        <v>5.087922488841115E-6</v>
      </c>
      <c r="AV131">
        <v>6.6065719001826702E-7</v>
      </c>
      <c r="AW131">
        <v>2.1107825450707222E-2</v>
      </c>
      <c r="AX131">
        <v>1.2353489025638721E-2</v>
      </c>
      <c r="AY131">
        <v>4.1182077619600355E-3</v>
      </c>
      <c r="AZ131">
        <v>0.76159202920648139</v>
      </c>
      <c r="BA131">
        <v>0.23840797079351861</v>
      </c>
    </row>
    <row r="132" spans="1:53">
      <c r="A132" s="1">
        <v>2030</v>
      </c>
      <c r="B132">
        <v>1.0607568498738782E-2</v>
      </c>
      <c r="C132">
        <v>1.3728917861991027E-2</v>
      </c>
      <c r="D132">
        <v>9.1571342164996003E-2</v>
      </c>
      <c r="E132">
        <v>1.3587396469928053E-3</v>
      </c>
      <c r="F132">
        <v>4.3737137304222387E-3</v>
      </c>
      <c r="G132">
        <v>4.4059188703586309E-6</v>
      </c>
      <c r="H132">
        <v>4.3588134248042026E-7</v>
      </c>
      <c r="I132">
        <v>1.1297601947959948E-2</v>
      </c>
      <c r="J132">
        <v>6.0880479157779457E-3</v>
      </c>
      <c r="K132">
        <v>6.9705524974192508E-4</v>
      </c>
      <c r="L132">
        <v>0.86027217118316635</v>
      </c>
      <c r="M132">
        <v>0.13972782881683365</v>
      </c>
      <c r="O132" s="1">
        <v>2030</v>
      </c>
      <c r="P132">
        <v>1.0509325997305457E-2</v>
      </c>
      <c r="Q132">
        <v>1.392388360676893E-2</v>
      </c>
      <c r="R132">
        <v>9.2470900140150775E-2</v>
      </c>
      <c r="S132">
        <v>1.3401095801258015E-3</v>
      </c>
      <c r="T132">
        <v>4.4563106122283442E-3</v>
      </c>
      <c r="U132">
        <v>4.2417358651220375E-6</v>
      </c>
      <c r="V132">
        <v>4.2894329997459704E-7</v>
      </c>
      <c r="W132">
        <v>1.1383272897149459E-2</v>
      </c>
      <c r="X132">
        <v>6.1488147643917841E-3</v>
      </c>
      <c r="Y132">
        <v>1.3142919803965267E-3</v>
      </c>
      <c r="Z132">
        <v>0.85844841974231778</v>
      </c>
      <c r="AA132">
        <v>0.14155158025768222</v>
      </c>
      <c r="AC132">
        <v>2.5091529471396531E-2</v>
      </c>
      <c r="AD132">
        <v>4.0522810004312675E-2</v>
      </c>
      <c r="AE132">
        <v>0.13484159321784348</v>
      </c>
      <c r="AF132">
        <v>2.6189640729360978E-3</v>
      </c>
      <c r="AG132">
        <v>1.6718265175470193E-2</v>
      </c>
      <c r="AH132">
        <v>6.1685210228675232E-6</v>
      </c>
      <c r="AI132">
        <v>7.9909043114093953E-7</v>
      </c>
      <c r="AJ132">
        <v>2.444408095551789E-2</v>
      </c>
      <c r="AK132">
        <v>1.4583530395298219E-2</v>
      </c>
      <c r="AL132">
        <v>5.5526375006644388E-3</v>
      </c>
      <c r="AM132">
        <v>0.73561962159510641</v>
      </c>
      <c r="AN132">
        <v>0.26438037840489359</v>
      </c>
      <c r="AP132">
        <v>3.2636436711416209E-2</v>
      </c>
      <c r="AQ132">
        <v>5.7048615009038982E-2</v>
      </c>
      <c r="AR132">
        <v>0.13846886868861555</v>
      </c>
      <c r="AS132">
        <v>3.1501207653012106E-3</v>
      </c>
      <c r="AT132">
        <v>2.5951295363063981E-2</v>
      </c>
      <c r="AU132">
        <v>6.4852317737697684E-6</v>
      </c>
      <c r="AV132">
        <v>9.4142692139050033E-7</v>
      </c>
      <c r="AW132">
        <v>3.0624193229005968E-2</v>
      </c>
      <c r="AX132">
        <v>1.8864841400036577E-2</v>
      </c>
      <c r="AY132">
        <v>1.1079516770154564E-2</v>
      </c>
      <c r="AZ132">
        <v>0.6821686854046719</v>
      </c>
      <c r="BA132">
        <v>0.3178313145953281</v>
      </c>
    </row>
    <row r="133" spans="1:53">
      <c r="A133" s="1">
        <v>2035</v>
      </c>
      <c r="B133">
        <v>1.2600548871568973E-2</v>
      </c>
      <c r="C133">
        <v>1.6367240301484599E-2</v>
      </c>
      <c r="D133">
        <v>9.7320951021501456E-2</v>
      </c>
      <c r="E133">
        <v>1.5566104911203707E-3</v>
      </c>
      <c r="F133">
        <v>5.5152198544901991E-3</v>
      </c>
      <c r="G133">
        <v>4.9709992451740043E-6</v>
      </c>
      <c r="H133">
        <v>4.963358733454946E-7</v>
      </c>
      <c r="I133">
        <v>1.2991917738077311E-2</v>
      </c>
      <c r="J133">
        <v>7.1525624180933771E-3</v>
      </c>
      <c r="K133">
        <v>8.7939666432506551E-4</v>
      </c>
      <c r="L133">
        <v>0.8456100853042201</v>
      </c>
      <c r="M133">
        <v>0.1543899146957799</v>
      </c>
      <c r="O133" s="1">
        <v>2035</v>
      </c>
      <c r="P133">
        <v>1.5964033420602177E-2</v>
      </c>
      <c r="Q133">
        <v>2.2159098497006736E-2</v>
      </c>
      <c r="R133">
        <v>0.11088496013316158</v>
      </c>
      <c r="S133">
        <v>1.8651070975313718E-3</v>
      </c>
      <c r="T133">
        <v>8.0369600278321646E-3</v>
      </c>
      <c r="U133">
        <v>5.4444405057152649E-6</v>
      </c>
      <c r="V133">
        <v>5.8682783602239545E-7</v>
      </c>
      <c r="W133">
        <v>1.6182541266386578E-2</v>
      </c>
      <c r="X133">
        <v>9.1780675274596886E-3</v>
      </c>
      <c r="Y133">
        <v>2.6867341685545255E-3</v>
      </c>
      <c r="Z133">
        <v>0.81303646659312356</v>
      </c>
      <c r="AA133">
        <v>0.18696353340687644</v>
      </c>
      <c r="AC133">
        <v>4.3333615795522591E-2</v>
      </c>
      <c r="AD133">
        <v>7.1711331389720495E-2</v>
      </c>
      <c r="AE133">
        <v>0.137930039356155</v>
      </c>
      <c r="AF133">
        <v>4.0313729649115553E-3</v>
      </c>
      <c r="AG133">
        <v>3.5052356364223464E-2</v>
      </c>
      <c r="AH133">
        <v>8.3932715310047924E-6</v>
      </c>
      <c r="AI133">
        <v>1.2021444560561147E-6</v>
      </c>
      <c r="AJ133">
        <v>3.6611147339106399E-2</v>
      </c>
      <c r="AK133">
        <v>2.3048706950530053E-2</v>
      </c>
      <c r="AL133">
        <v>1.4963525018196653E-2</v>
      </c>
      <c r="AM133">
        <v>0.63330830940564664</v>
      </c>
      <c r="AN133">
        <v>0.36669169059435336</v>
      </c>
      <c r="AP133">
        <v>5.0350892608308204E-2</v>
      </c>
      <c r="AQ133">
        <v>8.8261075411330339E-2</v>
      </c>
      <c r="AR133">
        <v>0.13446109985858759</v>
      </c>
      <c r="AS133">
        <v>4.4031429832422963E-3</v>
      </c>
      <c r="AT133">
        <v>4.6941567815882566E-2</v>
      </c>
      <c r="AU133">
        <v>8.092959456788573E-6</v>
      </c>
      <c r="AV133">
        <v>1.2904026145563292E-6</v>
      </c>
      <c r="AW133">
        <v>4.1556454358668761E-2</v>
      </c>
      <c r="AX133">
        <v>2.6724316570978873E-2</v>
      </c>
      <c r="AY133">
        <v>2.863332170574483E-2</v>
      </c>
      <c r="AZ133">
        <v>0.57865874532518502</v>
      </c>
      <c r="BA133">
        <v>0.42134125467481498</v>
      </c>
    </row>
    <row r="134" spans="1:53">
      <c r="A134" s="1">
        <v>2040</v>
      </c>
      <c r="B134">
        <v>1.508391628617624E-2</v>
      </c>
      <c r="C134">
        <v>1.9674342082207731E-2</v>
      </c>
      <c r="D134">
        <v>0.10312046204308019</v>
      </c>
      <c r="E134">
        <v>1.7924220835938234E-3</v>
      </c>
      <c r="F134">
        <v>7.0354610616707005E-3</v>
      </c>
      <c r="G134">
        <v>5.6311066362189912E-6</v>
      </c>
      <c r="H134">
        <v>5.6772013651607131E-7</v>
      </c>
      <c r="I134">
        <v>1.5043427074704076E-2</v>
      </c>
      <c r="J134">
        <v>8.4710912730750071E-3</v>
      </c>
      <c r="K134">
        <v>1.1223924319647793E-3</v>
      </c>
      <c r="L134">
        <v>0.82865028683675468</v>
      </c>
      <c r="M134">
        <v>0.17134971316324532</v>
      </c>
      <c r="O134" s="1">
        <v>2040</v>
      </c>
      <c r="P134">
        <v>2.9085127495083969E-2</v>
      </c>
      <c r="Q134">
        <v>4.23188056425663E-2</v>
      </c>
      <c r="R134">
        <v>0.1331519413211408</v>
      </c>
      <c r="S134">
        <v>3.0175632063367593E-3</v>
      </c>
      <c r="T134">
        <v>1.8099054926335213E-2</v>
      </c>
      <c r="U134">
        <v>7.905387464627089E-6</v>
      </c>
      <c r="V134">
        <v>9.2731464481336272E-7</v>
      </c>
      <c r="W134">
        <v>2.6172552949182436E-2</v>
      </c>
      <c r="X134">
        <v>1.5789709346344542E-2</v>
      </c>
      <c r="Y134">
        <v>7.285382814747679E-3</v>
      </c>
      <c r="Z134">
        <v>0.72507102959615266</v>
      </c>
      <c r="AA134">
        <v>0.27492897040384734</v>
      </c>
      <c r="AC134">
        <v>7.0277558155446035E-2</v>
      </c>
      <c r="AD134">
        <v>0.11322463999862289</v>
      </c>
      <c r="AE134">
        <v>0.12849979934185518</v>
      </c>
      <c r="AF134">
        <v>5.9037843713203872E-3</v>
      </c>
      <c r="AG134">
        <v>6.5970358154822342E-2</v>
      </c>
      <c r="AH134">
        <v>1.1214060209297124E-5</v>
      </c>
      <c r="AI134">
        <v>1.7269526400005714E-6</v>
      </c>
      <c r="AJ134">
        <v>5.0647802757942992E-2</v>
      </c>
      <c r="AK134">
        <v>3.3325054574405301E-2</v>
      </c>
      <c r="AL134">
        <v>3.8099124489721345E-2</v>
      </c>
      <c r="AM134">
        <v>0.49403893714301417</v>
      </c>
      <c r="AN134">
        <v>0.50596106285698583</v>
      </c>
      <c r="AP134">
        <v>6.6768993794508902E-2</v>
      </c>
      <c r="AQ134">
        <v>0.11276199041190461</v>
      </c>
      <c r="AR134">
        <v>0.12754650818542032</v>
      </c>
      <c r="AS134">
        <v>5.4630839766074014E-3</v>
      </c>
      <c r="AT134">
        <v>6.7917423793650941E-2</v>
      </c>
      <c r="AU134">
        <v>9.4020805061720489E-6</v>
      </c>
      <c r="AV134">
        <v>1.5817998501294528E-6</v>
      </c>
      <c r="AW134">
        <v>4.9800969330700037E-2</v>
      </c>
      <c r="AX134">
        <v>3.2904854005551695E-2</v>
      </c>
      <c r="AY134">
        <v>5.9167828252350334E-2</v>
      </c>
      <c r="AZ134">
        <v>0.47765736436894957</v>
      </c>
      <c r="BA134">
        <v>0.52234263563105043</v>
      </c>
    </row>
    <row r="135" spans="1:53">
      <c r="A135" s="1">
        <v>2045</v>
      </c>
      <c r="B135">
        <v>1.8204749193239896E-2</v>
      </c>
      <c r="C135">
        <v>2.3842640226837998E-2</v>
      </c>
      <c r="D135">
        <v>0.10879794032791677</v>
      </c>
      <c r="E135">
        <v>2.0753862418991199E-3</v>
      </c>
      <c r="F135">
        <v>9.0802967648680368E-3</v>
      </c>
      <c r="G135">
        <v>6.4062455137394708E-6</v>
      </c>
      <c r="H135">
        <v>6.525838154805714E-7</v>
      </c>
      <c r="I135">
        <v>1.7541331959453354E-2</v>
      </c>
      <c r="J135">
        <v>1.0115028785581187E-2</v>
      </c>
      <c r="K135">
        <v>1.4508798296383931E-3</v>
      </c>
      <c r="L135">
        <v>0.80888468784123602</v>
      </c>
      <c r="M135">
        <v>0.19111531215876398</v>
      </c>
      <c r="O135" s="1">
        <v>2045</v>
      </c>
      <c r="P135">
        <v>5.7311373792032633E-2</v>
      </c>
      <c r="Q135">
        <v>8.4504103547234838E-2</v>
      </c>
      <c r="R135">
        <v>0.13691387778436798</v>
      </c>
      <c r="S135">
        <v>5.2202813988788304E-3</v>
      </c>
      <c r="T135">
        <v>4.3792812549176753E-2</v>
      </c>
      <c r="U135">
        <v>1.2359147612535752E-5</v>
      </c>
      <c r="V135">
        <v>1.5639754968410057E-6</v>
      </c>
      <c r="W135">
        <v>4.3195052930302E-2</v>
      </c>
      <c r="X135">
        <v>2.7741923958016383E-2</v>
      </c>
      <c r="Y135">
        <v>2.275420699943119E-2</v>
      </c>
      <c r="Z135">
        <v>0.57855244391744998</v>
      </c>
      <c r="AA135">
        <v>0.42144755608255002</v>
      </c>
      <c r="AC135">
        <v>9.2434985557055413E-2</v>
      </c>
      <c r="AD135">
        <v>0.13890405933766553</v>
      </c>
      <c r="AE135">
        <v>0.11880066065540355</v>
      </c>
      <c r="AF135">
        <v>7.3144038114610335E-3</v>
      </c>
      <c r="AG135">
        <v>9.2420405825245258E-2</v>
      </c>
      <c r="AH135">
        <v>1.346262631091872E-5</v>
      </c>
      <c r="AI135">
        <v>2.1181196122660286E-6</v>
      </c>
      <c r="AJ135">
        <v>5.9654579396662237E-2</v>
      </c>
      <c r="AK135">
        <v>4.0197247066671882E-2</v>
      </c>
      <c r="AL135">
        <v>7.1122108689664537E-2</v>
      </c>
      <c r="AM135">
        <v>0.37913596891424745</v>
      </c>
      <c r="AN135">
        <v>0.6208640310857525</v>
      </c>
      <c r="AP135">
        <v>8.5727503857683601E-2</v>
      </c>
      <c r="AQ135">
        <v>0.13670193171598269</v>
      </c>
      <c r="AR135">
        <v>0.11733135838390595</v>
      </c>
      <c r="AS135">
        <v>6.6168229896408316E-3</v>
      </c>
      <c r="AT135">
        <v>9.3793868548303697E-2</v>
      </c>
      <c r="AU135">
        <v>1.081472784073058E-5</v>
      </c>
      <c r="AV135">
        <v>1.8961368644249241E-6</v>
      </c>
      <c r="AW135">
        <v>5.8148331914377724E-2</v>
      </c>
      <c r="AX135">
        <v>3.9320769990448284E-2</v>
      </c>
      <c r="AY135">
        <v>0.11466944863970385</v>
      </c>
      <c r="AZ135">
        <v>0.34767725309524822</v>
      </c>
      <c r="BA135">
        <v>0.65232274690475178</v>
      </c>
    </row>
    <row r="136" spans="1:53">
      <c r="A136" s="1">
        <v>2050</v>
      </c>
      <c r="B136">
        <v>2.2156425833076383E-2</v>
      </c>
      <c r="C136">
        <v>2.9116790298054855E-2</v>
      </c>
      <c r="D136">
        <v>0.11413317578714709</v>
      </c>
      <c r="E136">
        <v>2.4168641563282818E-3</v>
      </c>
      <c r="F136">
        <v>1.1855458331798987E-2</v>
      </c>
      <c r="G136">
        <v>7.3207817362079424E-6</v>
      </c>
      <c r="H136">
        <v>7.540286441517425E-7</v>
      </c>
      <c r="I136">
        <v>2.0596616346778705E-2</v>
      </c>
      <c r="J136">
        <v>1.2176150757235592E-2</v>
      </c>
      <c r="K136">
        <v>1.901055170028474E-3</v>
      </c>
      <c r="L136">
        <v>0.78563938850917125</v>
      </c>
      <c r="M136">
        <v>0.21436061149082875</v>
      </c>
      <c r="O136" s="1">
        <v>2050</v>
      </c>
      <c r="P136">
        <v>0.120010853432585</v>
      </c>
      <c r="Q136">
        <v>0.16577046678756588</v>
      </c>
      <c r="R136">
        <v>0.10956490479652051</v>
      </c>
      <c r="S136">
        <v>9.5613160394487084E-3</v>
      </c>
      <c r="T136">
        <v>0.11007557973965451</v>
      </c>
      <c r="U136">
        <v>2.1237308974024663E-5</v>
      </c>
      <c r="V136">
        <v>2.7925306245804036E-6</v>
      </c>
      <c r="W136">
        <v>7.0595906767816421E-2</v>
      </c>
      <c r="X136">
        <v>4.8118282148195239E-2</v>
      </c>
      <c r="Y136">
        <v>7.8553349048176457E-2</v>
      </c>
      <c r="Z136">
        <v>0.28772531140043867</v>
      </c>
      <c r="AA136">
        <v>0.71227468859956133</v>
      </c>
      <c r="AC136">
        <v>0.11734504596762144</v>
      </c>
      <c r="AD136">
        <v>0.16019978888552816</v>
      </c>
      <c r="AE136">
        <v>0.10566879908437757</v>
      </c>
      <c r="AF136">
        <v>8.8276717030969561E-3</v>
      </c>
      <c r="AG136">
        <v>0.12318326726413255</v>
      </c>
      <c r="AH136">
        <v>1.604863749410957E-5</v>
      </c>
      <c r="AI136">
        <v>2.5351626952940439E-6</v>
      </c>
      <c r="AJ136">
        <v>6.8389437219268392E-2</v>
      </c>
      <c r="AK136">
        <v>4.6995686973796372E-2</v>
      </c>
      <c r="AL136">
        <v>0.12331943809116745</v>
      </c>
      <c r="AM136">
        <v>0.24605228101082163</v>
      </c>
      <c r="AN136">
        <v>0.75394771898917834</v>
      </c>
      <c r="AP136">
        <v>0.11611848328897931</v>
      </c>
      <c r="AQ136">
        <v>0.15804763130019212</v>
      </c>
      <c r="AR136">
        <v>0.102724595494413</v>
      </c>
      <c r="AS136">
        <v>8.6068793553401718E-3</v>
      </c>
      <c r="AT136">
        <v>0.12596126309907979</v>
      </c>
      <c r="AU136">
        <v>1.4819132383514964E-5</v>
      </c>
      <c r="AV136">
        <v>2.4602867169237361E-6</v>
      </c>
      <c r="AW136">
        <v>6.7655051492111956E-2</v>
      </c>
      <c r="AX136">
        <v>4.6554563130543014E-2</v>
      </c>
      <c r="AY136">
        <v>0.23273617734631588</v>
      </c>
      <c r="AZ136">
        <v>0.14157807607392434</v>
      </c>
      <c r="BA136">
        <v>0.85842192392607564</v>
      </c>
    </row>
    <row r="137" spans="1:53">
      <c r="A137" s="1">
        <v>2055</v>
      </c>
      <c r="B137">
        <v>4.0128334358427442E-2</v>
      </c>
      <c r="C137">
        <v>5.4220084823999301E-2</v>
      </c>
      <c r="D137">
        <v>0.1323060798529237</v>
      </c>
      <c r="E137">
        <v>3.8965812414050757E-3</v>
      </c>
      <c r="F137">
        <v>2.6057877697521083E-2</v>
      </c>
      <c r="G137">
        <v>1.0921424620861414E-5</v>
      </c>
      <c r="H137">
        <v>1.1885394054615328E-6</v>
      </c>
      <c r="I137">
        <v>3.3005963424494987E-2</v>
      </c>
      <c r="J137">
        <v>2.0732534891908624E-2</v>
      </c>
      <c r="K137">
        <v>3.9919636597970341E-3</v>
      </c>
      <c r="L137">
        <v>0.68564847008549645</v>
      </c>
      <c r="M137">
        <v>0.31435152991450355</v>
      </c>
      <c r="O137" s="1">
        <v>2055</v>
      </c>
      <c r="P137">
        <v>0.14898069779552614</v>
      </c>
      <c r="Q137">
        <v>0.17963618981030124</v>
      </c>
      <c r="R137">
        <v>9.4202158779479406E-2</v>
      </c>
      <c r="S137">
        <v>1.1363002690958746E-2</v>
      </c>
      <c r="T137">
        <v>0.14068619426221501</v>
      </c>
      <c r="U137">
        <v>2.5882598671084742E-5</v>
      </c>
      <c r="V137">
        <v>3.2947675059781337E-6</v>
      </c>
      <c r="W137">
        <v>7.9196017954397208E-2</v>
      </c>
      <c r="X137">
        <v>5.4852068652317003E-2</v>
      </c>
      <c r="Y137">
        <v>0.1257995731869401</v>
      </c>
      <c r="Z137">
        <v>0.16525491950168794</v>
      </c>
      <c r="AA137">
        <v>0.83474508049831209</v>
      </c>
      <c r="AC137">
        <v>0.14639107179510144</v>
      </c>
      <c r="AD137">
        <v>0.17013409739536689</v>
      </c>
      <c r="AE137">
        <v>8.9474166528871857E-2</v>
      </c>
      <c r="AF137">
        <v>1.0620956944292248E-2</v>
      </c>
      <c r="AG137">
        <v>0.15417220211400365</v>
      </c>
      <c r="AH137">
        <v>2.0332093948091071E-5</v>
      </c>
      <c r="AI137">
        <v>3.0361445441915267E-6</v>
      </c>
      <c r="AJ137">
        <v>7.6268906539095405E-2</v>
      </c>
      <c r="AK137">
        <v>5.3123782255851341E-2</v>
      </c>
      <c r="AL137">
        <v>0.20214019431488742</v>
      </c>
      <c r="AM137">
        <v>9.765125387403753E-2</v>
      </c>
      <c r="AN137">
        <v>0.9023487461259625</v>
      </c>
      <c r="AP137">
        <v>0.12889051575195096</v>
      </c>
      <c r="AQ137">
        <v>0.15548227584003971</v>
      </c>
      <c r="AR137">
        <v>8.263480991737307E-2</v>
      </c>
      <c r="AS137">
        <v>9.3549866115864768E-3</v>
      </c>
      <c r="AT137">
        <v>0.14272224797035701</v>
      </c>
      <c r="AU137">
        <v>1.6206962513640036E-5</v>
      </c>
      <c r="AV137">
        <v>2.6649939055662289E-6</v>
      </c>
      <c r="AW137">
        <v>7.1644879931542435E-2</v>
      </c>
      <c r="AX137">
        <v>4.9698949745627323E-2</v>
      </c>
      <c r="AY137">
        <v>0.30545350296112928</v>
      </c>
      <c r="AZ137">
        <v>5.409895931397448E-2</v>
      </c>
      <c r="BA137">
        <v>0.94590104068602554</v>
      </c>
    </row>
    <row r="138" spans="1:53">
      <c r="A138" s="1">
        <v>2060</v>
      </c>
      <c r="B138">
        <v>0.15092243519596876</v>
      </c>
      <c r="C138">
        <v>0.17291239776190953</v>
      </c>
      <c r="D138">
        <v>0.12926467847285786</v>
      </c>
      <c r="E138">
        <v>1.4261842781461235E-2</v>
      </c>
      <c r="F138">
        <v>0.15703371657906776</v>
      </c>
      <c r="G138">
        <v>4.5752868776890203E-5</v>
      </c>
      <c r="H138">
        <v>4.1760369831126532E-6</v>
      </c>
      <c r="I138">
        <v>0.10047840125797974</v>
      </c>
      <c r="J138">
        <v>6.9844769589674435E-2</v>
      </c>
      <c r="K138">
        <v>2.0471733953025886E-2</v>
      </c>
      <c r="L138">
        <v>0.18476009550229483</v>
      </c>
      <c r="M138">
        <v>0.81523990449770523</v>
      </c>
      <c r="O138" s="1">
        <v>2060</v>
      </c>
      <c r="P138">
        <v>0.17843742555215872</v>
      </c>
      <c r="Q138">
        <v>0.17625437836149188</v>
      </c>
      <c r="R138">
        <v>7.5555070370165789E-2</v>
      </c>
      <c r="S138">
        <v>1.3564070248422598E-2</v>
      </c>
      <c r="T138">
        <v>0.18348024004064153</v>
      </c>
      <c r="U138">
        <v>3.3814419162625086E-5</v>
      </c>
      <c r="V138">
        <v>3.9013127017430186E-6</v>
      </c>
      <c r="W138">
        <v>8.8727046356207206E-2</v>
      </c>
      <c r="X138">
        <v>6.2434985719192794E-2</v>
      </c>
      <c r="Y138">
        <v>0.19133433057603866</v>
      </c>
      <c r="Z138">
        <v>3.0174737043816405E-2</v>
      </c>
      <c r="AA138">
        <v>0.96982526295618354</v>
      </c>
      <c r="AC138">
        <v>0.16145640251083054</v>
      </c>
      <c r="AD138">
        <v>0.15885540682057608</v>
      </c>
      <c r="AE138">
        <v>6.9424764602619676E-2</v>
      </c>
      <c r="AF138">
        <v>1.1676391516938375E-2</v>
      </c>
      <c r="AG138">
        <v>0.180862475019026</v>
      </c>
      <c r="AH138">
        <v>2.2981393808426159E-5</v>
      </c>
      <c r="AI138">
        <v>3.321734181923349E-6</v>
      </c>
      <c r="AJ138">
        <v>8.1441657551401661E-2</v>
      </c>
      <c r="AK138">
        <v>5.7278068070308955E-2</v>
      </c>
      <c r="AL138">
        <v>0.25704448264146895</v>
      </c>
      <c r="AM138">
        <v>2.1934048138839403E-2</v>
      </c>
      <c r="AN138">
        <v>0.97806595186116063</v>
      </c>
      <c r="AP138">
        <v>0.13524535851595751</v>
      </c>
      <c r="AQ138">
        <v>0.14208885105434196</v>
      </c>
      <c r="AR138">
        <v>6.3806183726607416E-2</v>
      </c>
      <c r="AS138">
        <v>9.7898514596349538E-3</v>
      </c>
      <c r="AT138">
        <v>0.15590590489301109</v>
      </c>
      <c r="AU138">
        <v>1.6966917143111134E-5</v>
      </c>
      <c r="AV138">
        <v>2.7814045989268193E-6</v>
      </c>
      <c r="AW138">
        <v>7.4196305588229525E-2</v>
      </c>
      <c r="AX138">
        <v>5.1752666627368465E-2</v>
      </c>
      <c r="AY138">
        <v>0.3497562882721339</v>
      </c>
      <c r="AZ138">
        <v>1.7438841540973197E-2</v>
      </c>
      <c r="BA138">
        <v>0.98256115845902681</v>
      </c>
    </row>
    <row r="139" spans="1:53">
      <c r="A139" s="1">
        <v>2065</v>
      </c>
      <c r="B139">
        <v>0.21985555774840049</v>
      </c>
      <c r="C139">
        <v>0.17451997880064746</v>
      </c>
      <c r="D139">
        <v>4.0445729386018384E-2</v>
      </c>
      <c r="E139">
        <v>2.064313088876012E-2</v>
      </c>
      <c r="F139">
        <v>0.27698202590521698</v>
      </c>
      <c r="G139">
        <v>7.6291226834752213E-5</v>
      </c>
      <c r="H139">
        <v>5.9463968419435238E-6</v>
      </c>
      <c r="I139">
        <v>0.12912439924909594</v>
      </c>
      <c r="J139">
        <v>9.2772330093753019E-2</v>
      </c>
      <c r="K139">
        <v>3.5448878027576264E-2</v>
      </c>
      <c r="L139">
        <v>1.0125732276854652E-2</v>
      </c>
      <c r="M139">
        <v>0.98987426772314535</v>
      </c>
      <c r="O139" s="1">
        <v>2065</v>
      </c>
      <c r="P139">
        <v>0.18510391666105824</v>
      </c>
      <c r="Q139">
        <v>0.15148977341150291</v>
      </c>
      <c r="R139">
        <v>5.7596248487883174E-2</v>
      </c>
      <c r="S139">
        <v>1.4059263877481172E-2</v>
      </c>
      <c r="T139">
        <v>0.19429583408930351</v>
      </c>
      <c r="U139">
        <v>3.5736506933058964E-5</v>
      </c>
      <c r="V139">
        <v>4.03638794220297E-6</v>
      </c>
      <c r="W139">
        <v>9.0753881439702047E-2</v>
      </c>
      <c r="X139">
        <v>6.4072008182448473E-2</v>
      </c>
      <c r="Y139">
        <v>0.20930045578387402</v>
      </c>
      <c r="Z139">
        <v>3.3288845171871154E-2</v>
      </c>
      <c r="AA139">
        <v>0.96671115482812886</v>
      </c>
      <c r="AC139">
        <v>0.16575633701780365</v>
      </c>
      <c r="AD139">
        <v>0.13803245144560955</v>
      </c>
      <c r="AE139">
        <v>5.3929252523484489E-2</v>
      </c>
      <c r="AF139">
        <v>1.1980183210931493E-2</v>
      </c>
      <c r="AG139">
        <v>0.18858255522450065</v>
      </c>
      <c r="AH139">
        <v>2.3847557899978823E-5</v>
      </c>
      <c r="AI139">
        <v>3.4037799963965078E-6</v>
      </c>
      <c r="AJ139">
        <v>8.2788711957520814E-2</v>
      </c>
      <c r="AK139">
        <v>5.8365022665186388E-2</v>
      </c>
      <c r="AL139">
        <v>0.27499336758385629</v>
      </c>
      <c r="AM139">
        <v>2.5544867033210242E-2</v>
      </c>
      <c r="AN139">
        <v>0.97445513296678976</v>
      </c>
      <c r="AP139">
        <v>0.13784669271234531</v>
      </c>
      <c r="AQ139">
        <v>0.12565136273063049</v>
      </c>
      <c r="AR139">
        <v>5.0640592234577161E-2</v>
      </c>
      <c r="AS139">
        <v>9.9714688121689196E-3</v>
      </c>
      <c r="AT139">
        <v>0.16106942381861789</v>
      </c>
      <c r="AU139">
        <v>1.7350108867307413E-5</v>
      </c>
      <c r="AV139">
        <v>2.8302579117368443E-6</v>
      </c>
      <c r="AW139">
        <v>7.5137752852299955E-2</v>
      </c>
      <c r="AX139">
        <v>5.2509423098870502E-2</v>
      </c>
      <c r="AY139">
        <v>0.36980239155350786</v>
      </c>
      <c r="AZ139">
        <v>1.7350711820202744E-2</v>
      </c>
      <c r="BA139">
        <v>0.98264928817979724</v>
      </c>
    </row>
    <row r="140" spans="1:53">
      <c r="A140" s="1">
        <v>2070</v>
      </c>
      <c r="B140">
        <v>0.22260974815704943</v>
      </c>
      <c r="C140">
        <v>0.14699199934165535</v>
      </c>
      <c r="D140">
        <v>3.5107857618676047E-2</v>
      </c>
      <c r="E140">
        <v>2.0897266891768306E-2</v>
      </c>
      <c r="F140">
        <v>0.28252600732028477</v>
      </c>
      <c r="G140">
        <v>7.7813585236061173E-5</v>
      </c>
      <c r="H140">
        <v>6.0157142636284845E-6</v>
      </c>
      <c r="I140">
        <v>0.13013494367131881</v>
      </c>
      <c r="J140">
        <v>9.3607174903650045E-2</v>
      </c>
      <c r="K140">
        <v>3.6172853322691788E-2</v>
      </c>
      <c r="L140">
        <v>3.1868319473405855E-2</v>
      </c>
      <c r="M140">
        <v>0.96813168052659415</v>
      </c>
      <c r="O140" s="1">
        <v>2070</v>
      </c>
      <c r="P140">
        <v>0.19241889278123989</v>
      </c>
      <c r="Q140">
        <v>0.13360302717093159</v>
      </c>
      <c r="R140">
        <v>4.6782585172095187E-2</v>
      </c>
      <c r="S140">
        <v>1.4593424670912212E-2</v>
      </c>
      <c r="T140">
        <v>0.20749118985242737</v>
      </c>
      <c r="U140">
        <v>3.7569724542647212E-5</v>
      </c>
      <c r="V140">
        <v>4.1810940179785029E-6</v>
      </c>
      <c r="W140">
        <v>9.3042187676271745E-2</v>
      </c>
      <c r="X140">
        <v>6.5936058545555176E-2</v>
      </c>
      <c r="Y140">
        <v>0.22944060640252939</v>
      </c>
      <c r="Z140">
        <v>1.6650276909476652E-2</v>
      </c>
      <c r="AA140">
        <v>0.98334972309052338</v>
      </c>
      <c r="AC140">
        <v>0.17049260539962485</v>
      </c>
      <c r="AD140">
        <v>0.12275927716017009</v>
      </c>
      <c r="AE140">
        <v>4.4212544569429107E-2</v>
      </c>
      <c r="AF140">
        <v>1.2306006347325885E-2</v>
      </c>
      <c r="AG140">
        <v>0.19828981751520958</v>
      </c>
      <c r="AH140">
        <v>2.4596523206814858E-5</v>
      </c>
      <c r="AI140">
        <v>3.4909562576669454E-6</v>
      </c>
      <c r="AJ140">
        <v>8.4356400347698757E-2</v>
      </c>
      <c r="AK140">
        <v>5.9643455826617606E-2</v>
      </c>
      <c r="AL140">
        <v>0.2950286732373617</v>
      </c>
      <c r="AM140">
        <v>1.2883132117097979E-2</v>
      </c>
      <c r="AN140">
        <v>0.98711686788290198</v>
      </c>
      <c r="AP140">
        <v>0.14027198016083572</v>
      </c>
      <c r="AQ140">
        <v>0.11264832083152976</v>
      </c>
      <c r="AR140">
        <v>4.1856211141354745E-2</v>
      </c>
      <c r="AS140">
        <v>1.0135568783701969E-2</v>
      </c>
      <c r="AT140">
        <v>0.16657400163194089</v>
      </c>
      <c r="AU140">
        <v>1.7612814540721517E-5</v>
      </c>
      <c r="AV140">
        <v>2.8738965553924533E-6</v>
      </c>
      <c r="AW140">
        <v>7.6073245984816892E-2</v>
      </c>
      <c r="AX140">
        <v>5.326887941207515E-2</v>
      </c>
      <c r="AY140">
        <v>0.38867248094831713</v>
      </c>
      <c r="AZ140">
        <v>1.0478824394331714E-2</v>
      </c>
      <c r="BA140">
        <v>0.98952117560566832</v>
      </c>
    </row>
    <row r="141" spans="1:53">
      <c r="A141" s="1">
        <v>2075</v>
      </c>
      <c r="B141">
        <v>0.23162246416152274</v>
      </c>
      <c r="C141">
        <v>0.12965108120205279</v>
      </c>
      <c r="D141">
        <v>3.1336030532035673E-2</v>
      </c>
      <c r="E141">
        <v>2.1723194709235765E-2</v>
      </c>
      <c r="F141">
        <v>0.30143057690298536</v>
      </c>
      <c r="G141">
        <v>8.2567954870111417E-5</v>
      </c>
      <c r="H141">
        <v>6.2404145990030245E-6</v>
      </c>
      <c r="I141">
        <v>0.13344119162826673</v>
      </c>
      <c r="J141">
        <v>9.634422143327076E-2</v>
      </c>
      <c r="K141">
        <v>3.8508822977555784E-2</v>
      </c>
      <c r="L141">
        <v>1.5853608083605249E-2</v>
      </c>
      <c r="M141">
        <v>0.98414639191639475</v>
      </c>
      <c r="O141" s="1">
        <v>2075</v>
      </c>
      <c r="P141">
        <v>0.19675220356884804</v>
      </c>
      <c r="Q141">
        <v>0.11664149205647051</v>
      </c>
      <c r="R141">
        <v>3.8698254539910062E-2</v>
      </c>
      <c r="S141">
        <v>1.491190741404551E-2</v>
      </c>
      <c r="T141">
        <v>0.21520693251600931</v>
      </c>
      <c r="U141">
        <v>3.8771256430818473E-5</v>
      </c>
      <c r="V141">
        <v>4.2673397253310787E-6</v>
      </c>
      <c r="W141">
        <v>9.4304485516640404E-2</v>
      </c>
      <c r="X141">
        <v>6.6963988527868612E-2</v>
      </c>
      <c r="Y141">
        <v>0.24205014473974187</v>
      </c>
      <c r="Z141">
        <v>1.4427552524309516E-2</v>
      </c>
      <c r="AA141">
        <v>0.98557244747569051</v>
      </c>
      <c r="AC141">
        <v>0.17339299417589829</v>
      </c>
      <c r="AD141">
        <v>0.10818906153355345</v>
      </c>
      <c r="AE141">
        <v>3.6871396503039722E-2</v>
      </c>
      <c r="AF141">
        <v>1.2508196516716696E-2</v>
      </c>
      <c r="AG141">
        <v>0.20397617192161274</v>
      </c>
      <c r="AH141">
        <v>2.5138285243774034E-5</v>
      </c>
      <c r="AI141">
        <v>3.5451766121878158E-6</v>
      </c>
      <c r="AJ141">
        <v>8.5235459574945341E-2</v>
      </c>
      <c r="AK141">
        <v>6.0358192970599404E-2</v>
      </c>
      <c r="AL141">
        <v>0.30794102731315964</v>
      </c>
      <c r="AM141">
        <v>1.1498816028618743E-2</v>
      </c>
      <c r="AN141">
        <v>0.9885011839713812</v>
      </c>
      <c r="AP141">
        <v>0.14195032113824343</v>
      </c>
      <c r="AQ141">
        <v>0.10072971640184078</v>
      </c>
      <c r="AR141">
        <v>3.5249660014621979E-2</v>
      </c>
      <c r="AS141">
        <v>1.0249980896184502E-2</v>
      </c>
      <c r="AT141">
        <v>0.17032608543531702</v>
      </c>
      <c r="AU141">
        <v>1.7812296958251966E-5</v>
      </c>
      <c r="AV141">
        <v>2.9043743826218693E-6</v>
      </c>
      <c r="AW141">
        <v>7.6684746754386954E-2</v>
      </c>
      <c r="AX141">
        <v>5.3764822957708805E-2</v>
      </c>
      <c r="AY141">
        <v>0.40224506645353431</v>
      </c>
      <c r="AZ141">
        <v>8.7788832768212286E-3</v>
      </c>
      <c r="BA141">
        <v>0.99122111672317881</v>
      </c>
    </row>
    <row r="142" spans="1:53">
      <c r="A142" s="1">
        <v>2080</v>
      </c>
      <c r="B142">
        <v>0.23645534533309218</v>
      </c>
      <c r="C142">
        <v>0.11366869086795343</v>
      </c>
      <c r="D142">
        <v>2.7792234280623131E-2</v>
      </c>
      <c r="E142">
        <v>2.2163461001130019E-2</v>
      </c>
      <c r="F142">
        <v>0.31213307088360964</v>
      </c>
      <c r="G142">
        <v>8.5020736489279077E-5</v>
      </c>
      <c r="H142">
        <v>6.359812826205083E-6</v>
      </c>
      <c r="I142">
        <v>0.13518421267134173</v>
      </c>
      <c r="J142">
        <v>9.7794074321244234E-2</v>
      </c>
      <c r="K142">
        <v>3.9766465868527417E-2</v>
      </c>
      <c r="L142">
        <v>1.4951064223162747E-2</v>
      </c>
      <c r="M142">
        <v>0.98504893577683728</v>
      </c>
      <c r="O142" s="1">
        <v>2080</v>
      </c>
      <c r="P142">
        <v>0.2004979815220248</v>
      </c>
      <c r="Q142">
        <v>0.10310946481598639</v>
      </c>
      <c r="R142">
        <v>3.2764315454121971E-2</v>
      </c>
      <c r="S142">
        <v>1.5183296734066369E-2</v>
      </c>
      <c r="T142">
        <v>0.22250053334352374</v>
      </c>
      <c r="U142">
        <v>3.9654488444578908E-5</v>
      </c>
      <c r="V142">
        <v>4.3405231488218319E-6</v>
      </c>
      <c r="W142">
        <v>9.541767310191622E-2</v>
      </c>
      <c r="X142">
        <v>6.787685235237087E-2</v>
      </c>
      <c r="Y142">
        <v>0.25305193201754511</v>
      </c>
      <c r="Z142">
        <v>9.5539556468512282E-3</v>
      </c>
      <c r="AA142">
        <v>0.99044604435314876</v>
      </c>
      <c r="AC142">
        <v>0.17590423235239672</v>
      </c>
      <c r="AD142">
        <v>9.6433952946840484E-2</v>
      </c>
      <c r="AE142">
        <v>3.1403374738912554E-2</v>
      </c>
      <c r="AF142">
        <v>1.2679728469223914E-2</v>
      </c>
      <c r="AG142">
        <v>0.20944231199667981</v>
      </c>
      <c r="AH142">
        <v>2.5509821595277183E-5</v>
      </c>
      <c r="AI142">
        <v>3.5908987497215567E-6</v>
      </c>
      <c r="AJ142">
        <v>8.6024355631682634E-2</v>
      </c>
      <c r="AK142">
        <v>6.1004766459583734E-2</v>
      </c>
      <c r="AL142">
        <v>0.31919857434184035</v>
      </c>
      <c r="AM142">
        <v>7.879602342494926E-3</v>
      </c>
      <c r="AN142">
        <v>0.99212039765750504</v>
      </c>
      <c r="AP142">
        <v>0.14334241519122887</v>
      </c>
      <c r="AQ142">
        <v>9.0656117311395237E-2</v>
      </c>
      <c r="AR142">
        <v>3.0202270019207913E-2</v>
      </c>
      <c r="AS142">
        <v>1.034287796136296E-2</v>
      </c>
      <c r="AT142">
        <v>0.17371798290141355</v>
      </c>
      <c r="AU142">
        <v>1.7941357677447993E-5</v>
      </c>
      <c r="AV142">
        <v>2.9289331995099107E-6</v>
      </c>
      <c r="AW142">
        <v>7.720636186781682E-2</v>
      </c>
      <c r="AX142">
        <v>5.4190326920345346E-2</v>
      </c>
      <c r="AY142">
        <v>0.41358869042380197</v>
      </c>
      <c r="AZ142">
        <v>6.7320871125503695E-3</v>
      </c>
      <c r="BA142">
        <v>0.99326791288744964</v>
      </c>
    </row>
    <row r="143" spans="1:53">
      <c r="A143" s="1">
        <v>2085</v>
      </c>
      <c r="B143">
        <v>0.2414022067718522</v>
      </c>
      <c r="C143">
        <v>0.1006389676460895</v>
      </c>
      <c r="D143">
        <v>2.4802596481523557E-2</v>
      </c>
      <c r="E143">
        <v>2.2613011381239546E-2</v>
      </c>
      <c r="F143">
        <v>0.32337030878827111</v>
      </c>
      <c r="G143">
        <v>8.7494786933819323E-5</v>
      </c>
      <c r="H143">
        <v>6.4815472677822639E-6</v>
      </c>
      <c r="I143">
        <v>0.13692039861602273</v>
      </c>
      <c r="J143">
        <v>9.9241045247151383E-2</v>
      </c>
      <c r="K143">
        <v>4.1059153325812718E-2</v>
      </c>
      <c r="L143">
        <v>9.8583354078356084E-3</v>
      </c>
      <c r="M143">
        <v>0.99014166459216435</v>
      </c>
      <c r="O143" s="1">
        <v>2085</v>
      </c>
      <c r="P143">
        <v>0.20339175645556162</v>
      </c>
      <c r="Q143">
        <v>9.1153490184524733E-2</v>
      </c>
      <c r="R143">
        <v>2.8086249219074155E-2</v>
      </c>
      <c r="S143">
        <v>1.5394451912618401E-2</v>
      </c>
      <c r="T143">
        <v>0.22797320867057719</v>
      </c>
      <c r="U143">
        <v>4.0415768521952781E-5</v>
      </c>
      <c r="V143">
        <v>4.3974919930048551E-6</v>
      </c>
      <c r="W143">
        <v>9.6218056010309069E-2</v>
      </c>
      <c r="X143">
        <v>6.853161340773567E-2</v>
      </c>
      <c r="Y143">
        <v>0.2618365171139847</v>
      </c>
      <c r="Z143">
        <v>7.3698437650996391E-3</v>
      </c>
      <c r="AA143">
        <v>0.99263015623490036</v>
      </c>
      <c r="AC143">
        <v>0.17788341788403675</v>
      </c>
      <c r="AD143">
        <v>8.5991699955448642E-2</v>
      </c>
      <c r="AE143">
        <v>2.7061939949083579E-2</v>
      </c>
      <c r="AF143">
        <v>1.2815891384594017E-2</v>
      </c>
      <c r="AG143">
        <v>0.21364612602701882</v>
      </c>
      <c r="AH143">
        <v>2.5834434687980774E-5</v>
      </c>
      <c r="AI143">
        <v>3.6272342604529258E-6</v>
      </c>
      <c r="AJ143">
        <v>8.660720269765923E-2</v>
      </c>
      <c r="AK143">
        <v>6.1481448582657847E-2</v>
      </c>
      <c r="AL143">
        <v>0.32831654696226531</v>
      </c>
      <c r="AM143">
        <v>6.1662648882872591E-3</v>
      </c>
      <c r="AN143">
        <v>0.99383373511171269</v>
      </c>
      <c r="AP143">
        <v>0.1444983571296449</v>
      </c>
      <c r="AQ143">
        <v>8.177947277342737E-2</v>
      </c>
      <c r="AR143">
        <v>2.6181989858555233E-2</v>
      </c>
      <c r="AS143">
        <v>1.0419797445974974E-2</v>
      </c>
      <c r="AT143">
        <v>0.17657934598440642</v>
      </c>
      <c r="AU143">
        <v>1.8046374013665924E-5</v>
      </c>
      <c r="AV143">
        <v>2.9492364284570015E-6</v>
      </c>
      <c r="AW143">
        <v>7.7627386013056729E-2</v>
      </c>
      <c r="AX143">
        <v>5.453399116569356E-2</v>
      </c>
      <c r="AY143">
        <v>0.42318384993913682</v>
      </c>
      <c r="AZ143">
        <v>5.1748140796616642E-3</v>
      </c>
      <c r="BA143">
        <v>0.99482518592033831</v>
      </c>
    </row>
    <row r="144" spans="1:53">
      <c r="A144" s="1">
        <v>2090</v>
      </c>
      <c r="B144">
        <v>0.24516637645647665</v>
      </c>
      <c r="C144">
        <v>8.8459357238767369E-2</v>
      </c>
      <c r="D144">
        <v>2.1955886496399537E-2</v>
      </c>
      <c r="E144">
        <v>2.2953931363319902E-2</v>
      </c>
      <c r="F144">
        <v>0.33222053344208624</v>
      </c>
      <c r="G144">
        <v>8.9308642147087707E-5</v>
      </c>
      <c r="H144">
        <v>6.5737286868804733E-6</v>
      </c>
      <c r="I144">
        <v>0.13818959507877909</v>
      </c>
      <c r="J144">
        <v>0.10030102826491406</v>
      </c>
      <c r="K144">
        <v>4.2042188623510238E-2</v>
      </c>
      <c r="L144">
        <v>8.6152206649129925E-3</v>
      </c>
      <c r="M144">
        <v>0.99138477933508695</v>
      </c>
      <c r="O144" s="1">
        <v>2090</v>
      </c>
      <c r="P144">
        <v>0.20567302093621118</v>
      </c>
      <c r="Q144">
        <v>8.1156332760396618E-2</v>
      </c>
      <c r="R144">
        <v>2.4360338290133073E-2</v>
      </c>
      <c r="S144">
        <v>1.5559335073191818E-2</v>
      </c>
      <c r="T144">
        <v>0.23256431131155109</v>
      </c>
      <c r="U144">
        <v>4.0945773874119973E-5</v>
      </c>
      <c r="V144">
        <v>4.4418691036382275E-6</v>
      </c>
      <c r="W144">
        <v>9.6849302529871478E-2</v>
      </c>
      <c r="X144">
        <v>6.905037949233242E-2</v>
      </c>
      <c r="Y144">
        <v>0.26880810631534718</v>
      </c>
      <c r="Z144">
        <v>5.9334856479873587E-3</v>
      </c>
      <c r="AA144">
        <v>0.99406651435201265</v>
      </c>
      <c r="AC144">
        <v>0.1794496078269501</v>
      </c>
      <c r="AD144">
        <v>7.7136140035211964E-2</v>
      </c>
      <c r="AE144">
        <v>2.3572775799105175E-2</v>
      </c>
      <c r="AF144">
        <v>1.2922248152171262E-2</v>
      </c>
      <c r="AG144">
        <v>0.21720486276119497</v>
      </c>
      <c r="AH144">
        <v>2.6050877665249338E-5</v>
      </c>
      <c r="AI144">
        <v>3.6555122976595452E-6</v>
      </c>
      <c r="AJ144">
        <v>8.7071984059382851E-2</v>
      </c>
      <c r="AK144">
        <v>6.1863371526796454E-2</v>
      </c>
      <c r="AL144">
        <v>0.33558062051602927</v>
      </c>
      <c r="AM144">
        <v>5.1686829331949726E-3</v>
      </c>
      <c r="AN144">
        <v>0.99483131706680505</v>
      </c>
      <c r="AP144">
        <v>0.1454117943122345</v>
      </c>
      <c r="AQ144">
        <v>7.4017399842735407E-2</v>
      </c>
      <c r="AR144">
        <v>2.2907741753905201E-2</v>
      </c>
      <c r="AS144">
        <v>1.0479679650626581E-2</v>
      </c>
      <c r="AT144">
        <v>0.17896341451890221</v>
      </c>
      <c r="AU144">
        <v>1.8115608440534685E-5</v>
      </c>
      <c r="AV144">
        <v>2.9649503677199086E-6</v>
      </c>
      <c r="AW144">
        <v>7.7960688839227646E-2</v>
      </c>
      <c r="AX144">
        <v>5.4806860072960893E-2</v>
      </c>
      <c r="AY144">
        <v>0.43082208036573505</v>
      </c>
      <c r="AZ144">
        <v>4.6092600848642489E-3</v>
      </c>
      <c r="BA144">
        <v>0.99539073991513571</v>
      </c>
    </row>
    <row r="145" spans="1:53">
      <c r="A145" s="1">
        <v>2095</v>
      </c>
      <c r="B145">
        <v>0.24854598609184683</v>
      </c>
      <c r="C145">
        <v>7.8989116326914535E-2</v>
      </c>
      <c r="D145">
        <v>1.9701057018972335E-2</v>
      </c>
      <c r="E145">
        <v>2.3259882008842159E-2</v>
      </c>
      <c r="F145">
        <v>0.34025118188956571</v>
      </c>
      <c r="G145">
        <v>9.0949650670596151E-5</v>
      </c>
      <c r="H145">
        <v>6.6563822823973476E-6</v>
      </c>
      <c r="I145">
        <v>0.13929877389846906</v>
      </c>
      <c r="J145">
        <v>0.10122829361397796</v>
      </c>
      <c r="K145">
        <v>4.2932462522160798E-2</v>
      </c>
      <c r="L145">
        <v>5.6956405962977665E-3</v>
      </c>
      <c r="M145">
        <v>0.99430435940370221</v>
      </c>
      <c r="O145" s="1">
        <v>2095</v>
      </c>
      <c r="P145">
        <v>0.20774002008719483</v>
      </c>
      <c r="Q145">
        <v>7.2487766698170128E-2</v>
      </c>
      <c r="R145">
        <v>2.1319510172388582E-2</v>
      </c>
      <c r="S145">
        <v>1.5709252658771169E-2</v>
      </c>
      <c r="T145">
        <v>0.23666731937348068</v>
      </c>
      <c r="U145">
        <v>4.1455604642408565E-5</v>
      </c>
      <c r="V145">
        <v>4.4822216961296053E-6</v>
      </c>
      <c r="W145">
        <v>9.7389383409876032E-2</v>
      </c>
      <c r="X145">
        <v>6.9493514675529069E-2</v>
      </c>
      <c r="Y145">
        <v>0.2752450607969214</v>
      </c>
      <c r="Z145">
        <v>3.9022343013297052E-3</v>
      </c>
      <c r="AA145">
        <v>0.99609776569867026</v>
      </c>
      <c r="AC145">
        <v>0.18088109345808986</v>
      </c>
      <c r="AD145">
        <v>6.9432576602456733E-2</v>
      </c>
      <c r="AE145">
        <v>2.0709592914804033E-2</v>
      </c>
      <c r="AF145">
        <v>1.3019407446465396E-2</v>
      </c>
      <c r="AG145">
        <v>0.22048177165098329</v>
      </c>
      <c r="AH145">
        <v>2.6248944306717544E-5</v>
      </c>
      <c r="AI145">
        <v>3.6813298163533643E-6</v>
      </c>
      <c r="AJ145">
        <v>8.7480687036420382E-2</v>
      </c>
      <c r="AK145">
        <v>6.2199192165019151E-2</v>
      </c>
      <c r="AL145">
        <v>0.3423118521221919</v>
      </c>
      <c r="AM145">
        <v>3.4538963294462408E-3</v>
      </c>
      <c r="AN145">
        <v>0.99654610367055374</v>
      </c>
      <c r="AP145">
        <v>0.14627150050606016</v>
      </c>
      <c r="AQ145">
        <v>6.7213107519093249E-2</v>
      </c>
      <c r="AR145">
        <v>2.0205074369091705E-2</v>
      </c>
      <c r="AS145">
        <v>1.053553626890775E-2</v>
      </c>
      <c r="AT145">
        <v>0.18127377451227039</v>
      </c>
      <c r="AU145">
        <v>1.8175042741379935E-5</v>
      </c>
      <c r="AV145">
        <v>2.9795492017411594E-6</v>
      </c>
      <c r="AW145">
        <v>7.8269004331012929E-2</v>
      </c>
      <c r="AX145">
        <v>5.505955674530881E-2</v>
      </c>
      <c r="AY145">
        <v>0.43807646327306821</v>
      </c>
      <c r="AZ145">
        <v>3.0748278832437208E-3</v>
      </c>
      <c r="BA145">
        <v>0.99692517211675624</v>
      </c>
    </row>
    <row r="146" spans="1:53">
      <c r="A146" s="1">
        <v>2100</v>
      </c>
      <c r="B146">
        <v>0.25163802941260777</v>
      </c>
      <c r="C146">
        <v>6.9648087141682039E-2</v>
      </c>
      <c r="D146">
        <v>1.7449802660003802E-2</v>
      </c>
      <c r="E146">
        <v>2.3508107508181719E-2</v>
      </c>
      <c r="F146">
        <v>0.34674831244332593</v>
      </c>
      <c r="G146">
        <v>9.2213190310681093E-5</v>
      </c>
      <c r="H146">
        <v>6.723378531124325E-6</v>
      </c>
      <c r="I146">
        <v>0.14052351410861874</v>
      </c>
      <c r="J146">
        <v>0.10225363243027945</v>
      </c>
      <c r="K146">
        <v>4.3777700419651129E-2</v>
      </c>
      <c r="L146">
        <v>4.3538773068076218E-3</v>
      </c>
      <c r="M146">
        <v>0.99564612269319241</v>
      </c>
      <c r="O146" s="1">
        <v>2100</v>
      </c>
      <c r="P146">
        <v>0.20957748788351216</v>
      </c>
      <c r="Q146">
        <v>6.4031685841879904E-2</v>
      </c>
      <c r="R146">
        <v>1.845945826699328E-2</v>
      </c>
      <c r="S146">
        <v>1.5827086574386376E-2</v>
      </c>
      <c r="T146">
        <v>0.23993335918463954</v>
      </c>
      <c r="U146">
        <v>4.1820028378032701E-5</v>
      </c>
      <c r="V146">
        <v>4.5138967894140697E-6</v>
      </c>
      <c r="W146">
        <v>9.7974500480282931E-2</v>
      </c>
      <c r="X146">
        <v>6.9974681729293484E-2</v>
      </c>
      <c r="Y146">
        <v>0.28122581936915358</v>
      </c>
      <c r="Z146">
        <v>2.9495867446913369E-3</v>
      </c>
      <c r="AA146">
        <v>0.99705041325530863</v>
      </c>
      <c r="AC146">
        <v>0.18215573041695216</v>
      </c>
      <c r="AD146">
        <v>6.1835249843458104E-2</v>
      </c>
      <c r="AE146">
        <v>1.8001043400681992E-2</v>
      </c>
      <c r="AF146">
        <v>1.3095578364189894E-2</v>
      </c>
      <c r="AG146">
        <v>0.22311980745319568</v>
      </c>
      <c r="AH146">
        <v>2.6382595948847873E-5</v>
      </c>
      <c r="AI146">
        <v>3.7015125237748169E-6</v>
      </c>
      <c r="AJ146">
        <v>8.7928837846790051E-2</v>
      </c>
      <c r="AK146">
        <v>6.2568402839640838E-2</v>
      </c>
      <c r="AL146">
        <v>0.34856903694638952</v>
      </c>
      <c r="AM146">
        <v>2.6962287802292572E-3</v>
      </c>
      <c r="AN146">
        <v>0.99730377121977076</v>
      </c>
      <c r="AP146">
        <v>0.14703757692385946</v>
      </c>
      <c r="AQ146">
        <v>6.0372527740426472E-2</v>
      </c>
      <c r="AR146">
        <v>1.7628592636618201E-2</v>
      </c>
      <c r="AS146">
        <v>1.0579145676886203E-2</v>
      </c>
      <c r="AT146">
        <v>0.18312907269111864</v>
      </c>
      <c r="AU146">
        <v>1.8213842823960396E-5</v>
      </c>
      <c r="AV146">
        <v>2.990874938598488E-6</v>
      </c>
      <c r="AW146">
        <v>7.8608097745728425E-2</v>
      </c>
      <c r="AX146">
        <v>5.5337978829791787E-2</v>
      </c>
      <c r="AY146">
        <v>0.44481711529451146</v>
      </c>
      <c r="AZ146">
        <v>2.4686877432966636E-3</v>
      </c>
      <c r="BA146">
        <v>0.99753131225670333</v>
      </c>
    </row>
    <row r="149" spans="1:53">
      <c r="B149" s="2" t="s">
        <v>43</v>
      </c>
      <c r="C149" s="2" t="s">
        <v>45</v>
      </c>
      <c r="D149" s="2" t="s">
        <v>47</v>
      </c>
      <c r="E149" s="2" t="s">
        <v>49</v>
      </c>
      <c r="F149" s="2" t="s">
        <v>51</v>
      </c>
      <c r="G149" s="2" t="s">
        <v>53</v>
      </c>
      <c r="H149" s="2" t="s">
        <v>55</v>
      </c>
      <c r="I149" t="s">
        <v>60</v>
      </c>
      <c r="J149" t="s">
        <v>62</v>
      </c>
      <c r="K149" t="s">
        <v>64</v>
      </c>
      <c r="L149" t="s">
        <v>57</v>
      </c>
    </row>
    <row r="150" spans="1:53">
      <c r="A150" s="1">
        <v>2050</v>
      </c>
      <c r="B150">
        <f>100*B136</f>
        <v>2.2156425833076381</v>
      </c>
      <c r="C150">
        <f t="shared" ref="C150:M150" si="6">100*C136</f>
        <v>2.9116790298054855</v>
      </c>
      <c r="D150">
        <f t="shared" si="6"/>
        <v>11.413317578714709</v>
      </c>
      <c r="E150">
        <f t="shared" si="6"/>
        <v>0.24168641563282819</v>
      </c>
      <c r="F150">
        <f t="shared" si="6"/>
        <v>1.1855458331798987</v>
      </c>
      <c r="G150">
        <f t="shared" si="6"/>
        <v>7.3207817362079422E-4</v>
      </c>
      <c r="H150">
        <f t="shared" si="6"/>
        <v>7.5402864415174254E-5</v>
      </c>
      <c r="I150">
        <f t="shared" si="6"/>
        <v>2.0596616346778704</v>
      </c>
      <c r="J150">
        <f t="shared" si="6"/>
        <v>1.2176150757235593</v>
      </c>
      <c r="K150">
        <f t="shared" si="6"/>
        <v>0.19010551700284739</v>
      </c>
      <c r="L150">
        <f t="shared" si="6"/>
        <v>78.563938850917125</v>
      </c>
      <c r="M150">
        <f t="shared" si="6"/>
        <v>21.436061149082875</v>
      </c>
    </row>
    <row r="151" spans="1:53">
      <c r="A151" s="1">
        <v>2067</v>
      </c>
      <c r="B151">
        <f t="shared" ref="B151:M151" si="7">100*P136</f>
        <v>12.001085343258499</v>
      </c>
      <c r="C151">
        <f t="shared" si="7"/>
        <v>16.577046678756588</v>
      </c>
      <c r="D151">
        <f t="shared" si="7"/>
        <v>10.95649047965205</v>
      </c>
      <c r="E151">
        <f t="shared" si="7"/>
        <v>0.95613160394487084</v>
      </c>
      <c r="F151">
        <f t="shared" si="7"/>
        <v>11.007557973965451</v>
      </c>
      <c r="G151">
        <f t="shared" si="7"/>
        <v>2.1237308974024665E-3</v>
      </c>
      <c r="H151">
        <f t="shared" si="7"/>
        <v>2.7925306245804034E-4</v>
      </c>
      <c r="I151">
        <f t="shared" si="7"/>
        <v>7.0595906767816423</v>
      </c>
      <c r="J151">
        <f t="shared" si="7"/>
        <v>4.8118282148195242</v>
      </c>
      <c r="K151">
        <f t="shared" si="7"/>
        <v>7.8553349048176457</v>
      </c>
      <c r="L151">
        <f t="shared" si="7"/>
        <v>28.772531140043867</v>
      </c>
      <c r="M151">
        <f t="shared" si="7"/>
        <v>71.227468859956133</v>
      </c>
    </row>
    <row r="152" spans="1:53">
      <c r="A152" s="1">
        <v>1550</v>
      </c>
      <c r="B152">
        <f t="shared" ref="B152:M152" si="8">100*AC136</f>
        <v>11.734504596762143</v>
      </c>
      <c r="C152">
        <f t="shared" si="8"/>
        <v>16.019978888552817</v>
      </c>
      <c r="D152">
        <f t="shared" si="8"/>
        <v>10.566879908437757</v>
      </c>
      <c r="E152">
        <f t="shared" si="8"/>
        <v>0.88276717030969565</v>
      </c>
      <c r="F152">
        <f t="shared" si="8"/>
        <v>12.318326726413256</v>
      </c>
      <c r="G152">
        <f t="shared" si="8"/>
        <v>1.6048637494109571E-3</v>
      </c>
      <c r="H152">
        <f t="shared" si="8"/>
        <v>2.535162695294044E-4</v>
      </c>
      <c r="I152">
        <f t="shared" si="8"/>
        <v>6.8389437219268396</v>
      </c>
      <c r="J152">
        <f t="shared" si="8"/>
        <v>4.6995686973796369</v>
      </c>
      <c r="K152">
        <f t="shared" si="8"/>
        <v>12.331943809116746</v>
      </c>
      <c r="L152">
        <f t="shared" si="8"/>
        <v>24.605228101082162</v>
      </c>
      <c r="M152">
        <f t="shared" si="8"/>
        <v>75.394771898917838</v>
      </c>
    </row>
    <row r="153" spans="1:53">
      <c r="A153" s="1">
        <v>1567</v>
      </c>
      <c r="B153">
        <f t="shared" ref="B153:M153" si="9">100*AP136</f>
        <v>11.611848328897931</v>
      </c>
      <c r="C153">
        <f t="shared" si="9"/>
        <v>15.804763130019211</v>
      </c>
      <c r="D153">
        <f t="shared" si="9"/>
        <v>10.272459549441299</v>
      </c>
      <c r="E153">
        <f t="shared" si="9"/>
        <v>0.86068793553401712</v>
      </c>
      <c r="F153">
        <f t="shared" si="9"/>
        <v>12.596126309907978</v>
      </c>
      <c r="G153">
        <f t="shared" si="9"/>
        <v>1.4819132383514964E-3</v>
      </c>
      <c r="H153">
        <f t="shared" si="9"/>
        <v>2.4602867169237362E-4</v>
      </c>
      <c r="I153">
        <f t="shared" si="9"/>
        <v>6.7655051492111955</v>
      </c>
      <c r="J153">
        <f t="shared" si="9"/>
        <v>4.6554563130543016</v>
      </c>
      <c r="K153">
        <f t="shared" si="9"/>
        <v>23.273617734631589</v>
      </c>
      <c r="L153">
        <f t="shared" si="9"/>
        <v>14.157807607392433</v>
      </c>
      <c r="M153">
        <f t="shared" si="9"/>
        <v>85.842192392607558</v>
      </c>
    </row>
    <row r="155" spans="1:53">
      <c r="A155" s="1">
        <v>2050</v>
      </c>
      <c r="B155">
        <f>100*B146</f>
        <v>25.163802941260776</v>
      </c>
      <c r="C155">
        <f t="shared" ref="C155:M155" si="10">100*C146</f>
        <v>6.9648087141682042</v>
      </c>
      <c r="D155">
        <f t="shared" si="10"/>
        <v>1.7449802660003801</v>
      </c>
      <c r="E155">
        <f t="shared" si="10"/>
        <v>2.3508107508181721</v>
      </c>
      <c r="F155">
        <f t="shared" si="10"/>
        <v>34.674831244332594</v>
      </c>
      <c r="G155">
        <f t="shared" si="10"/>
        <v>9.2213190310681085E-3</v>
      </c>
      <c r="H155">
        <f t="shared" si="10"/>
        <v>6.7233785311243254E-4</v>
      </c>
      <c r="I155">
        <f t="shared" si="10"/>
        <v>14.052351410861874</v>
      </c>
      <c r="J155">
        <f t="shared" si="10"/>
        <v>10.225363243027944</v>
      </c>
      <c r="K155">
        <f t="shared" si="10"/>
        <v>4.3777700419651131</v>
      </c>
      <c r="L155">
        <f t="shared" si="10"/>
        <v>0.4353877306807622</v>
      </c>
      <c r="M155">
        <f t="shared" si="10"/>
        <v>99.564612269319241</v>
      </c>
    </row>
    <row r="156" spans="1:53">
      <c r="A156" s="1">
        <v>2067</v>
      </c>
      <c r="B156">
        <f t="shared" ref="B156:M156" si="11">100*P146</f>
        <v>20.957748788351218</v>
      </c>
      <c r="C156">
        <f t="shared" si="11"/>
        <v>6.4031685841879904</v>
      </c>
      <c r="D156">
        <f t="shared" si="11"/>
        <v>1.8459458266993281</v>
      </c>
      <c r="E156">
        <f t="shared" si="11"/>
        <v>1.5827086574386375</v>
      </c>
      <c r="F156">
        <f t="shared" si="11"/>
        <v>23.993335918463956</v>
      </c>
      <c r="G156">
        <f t="shared" si="11"/>
        <v>4.1820028378032701E-3</v>
      </c>
      <c r="H156">
        <f t="shared" si="11"/>
        <v>4.5138967894140696E-4</v>
      </c>
      <c r="I156">
        <f t="shared" si="11"/>
        <v>9.7974500480282938</v>
      </c>
      <c r="J156">
        <f t="shared" si="11"/>
        <v>6.9974681729293486</v>
      </c>
      <c r="K156">
        <f t="shared" si="11"/>
        <v>28.12258193691536</v>
      </c>
      <c r="L156">
        <f t="shared" si="11"/>
        <v>0.29495867446913371</v>
      </c>
      <c r="M156">
        <f t="shared" si="11"/>
        <v>99.705041325530857</v>
      </c>
    </row>
    <row r="157" spans="1:53">
      <c r="A157" s="1">
        <v>1550</v>
      </c>
      <c r="B157">
        <f t="shared" ref="B157:M157" si="12">100*AC146</f>
        <v>18.215573041695215</v>
      </c>
      <c r="C157">
        <f t="shared" si="12"/>
        <v>6.1835249843458104</v>
      </c>
      <c r="D157">
        <f t="shared" si="12"/>
        <v>1.8001043400681993</v>
      </c>
      <c r="E157">
        <f t="shared" si="12"/>
        <v>1.3095578364189893</v>
      </c>
      <c r="F157">
        <f t="shared" si="12"/>
        <v>22.311980745319566</v>
      </c>
      <c r="G157">
        <f t="shared" si="12"/>
        <v>2.6382595948847873E-3</v>
      </c>
      <c r="H157">
        <f t="shared" si="12"/>
        <v>3.7015125237748169E-4</v>
      </c>
      <c r="I157">
        <f t="shared" si="12"/>
        <v>8.7928837846790042</v>
      </c>
      <c r="J157">
        <f t="shared" si="12"/>
        <v>6.2568402839640838</v>
      </c>
      <c r="K157">
        <f t="shared" si="12"/>
        <v>34.856903694638952</v>
      </c>
      <c r="L157">
        <f t="shared" si="12"/>
        <v>0.26962287802292573</v>
      </c>
      <c r="M157">
        <f t="shared" si="12"/>
        <v>99.730377121977071</v>
      </c>
    </row>
    <row r="158" spans="1:53">
      <c r="A158" s="1">
        <v>1567</v>
      </c>
      <c r="B158">
        <f t="shared" ref="B158:M158" si="13">100*AP146</f>
        <v>14.703757692385947</v>
      </c>
      <c r="C158">
        <f t="shared" si="13"/>
        <v>6.0372527740426474</v>
      </c>
      <c r="D158">
        <f t="shared" si="13"/>
        <v>1.7628592636618201</v>
      </c>
      <c r="E158">
        <f t="shared" si="13"/>
        <v>1.0579145676886204</v>
      </c>
      <c r="F158">
        <f t="shared" si="13"/>
        <v>18.312907269111864</v>
      </c>
      <c r="G158">
        <f t="shared" si="13"/>
        <v>1.8213842823960396E-3</v>
      </c>
      <c r="H158">
        <f t="shared" si="13"/>
        <v>2.9908749385984881E-4</v>
      </c>
      <c r="I158">
        <f t="shared" si="13"/>
        <v>7.8608097745728429</v>
      </c>
      <c r="J158">
        <f t="shared" si="13"/>
        <v>5.5337978829791785</v>
      </c>
      <c r="K158">
        <f t="shared" si="13"/>
        <v>44.481711529451147</v>
      </c>
      <c r="L158">
        <f t="shared" si="13"/>
        <v>0.24686877432966636</v>
      </c>
      <c r="M158">
        <f t="shared" si="13"/>
        <v>99.75313122567033</v>
      </c>
    </row>
    <row r="166" spans="1:53">
      <c r="A166" t="s">
        <v>40</v>
      </c>
    </row>
    <row r="167" spans="1:53">
      <c r="B167" s="2" t="s">
        <v>43</v>
      </c>
      <c r="C167" s="2" t="s">
        <v>45</v>
      </c>
      <c r="D167" s="2" t="s">
        <v>47</v>
      </c>
      <c r="E167" s="2" t="s">
        <v>49</v>
      </c>
      <c r="F167" s="2" t="s">
        <v>51</v>
      </c>
      <c r="G167" s="2" t="s">
        <v>53</v>
      </c>
      <c r="H167" s="2" t="s">
        <v>55</v>
      </c>
      <c r="I167" t="s">
        <v>60</v>
      </c>
      <c r="J167" t="s">
        <v>62</v>
      </c>
      <c r="K167" t="s">
        <v>64</v>
      </c>
      <c r="L167" t="s">
        <v>57</v>
      </c>
      <c r="M167" s="2" t="s">
        <v>58</v>
      </c>
    </row>
    <row r="168" spans="1:53">
      <c r="A168" s="1">
        <v>2010</v>
      </c>
      <c r="B168">
        <v>5.5209999999999999E-3</v>
      </c>
      <c r="C168">
        <v>7.2680000000000002E-3</v>
      </c>
      <c r="D168">
        <v>7.0999999999999994E-2</v>
      </c>
      <c r="E168">
        <v>7.9699999999999997E-4</v>
      </c>
      <c r="F168">
        <v>1.895E-3</v>
      </c>
      <c r="G168">
        <v>2.7292699999999999E-6</v>
      </c>
      <c r="H168">
        <v>2.5983999999999998E-7</v>
      </c>
      <c r="I168">
        <v>6.7999999999999996E-3</v>
      </c>
      <c r="J168">
        <v>3.3999999999999998E-3</v>
      </c>
      <c r="K168">
        <v>2.0000000000000001E-4</v>
      </c>
      <c r="L168">
        <v>0.90311601089000004</v>
      </c>
      <c r="M168">
        <v>9.6883989109999957E-2</v>
      </c>
      <c r="O168" s="1">
        <v>2010</v>
      </c>
      <c r="P168">
        <v>5.5209999999999999E-3</v>
      </c>
      <c r="Q168">
        <v>7.2680000000000002E-3</v>
      </c>
      <c r="R168">
        <v>7.0999999999999994E-2</v>
      </c>
      <c r="S168">
        <v>7.9699999999999997E-4</v>
      </c>
      <c r="T168">
        <v>1.895E-3</v>
      </c>
      <c r="U168">
        <v>2.7292699999999999E-6</v>
      </c>
      <c r="V168">
        <v>2.5983999999999998E-7</v>
      </c>
      <c r="W168">
        <v>6.7999999999999996E-3</v>
      </c>
      <c r="X168">
        <v>3.3999999999999998E-3</v>
      </c>
      <c r="Y168">
        <v>2.0000000000000001E-4</v>
      </c>
      <c r="Z168">
        <v>0.90311601089000004</v>
      </c>
      <c r="AA168">
        <v>9.6883989109999957E-2</v>
      </c>
      <c r="AC168">
        <v>5.5209999999999999E-3</v>
      </c>
      <c r="AD168">
        <v>7.2680000000000002E-3</v>
      </c>
      <c r="AE168">
        <v>7.0999999999999994E-2</v>
      </c>
      <c r="AF168">
        <v>7.9699999999999997E-4</v>
      </c>
      <c r="AG168">
        <v>1.895E-3</v>
      </c>
      <c r="AH168">
        <v>2.7292699999999999E-6</v>
      </c>
      <c r="AI168">
        <v>2.5983999999999998E-7</v>
      </c>
      <c r="AJ168">
        <v>6.7999999999999996E-3</v>
      </c>
      <c r="AK168">
        <v>3.3999999999999998E-3</v>
      </c>
      <c r="AL168">
        <v>2.0000000000000001E-4</v>
      </c>
      <c r="AM168">
        <v>0.90311601089000004</v>
      </c>
      <c r="AN168">
        <v>9.6883989109999957E-2</v>
      </c>
      <c r="AP168">
        <v>5.5209999999999999E-3</v>
      </c>
      <c r="AQ168">
        <v>7.2680000000000002E-3</v>
      </c>
      <c r="AR168">
        <v>7.0999999999999994E-2</v>
      </c>
      <c r="AS168">
        <v>7.9699999999999997E-4</v>
      </c>
      <c r="AT168">
        <v>1.895E-3</v>
      </c>
      <c r="AU168">
        <v>2.7292699999999999E-6</v>
      </c>
      <c r="AV168">
        <v>2.5983999999999998E-7</v>
      </c>
      <c r="AW168">
        <v>6.7999999999999996E-3</v>
      </c>
      <c r="AX168">
        <v>3.3999999999999998E-3</v>
      </c>
      <c r="AY168">
        <v>2.0000000000000001E-4</v>
      </c>
      <c r="AZ168">
        <v>0.90311601089000004</v>
      </c>
      <c r="BA168">
        <v>9.6883989109999957E-2</v>
      </c>
    </row>
    <row r="169" spans="1:53">
      <c r="A169" s="1">
        <v>2015</v>
      </c>
      <c r="B169">
        <v>6.5175493131476511E-3</v>
      </c>
      <c r="C169">
        <v>8.4648175512256046E-3</v>
      </c>
      <c r="D169">
        <v>7.5677550474671382E-2</v>
      </c>
      <c r="E169">
        <v>9.1671257269948221E-4</v>
      </c>
      <c r="F169">
        <v>2.3155230167820964E-3</v>
      </c>
      <c r="G169">
        <v>3.095106042448456E-6</v>
      </c>
      <c r="H169">
        <v>2.9816488438352064E-7</v>
      </c>
      <c r="I169">
        <v>7.6882072626266217E-3</v>
      </c>
      <c r="J169">
        <v>3.9111453766546758E-3</v>
      </c>
      <c r="K169">
        <v>3.5975520680942697E-4</v>
      </c>
      <c r="L169">
        <v>0.89414534595445627</v>
      </c>
      <c r="M169">
        <v>0.10585465404554373</v>
      </c>
      <c r="O169" s="1">
        <v>2015</v>
      </c>
      <c r="P169">
        <v>6.4622510853607189E-3</v>
      </c>
      <c r="Q169">
        <v>8.4386292281294246E-3</v>
      </c>
      <c r="R169">
        <v>7.5665376363618836E-2</v>
      </c>
      <c r="S169">
        <v>9.087890904157205E-4</v>
      </c>
      <c r="T169">
        <v>2.3063003331624909E-3</v>
      </c>
      <c r="U169">
        <v>3.0591167862970978E-6</v>
      </c>
      <c r="V169">
        <v>2.9544060088935215E-7</v>
      </c>
      <c r="W169">
        <v>7.6648451200739638E-3</v>
      </c>
      <c r="X169">
        <v>3.8989403904550793E-3</v>
      </c>
      <c r="Y169">
        <v>4.9926027188876916E-4</v>
      </c>
      <c r="Z169">
        <v>0.89415225355950778</v>
      </c>
      <c r="AA169">
        <v>0.10584774644049222</v>
      </c>
      <c r="AC169">
        <v>6.2888111049293144E-3</v>
      </c>
      <c r="AD169">
        <v>8.3549688386752533E-3</v>
      </c>
      <c r="AE169">
        <v>7.5626863176740611E-2</v>
      </c>
      <c r="AF169">
        <v>8.8431818095526177E-4</v>
      </c>
      <c r="AG169">
        <v>2.276559763038831E-3</v>
      </c>
      <c r="AH169">
        <v>2.9535441925239602E-6</v>
      </c>
      <c r="AI169">
        <v>2.8707756874009109E-7</v>
      </c>
      <c r="AJ169">
        <v>7.5907904777472801E-3</v>
      </c>
      <c r="AK169">
        <v>3.8600789057286703E-3</v>
      </c>
      <c r="AL169">
        <v>5.0899038507880626E-4</v>
      </c>
      <c r="AM169">
        <v>0.89460537854534472</v>
      </c>
      <c r="AN169">
        <v>0.10539462145465528</v>
      </c>
      <c r="AP169">
        <v>7.4708083718425973E-3</v>
      </c>
      <c r="AQ169">
        <v>1.0602013764537614E-2</v>
      </c>
      <c r="AR169">
        <v>8.6391692000541156E-2</v>
      </c>
      <c r="AS169">
        <v>1.0033488893704022E-3</v>
      </c>
      <c r="AT169">
        <v>3.0626566993048193E-3</v>
      </c>
      <c r="AU169">
        <v>3.1356897620067341E-6</v>
      </c>
      <c r="AV169">
        <v>3.2190033112922846E-7</v>
      </c>
      <c r="AW169">
        <v>9.0437385784983455E-3</v>
      </c>
      <c r="AX169">
        <v>4.7166956461020216E-3</v>
      </c>
      <c r="AY169">
        <v>6.5052873259480995E-4</v>
      </c>
      <c r="AZ169">
        <v>0.87705505972711495</v>
      </c>
      <c r="BA169">
        <v>0.12294494027288505</v>
      </c>
    </row>
    <row r="170" spans="1:53">
      <c r="A170" s="1">
        <v>2020</v>
      </c>
      <c r="B170">
        <v>7.646029584508658E-3</v>
      </c>
      <c r="C170">
        <v>9.8825626043105661E-3</v>
      </c>
      <c r="D170">
        <v>8.0681801540731013E-2</v>
      </c>
      <c r="E170">
        <v>1.0450339620122484E-3</v>
      </c>
      <c r="F170">
        <v>2.8379896262688037E-3</v>
      </c>
      <c r="G170">
        <v>3.4824759984752334E-6</v>
      </c>
      <c r="H170">
        <v>3.3863291893220577E-7</v>
      </c>
      <c r="I170">
        <v>8.6995859072403498E-3</v>
      </c>
      <c r="J170">
        <v>4.5067230506109987E-3</v>
      </c>
      <c r="K170">
        <v>4.4792741586407048E-4</v>
      </c>
      <c r="L170">
        <v>0.8842485251995359</v>
      </c>
      <c r="M170">
        <v>0.1157514748004641</v>
      </c>
      <c r="O170" s="1">
        <v>2020</v>
      </c>
      <c r="P170">
        <v>7.5324938434855803E-3</v>
      </c>
      <c r="Q170">
        <v>9.830544252543651E-3</v>
      </c>
      <c r="R170">
        <v>8.066014570650433E-2</v>
      </c>
      <c r="S170">
        <v>1.0293271032552388E-3</v>
      </c>
      <c r="T170">
        <v>2.8192395418790688E-3</v>
      </c>
      <c r="U170">
        <v>3.4059873657111082E-6</v>
      </c>
      <c r="V170">
        <v>3.3327648296337639E-7</v>
      </c>
      <c r="W170">
        <v>8.6544297677871116E-3</v>
      </c>
      <c r="X170">
        <v>4.4828161703178949E-3</v>
      </c>
      <c r="Y170">
        <v>6.8071135144117669E-4</v>
      </c>
      <c r="Z170">
        <v>0.88430655299893723</v>
      </c>
      <c r="AA170">
        <v>0.11569344700106277</v>
      </c>
      <c r="AC170">
        <v>8.8473382756902585E-3</v>
      </c>
      <c r="AD170">
        <v>1.2501122808135826E-2</v>
      </c>
      <c r="AE170">
        <v>9.2046852881164806E-2</v>
      </c>
      <c r="AF170">
        <v>1.1533118458886924E-3</v>
      </c>
      <c r="AG170">
        <v>3.7988970894872504E-3</v>
      </c>
      <c r="AH170">
        <v>3.5255607266901601E-6</v>
      </c>
      <c r="AI170">
        <v>3.6856238940259364E-7</v>
      </c>
      <c r="AJ170">
        <v>1.030458860561705E-2</v>
      </c>
      <c r="AK170">
        <v>5.4756813803962627E-3</v>
      </c>
      <c r="AL170">
        <v>9.2596450784733324E-4</v>
      </c>
      <c r="AM170">
        <v>0.8649423484826565</v>
      </c>
      <c r="AN170">
        <v>0.1350576515173435</v>
      </c>
      <c r="AP170">
        <v>1.0730838060393938E-2</v>
      </c>
      <c r="AQ170">
        <v>1.6439914015755897E-2</v>
      </c>
      <c r="AR170">
        <v>0.10468479172092181</v>
      </c>
      <c r="AS170">
        <v>1.3231581020147376E-3</v>
      </c>
      <c r="AT170">
        <v>5.348870875197676E-3</v>
      </c>
      <c r="AU170">
        <v>3.7104151271238663E-6</v>
      </c>
      <c r="AV170">
        <v>4.1660270662894201E-7</v>
      </c>
      <c r="AW170">
        <v>1.2526577920689268E-2</v>
      </c>
      <c r="AX170">
        <v>6.8481289295373015E-3</v>
      </c>
      <c r="AY170">
        <v>1.3191435489156972E-3</v>
      </c>
      <c r="AZ170">
        <v>0.84077444980873994</v>
      </c>
      <c r="BA170">
        <v>0.15922555019126006</v>
      </c>
    </row>
    <row r="171" spans="1:53">
      <c r="A171" s="1">
        <v>2025</v>
      </c>
      <c r="B171">
        <v>8.9846525671927469E-3</v>
      </c>
      <c r="C171">
        <v>1.160598435378064E-2</v>
      </c>
      <c r="D171">
        <v>8.5996443596039099E-2</v>
      </c>
      <c r="E171">
        <v>1.1902893776336715E-3</v>
      </c>
      <c r="F171">
        <v>3.5058977420335861E-3</v>
      </c>
      <c r="G171">
        <v>3.9142407019193262E-6</v>
      </c>
      <c r="H171">
        <v>3.8391047629378886E-7</v>
      </c>
      <c r="I171">
        <v>9.8860212826021865E-3</v>
      </c>
      <c r="J171">
        <v>5.2204832615112178E-3</v>
      </c>
      <c r="K171">
        <v>5.5721665785172245E-4</v>
      </c>
      <c r="L171">
        <v>0.87304871301017695</v>
      </c>
      <c r="M171">
        <v>0.12695128698982305</v>
      </c>
      <c r="O171" s="1">
        <v>2025</v>
      </c>
      <c r="P171">
        <v>8.7885549753525978E-3</v>
      </c>
      <c r="Q171">
        <v>1.1518101751090382E-2</v>
      </c>
      <c r="R171">
        <v>8.5964901279764902E-2</v>
      </c>
      <c r="S171">
        <v>1.1641776421621476E-3</v>
      </c>
      <c r="T171">
        <v>3.4732350293276587E-3</v>
      </c>
      <c r="U171">
        <v>3.7807118498464796E-6</v>
      </c>
      <c r="V171">
        <v>3.7508703676214145E-7</v>
      </c>
      <c r="W171">
        <v>9.8119416268234467E-3</v>
      </c>
      <c r="X171">
        <v>5.180651996421674E-3</v>
      </c>
      <c r="Y171">
        <v>9.2661947015093809E-4</v>
      </c>
      <c r="Z171">
        <v>0.87316766043001959</v>
      </c>
      <c r="AA171">
        <v>0.12683233956998041</v>
      </c>
      <c r="AC171">
        <v>1.4001393159200159E-2</v>
      </c>
      <c r="AD171">
        <v>2.1226071349272992E-2</v>
      </c>
      <c r="AE171">
        <v>0.11429414869102889</v>
      </c>
      <c r="AF171">
        <v>1.6522803975245813E-3</v>
      </c>
      <c r="AG171">
        <v>7.4005667356147045E-3</v>
      </c>
      <c r="AH171">
        <v>4.489499143939683E-6</v>
      </c>
      <c r="AI171">
        <v>5.1712357641686458E-7</v>
      </c>
      <c r="AJ171">
        <v>1.528944591050926E-2</v>
      </c>
      <c r="AK171">
        <v>8.5757550873761107E-3</v>
      </c>
      <c r="AL171">
        <v>2.039871116975549E-3</v>
      </c>
      <c r="AM171">
        <v>0.81551546092977723</v>
      </c>
      <c r="AN171">
        <v>0.18448453907022277</v>
      </c>
      <c r="AP171">
        <v>1.6243011277444611E-2</v>
      </c>
      <c r="AQ171">
        <v>2.6723582304514583E-2</v>
      </c>
      <c r="AR171">
        <v>0.1226133961528002</v>
      </c>
      <c r="AS171">
        <v>1.8176389860946466E-3</v>
      </c>
      <c r="AT171">
        <v>9.9388692482616538E-3</v>
      </c>
      <c r="AU171">
        <v>4.5071629114950311E-6</v>
      </c>
      <c r="AV171">
        <v>5.6037418352150984E-7</v>
      </c>
      <c r="AW171">
        <v>1.7841172871362745E-2</v>
      </c>
      <c r="AX171">
        <v>1.0255497225055669E-2</v>
      </c>
      <c r="AY171">
        <v>3.0141601946221098E-3</v>
      </c>
      <c r="AZ171">
        <v>0.79154760420274883</v>
      </c>
      <c r="BA171">
        <v>0.20845239579725117</v>
      </c>
    </row>
    <row r="172" spans="1:53">
      <c r="A172" s="1">
        <v>2030</v>
      </c>
      <c r="B172">
        <v>1.060893540255224E-2</v>
      </c>
      <c r="C172">
        <v>1.3729514769405692E-2</v>
      </c>
      <c r="D172">
        <v>9.1571503249628899E-2</v>
      </c>
      <c r="E172">
        <v>1.358912265440776E-3</v>
      </c>
      <c r="F172">
        <v>4.3739436183784135E-3</v>
      </c>
      <c r="G172">
        <v>4.4068495255073819E-6</v>
      </c>
      <c r="H172">
        <v>4.3593882486867146E-7</v>
      </c>
      <c r="I172">
        <v>1.1298087247712906E-2</v>
      </c>
      <c r="J172">
        <v>6.0883138370909076E-3</v>
      </c>
      <c r="K172">
        <v>6.9721418571790615E-4</v>
      </c>
      <c r="L172">
        <v>0.8602687326357219</v>
      </c>
      <c r="M172">
        <v>0.1397312673642781</v>
      </c>
      <c r="O172" s="1">
        <v>2030</v>
      </c>
      <c r="P172">
        <v>1.0330411793810685E-2</v>
      </c>
      <c r="Q172">
        <v>1.3649428029322098E-2</v>
      </c>
      <c r="R172">
        <v>9.1698481722180036E-2</v>
      </c>
      <c r="S172">
        <v>1.3221946944156184E-3</v>
      </c>
      <c r="T172">
        <v>4.3444269096016086E-3</v>
      </c>
      <c r="U172">
        <v>4.2006349671911596E-6</v>
      </c>
      <c r="V172">
        <v>4.2352348874169426E-7</v>
      </c>
      <c r="W172">
        <v>1.1219414108087383E-2</v>
      </c>
      <c r="X172">
        <v>6.0477877723982771E-3</v>
      </c>
      <c r="Y172">
        <v>1.2795219958677169E-3</v>
      </c>
      <c r="Z172">
        <v>0.86010370881586062</v>
      </c>
      <c r="AA172">
        <v>0.13989629118413938</v>
      </c>
      <c r="AC172">
        <v>2.3498422315143035E-2</v>
      </c>
      <c r="AD172">
        <v>3.7722871074682973E-2</v>
      </c>
      <c r="AE172">
        <v>0.13264631644708899</v>
      </c>
      <c r="AF172">
        <v>2.4825992387973598E-3</v>
      </c>
      <c r="AG172">
        <v>1.5330239058420922E-2</v>
      </c>
      <c r="AH172">
        <v>5.9384709831949424E-6</v>
      </c>
      <c r="AI172">
        <v>7.594962710370593E-7</v>
      </c>
      <c r="AJ172">
        <v>2.3220638910356223E-2</v>
      </c>
      <c r="AK172">
        <v>1.3775687466940386E-2</v>
      </c>
      <c r="AL172">
        <v>5.0666457738034847E-3</v>
      </c>
      <c r="AM172">
        <v>0.74624988174751239</v>
      </c>
      <c r="AN172">
        <v>0.25375011825248761</v>
      </c>
      <c r="AP172">
        <v>2.3749635758788679E-2</v>
      </c>
      <c r="AQ172">
        <v>4.0937951753404075E-2</v>
      </c>
      <c r="AR172">
        <v>0.13218471217753386</v>
      </c>
      <c r="AS172">
        <v>2.4264167987458961E-3</v>
      </c>
      <c r="AT172">
        <v>1.7333555151219111E-2</v>
      </c>
      <c r="AU172">
        <v>5.3785081312566215E-6</v>
      </c>
      <c r="AV172">
        <v>7.339103041937378E-7</v>
      </c>
      <c r="AW172">
        <v>2.4180947260142381E-2</v>
      </c>
      <c r="AX172">
        <v>1.4527866643902912E-2</v>
      </c>
      <c r="AY172">
        <v>6.8358390587644159E-3</v>
      </c>
      <c r="AZ172">
        <v>0.73781696297906307</v>
      </c>
      <c r="BA172">
        <v>0.26218303702093693</v>
      </c>
    </row>
    <row r="173" spans="1:53">
      <c r="A173" s="1">
        <v>2035</v>
      </c>
      <c r="B173">
        <v>1.2603173181283079E-2</v>
      </c>
      <c r="C173">
        <v>1.6368365941577517E-2</v>
      </c>
      <c r="D173">
        <v>9.7321172039588233E-2</v>
      </c>
      <c r="E173">
        <v>1.5569282944871798E-3</v>
      </c>
      <c r="F173">
        <v>5.5156705591653185E-3</v>
      </c>
      <c r="G173">
        <v>4.9727730009190235E-6</v>
      </c>
      <c r="H173">
        <v>4.9644064473981708E-7</v>
      </c>
      <c r="I173">
        <v>1.2992805767217647E-2</v>
      </c>
      <c r="J173">
        <v>7.1530576187128457E-3</v>
      </c>
      <c r="K173">
        <v>8.7972604375736649E-4</v>
      </c>
      <c r="L173">
        <v>0.84560363134056526</v>
      </c>
      <c r="M173">
        <v>0.15439636865943474</v>
      </c>
      <c r="O173" s="1">
        <v>2035</v>
      </c>
      <c r="P173">
        <v>1.543319470547222E-2</v>
      </c>
      <c r="Q173">
        <v>2.1337467557583763E-2</v>
      </c>
      <c r="R173">
        <v>0.10931817516152224</v>
      </c>
      <c r="S173">
        <v>1.8152739475886732E-3</v>
      </c>
      <c r="T173">
        <v>7.667378484886792E-3</v>
      </c>
      <c r="U173">
        <v>5.3349234626692468E-6</v>
      </c>
      <c r="V173">
        <v>5.7193063408799691E-7</v>
      </c>
      <c r="W173">
        <v>1.5742374574781441E-2</v>
      </c>
      <c r="X173">
        <v>8.8970318343493775E-3</v>
      </c>
      <c r="Y173">
        <v>2.5509277129570828E-3</v>
      </c>
      <c r="Z173">
        <v>0.81723226916676162</v>
      </c>
      <c r="AA173">
        <v>0.18276773083323838</v>
      </c>
      <c r="AC173">
        <v>3.9664036375993805E-2</v>
      </c>
      <c r="AD173">
        <v>6.5483935310328811E-2</v>
      </c>
      <c r="AE173">
        <v>0.137784828540541</v>
      </c>
      <c r="AF173">
        <v>3.7476653465952276E-3</v>
      </c>
      <c r="AG173">
        <v>3.1330453845252799E-2</v>
      </c>
      <c r="AH173">
        <v>7.945167150543006E-6</v>
      </c>
      <c r="AI173">
        <v>1.1212141365976258E-6</v>
      </c>
      <c r="AJ173">
        <v>3.4352664377127862E-2</v>
      </c>
      <c r="AK173">
        <v>2.148211294375529E-2</v>
      </c>
      <c r="AL173">
        <v>1.3197090616525624E-2</v>
      </c>
      <c r="AM173">
        <v>0.65294814626259245</v>
      </c>
      <c r="AN173">
        <v>0.34705185373740755</v>
      </c>
      <c r="AP173">
        <v>2.987893798227334E-2</v>
      </c>
      <c r="AQ173">
        <v>5.2066466244995203E-2</v>
      </c>
      <c r="AR173">
        <v>0.13384427799633594</v>
      </c>
      <c r="AS173">
        <v>2.8758595053991055E-3</v>
      </c>
      <c r="AT173">
        <v>2.4133048021587538E-2</v>
      </c>
      <c r="AU173">
        <v>5.9487419456480364E-6</v>
      </c>
      <c r="AV173">
        <v>8.5965794337708256E-7</v>
      </c>
      <c r="AW173">
        <v>2.8754200736068221E-2</v>
      </c>
      <c r="AX173">
        <v>1.775644853029839E-2</v>
      </c>
      <c r="AY173">
        <v>1.2534432774957865E-2</v>
      </c>
      <c r="AZ173">
        <v>0.6981495198081954</v>
      </c>
      <c r="BA173">
        <v>0.3018504801918046</v>
      </c>
    </row>
    <row r="174" spans="1:53">
      <c r="A174" s="1">
        <v>2040</v>
      </c>
      <c r="B174">
        <v>1.5088687957812643E-2</v>
      </c>
      <c r="C174">
        <v>1.9676353929541396E-2</v>
      </c>
      <c r="D174">
        <v>0.10312071447590238</v>
      </c>
      <c r="E174">
        <v>1.7929751394110689E-3</v>
      </c>
      <c r="F174">
        <v>7.0363023447822456E-3</v>
      </c>
      <c r="G174">
        <v>5.634279981601017E-6</v>
      </c>
      <c r="H174">
        <v>5.679005947988421E-7</v>
      </c>
      <c r="I174">
        <v>1.5044966813615036E-2</v>
      </c>
      <c r="J174">
        <v>8.4719660781341077E-3</v>
      </c>
      <c r="K174">
        <v>1.1230414405486765E-3</v>
      </c>
      <c r="L174">
        <v>0.82863878963967597</v>
      </c>
      <c r="M174">
        <v>0.17136121036032403</v>
      </c>
      <c r="O174" s="1">
        <v>2040</v>
      </c>
      <c r="P174">
        <v>2.7768213117723477E-2</v>
      </c>
      <c r="Q174">
        <v>4.0283701655764378E-2</v>
      </c>
      <c r="R174">
        <v>0.13177732852629029</v>
      </c>
      <c r="S174">
        <v>2.9058694863662621E-3</v>
      </c>
      <c r="T174">
        <v>1.7024775562480356E-2</v>
      </c>
      <c r="U174">
        <v>7.6722115539988033E-6</v>
      </c>
      <c r="V174">
        <v>8.9453673673463721E-7</v>
      </c>
      <c r="W174">
        <v>2.5268388538363124E-2</v>
      </c>
      <c r="X174">
        <v>1.5180716898928555E-2</v>
      </c>
      <c r="Y174">
        <v>6.7876347329808989E-3</v>
      </c>
      <c r="Z174">
        <v>0.73299480473281198</v>
      </c>
      <c r="AA174">
        <v>0.26700519526718802</v>
      </c>
      <c r="AC174">
        <v>6.3269410190197758E-2</v>
      </c>
      <c r="AD174">
        <v>0.10269982464983274</v>
      </c>
      <c r="AE174">
        <v>0.13091027118823054</v>
      </c>
      <c r="AF174">
        <v>5.4076324964647182E-3</v>
      </c>
      <c r="AG174">
        <v>5.8070398440629147E-2</v>
      </c>
      <c r="AH174">
        <v>1.0437435683110688E-5</v>
      </c>
      <c r="AI174">
        <v>1.5872942126177447E-6</v>
      </c>
      <c r="AJ174">
        <v>4.7283528304041984E-2</v>
      </c>
      <c r="AK174">
        <v>3.0896171821185921E-2</v>
      </c>
      <c r="AL174">
        <v>3.2770366026199899E-2</v>
      </c>
      <c r="AM174">
        <v>0.52868037215332153</v>
      </c>
      <c r="AN174">
        <v>0.47131962784667847</v>
      </c>
      <c r="AP174">
        <v>3.7679817872199657E-2</v>
      </c>
      <c r="AQ174">
        <v>6.6129233989831129E-2</v>
      </c>
      <c r="AR174">
        <v>0.13365694962360106</v>
      </c>
      <c r="AS174">
        <v>3.4120439977360912E-3</v>
      </c>
      <c r="AT174">
        <v>3.3739081034342984E-2</v>
      </c>
      <c r="AU174">
        <v>6.571509413071569E-6</v>
      </c>
      <c r="AV174">
        <v>1.0076111009159892E-6</v>
      </c>
      <c r="AW174">
        <v>3.4212557591365475E-2</v>
      </c>
      <c r="AX174">
        <v>2.1717350725783031E-2</v>
      </c>
      <c r="AY174">
        <v>2.3372702014883402E-2</v>
      </c>
      <c r="AZ174">
        <v>0.64607268402974316</v>
      </c>
      <c r="BA174">
        <v>0.35392731597025684</v>
      </c>
    </row>
    <row r="175" spans="1:53">
      <c r="A175" s="1">
        <v>2045</v>
      </c>
      <c r="B175">
        <v>1.8213240522984918E-2</v>
      </c>
      <c r="C175">
        <v>2.3846157469400532E-2</v>
      </c>
      <c r="D175">
        <v>0.10879814811935985</v>
      </c>
      <c r="E175">
        <v>2.0763261885410507E-3</v>
      </c>
      <c r="F175">
        <v>9.0818402484902083E-3</v>
      </c>
      <c r="G175">
        <v>6.4117564750278648E-6</v>
      </c>
      <c r="H175">
        <v>6.5288727998445933E-7</v>
      </c>
      <c r="I175">
        <v>1.7543943969181373E-2</v>
      </c>
      <c r="J175">
        <v>1.0116542501980779E-2</v>
      </c>
      <c r="K175">
        <v>1.4521358000021359E-3</v>
      </c>
      <c r="L175">
        <v>0.80886460053630427</v>
      </c>
      <c r="M175">
        <v>0.19113539946369573</v>
      </c>
      <c r="O175" s="1">
        <v>2045</v>
      </c>
      <c r="P175">
        <v>5.4590153137631464E-2</v>
      </c>
      <c r="Q175">
        <v>8.0571607678368656E-2</v>
      </c>
      <c r="R175">
        <v>0.13761008399756874</v>
      </c>
      <c r="S175">
        <v>5.0158913681861983E-3</v>
      </c>
      <c r="T175">
        <v>4.1183576767255772E-2</v>
      </c>
      <c r="U175">
        <v>1.194081889333537E-5</v>
      </c>
      <c r="V175">
        <v>1.5052692051548901E-6</v>
      </c>
      <c r="W175">
        <v>4.1796544973207797E-2</v>
      </c>
      <c r="X175">
        <v>2.674108501787156E-2</v>
      </c>
      <c r="Y175">
        <v>2.1093719075282413E-2</v>
      </c>
      <c r="Z175">
        <v>0.59138389189652896</v>
      </c>
      <c r="AA175">
        <v>0.40861610810347104</v>
      </c>
      <c r="AC175">
        <v>8.3220584066491063E-2</v>
      </c>
      <c r="AD175">
        <v>0.12756010980485188</v>
      </c>
      <c r="AE175">
        <v>0.12259631737240803</v>
      </c>
      <c r="AF175">
        <v>6.6905668548981135E-3</v>
      </c>
      <c r="AG175">
        <v>8.1817694417042258E-2</v>
      </c>
      <c r="AH175">
        <v>1.2427394349055074E-5</v>
      </c>
      <c r="AI175">
        <v>1.9433334164327739E-6</v>
      </c>
      <c r="AJ175">
        <v>5.597638173831955E-2</v>
      </c>
      <c r="AK175">
        <v>3.7496194637574233E-2</v>
      </c>
      <c r="AL175">
        <v>6.1351795271118913E-2</v>
      </c>
      <c r="AM175">
        <v>0.42327598510953052</v>
      </c>
      <c r="AN175">
        <v>0.57672401489046954</v>
      </c>
      <c r="AP175">
        <v>4.7569940532273716E-2</v>
      </c>
      <c r="AQ175">
        <v>8.3403280111028683E-2</v>
      </c>
      <c r="AR175">
        <v>0.13118068802199556</v>
      </c>
      <c r="AS175">
        <v>4.0497650498399207E-3</v>
      </c>
      <c r="AT175">
        <v>4.7159536057570332E-2</v>
      </c>
      <c r="AU175">
        <v>7.2562440756131358E-6</v>
      </c>
      <c r="AV175">
        <v>1.1813349554568655E-6</v>
      </c>
      <c r="AW175">
        <v>4.0622491491691871E-2</v>
      </c>
      <c r="AX175">
        <v>2.6497605632568411E-2</v>
      </c>
      <c r="AY175">
        <v>4.4285936567950629E-2</v>
      </c>
      <c r="AZ175">
        <v>0.57522231895604992</v>
      </c>
      <c r="BA175">
        <v>0.42477768104395008</v>
      </c>
    </row>
    <row r="176" spans="1:53">
      <c r="A176" s="1">
        <v>2050</v>
      </c>
      <c r="B176">
        <v>2.2171468169665091E-2</v>
      </c>
      <c r="C176">
        <v>2.9122898223689873E-2</v>
      </c>
      <c r="D176">
        <v>0.11413316627150123</v>
      </c>
      <c r="E176">
        <v>2.4184509953469012E-3</v>
      </c>
      <c r="F176">
        <v>1.1858285609337497E-2</v>
      </c>
      <c r="G176">
        <v>7.3302396860737544E-6</v>
      </c>
      <c r="H176">
        <v>7.545354086410403E-7</v>
      </c>
      <c r="I176">
        <v>2.0601022539986892E-2</v>
      </c>
      <c r="J176">
        <v>1.2178758015324883E-2</v>
      </c>
      <c r="K176">
        <v>1.9034835206172343E-3</v>
      </c>
      <c r="L176">
        <v>0.78560438187943571</v>
      </c>
      <c r="M176">
        <v>0.21439561812056429</v>
      </c>
      <c r="O176" s="1">
        <v>2050</v>
      </c>
      <c r="P176">
        <v>0.11103329967463778</v>
      </c>
      <c r="Q176">
        <v>0.15499328836378543</v>
      </c>
      <c r="R176">
        <v>0.11372747125110361</v>
      </c>
      <c r="S176">
        <v>8.947823027241418E-3</v>
      </c>
      <c r="T176">
        <v>0.10038296139719884</v>
      </c>
      <c r="U176">
        <v>1.9900864047890626E-5</v>
      </c>
      <c r="V176">
        <v>2.619024344133132E-6</v>
      </c>
      <c r="W176">
        <v>6.7257137757860491E-2</v>
      </c>
      <c r="X176">
        <v>4.561813914761987E-2</v>
      </c>
      <c r="Y176">
        <v>7.0202392532712002E-2</v>
      </c>
      <c r="Z176">
        <v>0.32781496695944851</v>
      </c>
      <c r="AA176">
        <v>0.67218503304055144</v>
      </c>
      <c r="AC176">
        <v>0.10637369089699754</v>
      </c>
      <c r="AD176">
        <v>0.15053746777635008</v>
      </c>
      <c r="AE176">
        <v>0.11090771286280203</v>
      </c>
      <c r="AF176">
        <v>8.1045264007874977E-3</v>
      </c>
      <c r="AG176">
        <v>0.11071859836104632</v>
      </c>
      <c r="AH176">
        <v>1.4712486541189261E-5</v>
      </c>
      <c r="AI176">
        <v>2.3327698968977317E-6</v>
      </c>
      <c r="AJ176">
        <v>6.4779462790716724E-2</v>
      </c>
      <c r="AK176">
        <v>4.4327536212886841E-2</v>
      </c>
      <c r="AL176">
        <v>0.10832648858150719</v>
      </c>
      <c r="AM176">
        <v>0.2959074708604677</v>
      </c>
      <c r="AN176">
        <v>0.70409252913953235</v>
      </c>
      <c r="AP176">
        <v>5.9892205698094732E-2</v>
      </c>
      <c r="AQ176">
        <v>0.10341146280514352</v>
      </c>
      <c r="AR176">
        <v>0.12582991095577142</v>
      </c>
      <c r="AS176">
        <v>4.7987376291593583E-3</v>
      </c>
      <c r="AT176">
        <v>6.5303566851041703E-2</v>
      </c>
      <c r="AU176">
        <v>8.0201703810566037E-6</v>
      </c>
      <c r="AV176">
        <v>1.3832716254623591E-6</v>
      </c>
      <c r="AW176">
        <v>4.7900217986390756E-2</v>
      </c>
      <c r="AX176">
        <v>3.2068663852992514E-2</v>
      </c>
      <c r="AY176">
        <v>8.4271991666551402E-2</v>
      </c>
      <c r="AZ176">
        <v>0.47651383911284823</v>
      </c>
      <c r="BA176">
        <v>0.52348616088715172</v>
      </c>
    </row>
    <row r="177" spans="1:53">
      <c r="A177" s="1">
        <v>2055</v>
      </c>
      <c r="B177">
        <v>3.8509829964375963E-2</v>
      </c>
      <c r="C177">
        <v>5.1880478638691573E-2</v>
      </c>
      <c r="D177">
        <v>0.13058542165460948</v>
      </c>
      <c r="E177">
        <v>3.763555993888537E-3</v>
      </c>
      <c r="F177">
        <v>2.4736421111606566E-2</v>
      </c>
      <c r="G177">
        <v>1.0618235922017366E-5</v>
      </c>
      <c r="H177">
        <v>1.1495631124381606E-6</v>
      </c>
      <c r="I177">
        <v>3.1934850092901965E-2</v>
      </c>
      <c r="J177">
        <v>1.9995320851598768E-2</v>
      </c>
      <c r="K177">
        <v>3.8115227126378874E-3</v>
      </c>
      <c r="L177">
        <v>0.69477083118065486</v>
      </c>
      <c r="M177">
        <v>0.30522916881934514</v>
      </c>
      <c r="O177" s="1">
        <v>2055</v>
      </c>
      <c r="P177">
        <v>0.14003396751344427</v>
      </c>
      <c r="Q177">
        <v>0.17303758416444603</v>
      </c>
      <c r="R177">
        <v>9.9269299565226399E-2</v>
      </c>
      <c r="S177">
        <v>1.0760956855864064E-2</v>
      </c>
      <c r="T177">
        <v>0.13105928544907153</v>
      </c>
      <c r="U177">
        <v>2.4416016737401061E-5</v>
      </c>
      <c r="V177">
        <v>3.1247752892147501E-6</v>
      </c>
      <c r="W177">
        <v>7.6348248490623993E-2</v>
      </c>
      <c r="X177">
        <v>5.27171702416823E-2</v>
      </c>
      <c r="Y177">
        <v>0.11630254713417536</v>
      </c>
      <c r="Z177">
        <v>0.20044339979343936</v>
      </c>
      <c r="AA177">
        <v>0.79955660020656061</v>
      </c>
      <c r="AC177">
        <v>0.13691475790037669</v>
      </c>
      <c r="AD177">
        <v>0.16631320040660694</v>
      </c>
      <c r="AE177">
        <v>9.579370335246179E-2</v>
      </c>
      <c r="AF177">
        <v>1.0017505318375877E-2</v>
      </c>
      <c r="AG177">
        <v>0.14296207163891392</v>
      </c>
      <c r="AH177">
        <v>1.9180504825126739E-5</v>
      </c>
      <c r="AI177">
        <v>2.8693694190500852E-6</v>
      </c>
      <c r="AJ177">
        <v>7.3589390665835197E-2</v>
      </c>
      <c r="AK177">
        <v>5.1155704482870337E-2</v>
      </c>
      <c r="AL177">
        <v>0.1890785379909406</v>
      </c>
      <c r="AM177">
        <v>0.1341530783693744</v>
      </c>
      <c r="AN177">
        <v>0.8658469216306256</v>
      </c>
      <c r="AP177">
        <v>7.4582640904334779E-2</v>
      </c>
      <c r="AQ177">
        <v>0.12392820886756559</v>
      </c>
      <c r="AR177">
        <v>0.11683539344595595</v>
      </c>
      <c r="AS177">
        <v>5.6506010221351079E-3</v>
      </c>
      <c r="AT177">
        <v>8.8084316661240142E-2</v>
      </c>
      <c r="AU177">
        <v>8.8926853723521983E-6</v>
      </c>
      <c r="AV177">
        <v>1.6117656593675446E-6</v>
      </c>
      <c r="AW177">
        <v>5.562588391346987E-2</v>
      </c>
      <c r="AX177">
        <v>3.8120848605896068E-2</v>
      </c>
      <c r="AY177">
        <v>0.1565800277664719</v>
      </c>
      <c r="AZ177">
        <v>0.3405815743618989</v>
      </c>
      <c r="BA177">
        <v>0.65941842563810105</v>
      </c>
    </row>
    <row r="178" spans="1:53">
      <c r="A178" s="1">
        <v>2060</v>
      </c>
      <c r="B178">
        <v>0.14161940853683913</v>
      </c>
      <c r="C178">
        <v>0.16287464299395979</v>
      </c>
      <c r="D178">
        <v>0.13354691967561852</v>
      </c>
      <c r="E178">
        <v>1.3463537852414831E-2</v>
      </c>
      <c r="F178">
        <v>0.14571642158733472</v>
      </c>
      <c r="G178">
        <v>4.3210762927871521E-5</v>
      </c>
      <c r="H178">
        <v>3.9480767718786832E-6</v>
      </c>
      <c r="I178">
        <v>9.6093937275931254E-2</v>
      </c>
      <c r="J178">
        <v>6.6570995481097572E-2</v>
      </c>
      <c r="K178">
        <v>1.9061791968804982E-2</v>
      </c>
      <c r="L178">
        <v>0.22100518578829936</v>
      </c>
      <c r="M178">
        <v>0.77899481421170069</v>
      </c>
      <c r="O178" s="1">
        <v>2060</v>
      </c>
      <c r="P178">
        <v>0.17395874936679578</v>
      </c>
      <c r="Q178">
        <v>0.17604319047952771</v>
      </c>
      <c r="R178">
        <v>8.0700448017925169E-2</v>
      </c>
      <c r="S178">
        <v>1.3331422931276982E-2</v>
      </c>
      <c r="T178">
        <v>0.17855949435078561</v>
      </c>
      <c r="U178">
        <v>3.4013773498660374E-5</v>
      </c>
      <c r="V178">
        <v>3.835812118417937E-6</v>
      </c>
      <c r="W178">
        <v>8.752311471797751E-2</v>
      </c>
      <c r="X178">
        <v>6.1570090694104948E-2</v>
      </c>
      <c r="Y178">
        <v>0.19169775754335133</v>
      </c>
      <c r="Z178">
        <v>3.6577882312637928E-2</v>
      </c>
      <c r="AA178">
        <v>0.96342211768736208</v>
      </c>
      <c r="AC178">
        <v>0.15615371984320517</v>
      </c>
      <c r="AD178">
        <v>0.16106371975944936</v>
      </c>
      <c r="AE178">
        <v>7.5379428728657716E-2</v>
      </c>
      <c r="AF178">
        <v>1.1385964319034476E-2</v>
      </c>
      <c r="AG178">
        <v>0.17592410459390043</v>
      </c>
      <c r="AH178">
        <v>2.2773509235626835E-5</v>
      </c>
      <c r="AI178">
        <v>3.2412351318975301E-6</v>
      </c>
      <c r="AJ178">
        <v>8.041126725067814E-2</v>
      </c>
      <c r="AK178">
        <v>5.66182840239699E-2</v>
      </c>
      <c r="AL178">
        <v>0.2606099059280968</v>
      </c>
      <c r="AM178">
        <v>2.2427590808640555E-2</v>
      </c>
      <c r="AN178">
        <v>0.97757240919135946</v>
      </c>
      <c r="AP178">
        <v>0.10801644100064611</v>
      </c>
      <c r="AQ178">
        <v>0.14504185445273735</v>
      </c>
      <c r="AR178">
        <v>0.10112407738679553</v>
      </c>
      <c r="AS178">
        <v>8.3491647805099996E-3</v>
      </c>
      <c r="AT178">
        <v>0.13783705682810726</v>
      </c>
      <c r="AU178">
        <v>1.5258565372327898E-5</v>
      </c>
      <c r="AV178">
        <v>2.3747290143953174E-6</v>
      </c>
      <c r="AW178">
        <v>7.0337017611408079E-2</v>
      </c>
      <c r="AX178">
        <v>4.9503737570440381E-2</v>
      </c>
      <c r="AY178">
        <v>0.37877301707496869</v>
      </c>
      <c r="AZ178">
        <v>1E-3</v>
      </c>
      <c r="BA178">
        <v>0.999</v>
      </c>
    </row>
    <row r="179" spans="1:53">
      <c r="A179" s="1">
        <v>2065</v>
      </c>
      <c r="B179">
        <v>0.21859626975242608</v>
      </c>
      <c r="C179">
        <v>0.17905554673700258</v>
      </c>
      <c r="D179">
        <v>4.5058194309187727E-2</v>
      </c>
      <c r="E179">
        <v>2.0638375880120255E-2</v>
      </c>
      <c r="F179">
        <v>0.27793251338811564</v>
      </c>
      <c r="G179">
        <v>7.7804001708372243E-5</v>
      </c>
      <c r="H179">
        <v>5.9417666066726439E-6</v>
      </c>
      <c r="I179">
        <v>0.12905151455167901</v>
      </c>
      <c r="J179">
        <v>9.2869862528548106E-2</v>
      </c>
      <c r="K179">
        <v>3.5713977084605671E-2</v>
      </c>
      <c r="L179">
        <v>1E-3</v>
      </c>
      <c r="M179">
        <v>0.999</v>
      </c>
      <c r="O179" s="1">
        <v>2065</v>
      </c>
      <c r="P179">
        <v>0.18162339420355531</v>
      </c>
      <c r="Q179">
        <v>0.15304359689717645</v>
      </c>
      <c r="R179">
        <v>6.1068121142739858E-2</v>
      </c>
      <c r="S179">
        <v>1.39059013084271E-2</v>
      </c>
      <c r="T179">
        <v>0.19093841823325361</v>
      </c>
      <c r="U179">
        <v>3.6315350775324586E-5</v>
      </c>
      <c r="V179">
        <v>3.9926088465168822E-6</v>
      </c>
      <c r="W179">
        <v>8.9916645139992715E-2</v>
      </c>
      <c r="X179">
        <v>6.3503507608111048E-2</v>
      </c>
      <c r="Y179">
        <v>0.2130279557727332</v>
      </c>
      <c r="Z179">
        <v>3.2932151734388806E-2</v>
      </c>
      <c r="AA179">
        <v>0.96706784826561121</v>
      </c>
      <c r="AC179">
        <v>0.16030032414606071</v>
      </c>
      <c r="AD179">
        <v>0.14042045713332346</v>
      </c>
      <c r="AE179">
        <v>5.7795976652053598E-2</v>
      </c>
      <c r="AF179">
        <v>1.1682403098903229E-2</v>
      </c>
      <c r="AG179">
        <v>0.18332207234283668</v>
      </c>
      <c r="AH179">
        <v>2.3649680833227744E-5</v>
      </c>
      <c r="AI179">
        <v>3.321445952933606E-6</v>
      </c>
      <c r="AJ179">
        <v>8.1756378077594408E-2</v>
      </c>
      <c r="AK179">
        <v>5.7704640512141921E-2</v>
      </c>
      <c r="AL179">
        <v>0.27889536111713398</v>
      </c>
      <c r="AM179">
        <v>2.8095415793166035E-2</v>
      </c>
      <c r="AN179">
        <v>0.97190458420683401</v>
      </c>
      <c r="AP179">
        <v>0.10812991422435071</v>
      </c>
      <c r="AQ179">
        <v>0.12842914294679944</v>
      </c>
      <c r="AR179">
        <v>7.3047575287103553E-2</v>
      </c>
      <c r="AS179">
        <v>8.3579649655785536E-3</v>
      </c>
      <c r="AT179">
        <v>0.13805695804270118</v>
      </c>
      <c r="AU179">
        <v>1.5280864212422785E-5</v>
      </c>
      <c r="AV179">
        <v>2.3771394416493819E-6</v>
      </c>
      <c r="AW179">
        <v>7.0386977956997596E-2</v>
      </c>
      <c r="AX179">
        <v>4.9543957789972892E-2</v>
      </c>
      <c r="AY179">
        <v>0.37995968007284925</v>
      </c>
      <c r="AZ179">
        <v>4.4070170709992654E-2</v>
      </c>
      <c r="BA179">
        <v>0.95592982929000736</v>
      </c>
    </row>
    <row r="180" spans="1:53">
      <c r="A180" s="1">
        <v>2070</v>
      </c>
      <c r="B180">
        <v>0.21886038434306554</v>
      </c>
      <c r="C180">
        <v>0.14923806862593525</v>
      </c>
      <c r="D180">
        <v>3.8305870587259448E-2</v>
      </c>
      <c r="E180">
        <v>2.0662892706432168E-2</v>
      </c>
      <c r="F180">
        <v>0.27846808367240244</v>
      </c>
      <c r="G180">
        <v>7.7954083688809036E-5</v>
      </c>
      <c r="H180">
        <v>5.948450984524221E-6</v>
      </c>
      <c r="I180">
        <v>0.12915027047330532</v>
      </c>
      <c r="J180">
        <v>9.2951602122415933E-2</v>
      </c>
      <c r="K180">
        <v>3.5784335909245499E-2</v>
      </c>
      <c r="L180">
        <v>3.6494589025265207E-2</v>
      </c>
      <c r="M180">
        <v>0.96350541097473474</v>
      </c>
      <c r="O180" s="1">
        <v>2070</v>
      </c>
      <c r="P180">
        <v>0.18868827846904557</v>
      </c>
      <c r="Q180">
        <v>0.13509120215584006</v>
      </c>
      <c r="R180">
        <v>4.9183486873844662E-2</v>
      </c>
      <c r="S180">
        <v>1.4428005154182735E-2</v>
      </c>
      <c r="T180">
        <v>0.20345294468953123</v>
      </c>
      <c r="U180">
        <v>3.823902322677563E-5</v>
      </c>
      <c r="V180">
        <v>4.1341880431756603E-6</v>
      </c>
      <c r="W180">
        <v>9.2156127482792158E-2</v>
      </c>
      <c r="X180">
        <v>6.5326649945705348E-2</v>
      </c>
      <c r="Y180">
        <v>0.23335306745562787</v>
      </c>
      <c r="Z180">
        <v>1.8277864562160417E-2</v>
      </c>
      <c r="AA180">
        <v>0.98172213543783959</v>
      </c>
      <c r="AC180">
        <v>0.16520705063413665</v>
      </c>
      <c r="AD180">
        <v>0.12544849517208609</v>
      </c>
      <c r="AE180">
        <v>4.7124391865519755E-2</v>
      </c>
      <c r="AF180">
        <v>1.202379275671921E-2</v>
      </c>
      <c r="AG180">
        <v>0.19331002296869867</v>
      </c>
      <c r="AH180">
        <v>2.4474506651496686E-5</v>
      </c>
      <c r="AI180">
        <v>3.4129158810424642E-6</v>
      </c>
      <c r="AJ180">
        <v>8.3441754085424424E-2</v>
      </c>
      <c r="AK180">
        <v>5.9080281338615148E-2</v>
      </c>
      <c r="AL180">
        <v>0.30082358053587005</v>
      </c>
      <c r="AM180">
        <v>1.3512743220397543E-2</v>
      </c>
      <c r="AN180">
        <v>0.98648725677960247</v>
      </c>
      <c r="AP180">
        <v>0.11191698611297239</v>
      </c>
      <c r="AQ180">
        <v>0.11999979944292827</v>
      </c>
      <c r="AR180">
        <v>5.9224607715043662E-2</v>
      </c>
      <c r="AS180">
        <v>8.6300822402605865E-3</v>
      </c>
      <c r="AT180">
        <v>0.14759441953845495</v>
      </c>
      <c r="AU180">
        <v>1.5717154763125477E-5</v>
      </c>
      <c r="AV180">
        <v>2.4494543920302062E-6</v>
      </c>
      <c r="AW180">
        <v>7.2394028831468379E-2</v>
      </c>
      <c r="AX180">
        <v>5.119150421832671E-2</v>
      </c>
      <c r="AY180">
        <v>0.41934901612321723</v>
      </c>
      <c r="AZ180">
        <v>9.6813891681726931E-3</v>
      </c>
      <c r="BA180">
        <v>0.99031861083182726</v>
      </c>
    </row>
    <row r="181" spans="1:53">
      <c r="A181" s="1">
        <v>2075</v>
      </c>
      <c r="B181">
        <v>0.22879632198563607</v>
      </c>
      <c r="C181">
        <v>0.13235873804765316</v>
      </c>
      <c r="D181">
        <v>3.3974380371169413E-2</v>
      </c>
      <c r="E181">
        <v>2.1579269764192395E-2</v>
      </c>
      <c r="F181">
        <v>0.29928716253452342</v>
      </c>
      <c r="G181">
        <v>8.334008238192726E-5</v>
      </c>
      <c r="H181">
        <v>6.1977902064739433E-6</v>
      </c>
      <c r="I181">
        <v>0.13287795938094243</v>
      </c>
      <c r="J181">
        <v>9.6039784824000399E-2</v>
      </c>
      <c r="K181">
        <v>3.8381590014390572E-2</v>
      </c>
      <c r="L181">
        <v>1.6615255204903825E-2</v>
      </c>
      <c r="M181">
        <v>0.98338474479509619</v>
      </c>
      <c r="O181" s="1">
        <v>2075</v>
      </c>
      <c r="P181">
        <v>0.1931710407606298</v>
      </c>
      <c r="Q181">
        <v>0.11849873065076254</v>
      </c>
      <c r="R181">
        <v>4.0557472251361443E-2</v>
      </c>
      <c r="S181">
        <v>1.4759831892178428E-2</v>
      </c>
      <c r="T181">
        <v>0.21147977202562168</v>
      </c>
      <c r="U181">
        <v>3.9519387016855885E-5</v>
      </c>
      <c r="V181">
        <v>4.224029568002438E-6</v>
      </c>
      <c r="W181">
        <v>9.350799064453659E-2</v>
      </c>
      <c r="X181">
        <v>6.6428887915384149E-2</v>
      </c>
      <c r="Y181">
        <v>0.24688648788844347</v>
      </c>
      <c r="Z181">
        <v>1.4666042554496965E-2</v>
      </c>
      <c r="AA181">
        <v>0.98533395744550301</v>
      </c>
      <c r="AC181">
        <v>0.1680711714002871</v>
      </c>
      <c r="AD181">
        <v>0.1108211609261141</v>
      </c>
      <c r="AE181">
        <v>3.9121536576539113E-2</v>
      </c>
      <c r="AF181">
        <v>1.2225628732154759E-2</v>
      </c>
      <c r="AG181">
        <v>0.19890170447471547</v>
      </c>
      <c r="AH181">
        <v>2.5038190907184175E-5</v>
      </c>
      <c r="AI181">
        <v>3.4671088314150226E-6</v>
      </c>
      <c r="AJ181">
        <v>8.4345304178856648E-2</v>
      </c>
      <c r="AK181">
        <v>5.9815848815426224E-2</v>
      </c>
      <c r="AL181">
        <v>0.31430222339375197</v>
      </c>
      <c r="AM181">
        <v>1.2366916202416055E-2</v>
      </c>
      <c r="AN181">
        <v>0.98763308379758397</v>
      </c>
      <c r="AP181">
        <v>0.11316709407693901</v>
      </c>
      <c r="AQ181">
        <v>0.10808718169401774</v>
      </c>
      <c r="AR181">
        <v>4.8381180576552656E-2</v>
      </c>
      <c r="AS181">
        <v>8.7254372352543359E-3</v>
      </c>
      <c r="AT181">
        <v>0.15020375546971648</v>
      </c>
      <c r="AU181">
        <v>1.5954671884483569E-5</v>
      </c>
      <c r="AV181">
        <v>2.4753241152088234E-6</v>
      </c>
      <c r="AW181">
        <v>7.2938122562824143E-2</v>
      </c>
      <c r="AX181">
        <v>5.1632559743536699E-2</v>
      </c>
      <c r="AY181">
        <v>0.4333645441481298</v>
      </c>
      <c r="AZ181">
        <v>1.3481694497029528E-2</v>
      </c>
      <c r="BA181">
        <v>0.98651830550297048</v>
      </c>
    </row>
    <row r="182" spans="1:53">
      <c r="A182" s="1">
        <v>2080</v>
      </c>
      <c r="B182">
        <v>0.2336802392027337</v>
      </c>
      <c r="C182">
        <v>0.11615912253864893</v>
      </c>
      <c r="D182">
        <v>2.990021419752947E-2</v>
      </c>
      <c r="E182">
        <v>2.2026831860967683E-2</v>
      </c>
      <c r="F182">
        <v>0.31014314780029667</v>
      </c>
      <c r="G182">
        <v>8.5884981105294303E-5</v>
      </c>
      <c r="H182">
        <v>6.3191401302805643E-6</v>
      </c>
      <c r="I182">
        <v>0.13468209251718855</v>
      </c>
      <c r="J182">
        <v>9.7542550028661426E-2</v>
      </c>
      <c r="K182">
        <v>3.9665644817526075E-2</v>
      </c>
      <c r="L182">
        <v>1.6107952915212071E-2</v>
      </c>
      <c r="M182">
        <v>0.98389204708478795</v>
      </c>
      <c r="O182" s="1">
        <v>2080</v>
      </c>
      <c r="P182">
        <v>0.19686081689841156</v>
      </c>
      <c r="Q182">
        <v>0.10488228721431793</v>
      </c>
      <c r="R182">
        <v>3.4226043687191759E-2</v>
      </c>
      <c r="S182">
        <v>1.5030028690261798E-2</v>
      </c>
      <c r="T182">
        <v>0.21856935665246338</v>
      </c>
      <c r="U182">
        <v>4.0459336738242318E-5</v>
      </c>
      <c r="V182">
        <v>4.2969259513669983E-6</v>
      </c>
      <c r="W182">
        <v>9.4627288995916686E-2</v>
      </c>
      <c r="X182">
        <v>6.7346667804366003E-2</v>
      </c>
      <c r="Y182">
        <v>0.25820705717210168</v>
      </c>
      <c r="Z182">
        <v>1.0205696622279502E-2</v>
      </c>
      <c r="AA182">
        <v>0.98979430337772045</v>
      </c>
      <c r="AC182">
        <v>0.17061618962639735</v>
      </c>
      <c r="AD182">
        <v>9.9004815093512596E-2</v>
      </c>
      <c r="AE182">
        <v>3.3226213023472277E-2</v>
      </c>
      <c r="AF182">
        <v>1.240138094134134E-2</v>
      </c>
      <c r="AG182">
        <v>0.204413267634527</v>
      </c>
      <c r="AH182">
        <v>2.5439723069650875E-5</v>
      </c>
      <c r="AI182">
        <v>3.5140092880564873E-6</v>
      </c>
      <c r="AJ182">
        <v>8.517845410946788E-2</v>
      </c>
      <c r="AK182">
        <v>6.0499580522633885E-2</v>
      </c>
      <c r="AL182">
        <v>0.32638265937383792</v>
      </c>
      <c r="AM182">
        <v>8.2484859424520728E-3</v>
      </c>
      <c r="AN182">
        <v>0.99175151405754791</v>
      </c>
      <c r="AP182">
        <v>0.11462931170943061</v>
      </c>
      <c r="AQ182">
        <v>9.8917856212440203E-2</v>
      </c>
      <c r="AR182">
        <v>4.0819230382607687E-2</v>
      </c>
      <c r="AS182">
        <v>8.8311835712730439E-3</v>
      </c>
      <c r="AT182">
        <v>0.15393254939015411</v>
      </c>
      <c r="AU182">
        <v>1.6137304985070417E-5</v>
      </c>
      <c r="AV182">
        <v>2.5034506409993955E-6</v>
      </c>
      <c r="AW182">
        <v>7.3660534189017982E-2</v>
      </c>
      <c r="AX182">
        <v>5.222723501626117E-2</v>
      </c>
      <c r="AY182">
        <v>0.44992695728408599</v>
      </c>
      <c r="AZ182">
        <v>7.0365014891033278E-3</v>
      </c>
      <c r="BA182">
        <v>0.99296349851089671</v>
      </c>
    </row>
    <row r="183" spans="1:53">
      <c r="A183" s="1">
        <v>2085</v>
      </c>
      <c r="B183">
        <v>0.23884469279720938</v>
      </c>
      <c r="C183">
        <v>0.10296750756108893</v>
      </c>
      <c r="D183">
        <v>2.6528288785698032E-2</v>
      </c>
      <c r="E183">
        <v>2.2499151360174243E-2</v>
      </c>
      <c r="F183">
        <v>0.3218821488114938</v>
      </c>
      <c r="G183">
        <v>8.8557643836544096E-5</v>
      </c>
      <c r="H183">
        <v>6.447016290143876E-6</v>
      </c>
      <c r="I183">
        <v>0.13653592778982876</v>
      </c>
      <c r="J183">
        <v>9.9089460806800506E-2</v>
      </c>
      <c r="K183">
        <v>4.1031950599712354E-2</v>
      </c>
      <c r="L183">
        <v>1.0525866827867335E-2</v>
      </c>
      <c r="M183">
        <v>0.98947413317213262</v>
      </c>
      <c r="O183" s="1">
        <v>2085</v>
      </c>
      <c r="P183">
        <v>0.19978607365524953</v>
      </c>
      <c r="Q183">
        <v>9.2955454690370906E-2</v>
      </c>
      <c r="R183">
        <v>2.9288985095817413E-2</v>
      </c>
      <c r="S183">
        <v>1.5245079326148032E-2</v>
      </c>
      <c r="T183">
        <v>0.22412372003851871</v>
      </c>
      <c r="U183">
        <v>4.125558760784368E-5</v>
      </c>
      <c r="V183">
        <v>4.3549357206587566E-6</v>
      </c>
      <c r="W183">
        <v>9.5465790435936865E-2</v>
      </c>
      <c r="X183">
        <v>6.8033512714498021E-2</v>
      </c>
      <c r="Y183">
        <v>0.26744456900806746</v>
      </c>
      <c r="Z183">
        <v>7.6112045120645833E-3</v>
      </c>
      <c r="AA183">
        <v>0.99238879548793546</v>
      </c>
      <c r="AC183">
        <v>0.17259653624176588</v>
      </c>
      <c r="AD183">
        <v>8.837130333506775E-2</v>
      </c>
      <c r="AE183">
        <v>2.856314029400632E-2</v>
      </c>
      <c r="AF183">
        <v>1.2539401586987393E-2</v>
      </c>
      <c r="AG183">
        <v>0.20855621649605521</v>
      </c>
      <c r="AH183">
        <v>2.5793993812488296E-5</v>
      </c>
      <c r="AI183">
        <v>3.5509002514010514E-6</v>
      </c>
      <c r="AJ183">
        <v>8.5782534324945051E-2</v>
      </c>
      <c r="AK183">
        <v>6.099392817645452E-2</v>
      </c>
      <c r="AL183">
        <v>0.33605539746041307</v>
      </c>
      <c r="AM183">
        <v>6.5121971902407476E-3</v>
      </c>
      <c r="AN183">
        <v>0.99348780280975924</v>
      </c>
      <c r="AP183">
        <v>0.11562857480649422</v>
      </c>
      <c r="AQ183">
        <v>8.9703660850867617E-2</v>
      </c>
      <c r="AR183">
        <v>3.4850413805365237E-2</v>
      </c>
      <c r="AS183">
        <v>8.9060413238368497E-3</v>
      </c>
      <c r="AT183">
        <v>0.15618386432858689</v>
      </c>
      <c r="AU183">
        <v>1.6311608962997572E-5</v>
      </c>
      <c r="AV183">
        <v>2.5235921662776934E-6</v>
      </c>
      <c r="AW183">
        <v>7.409407064696473E-2</v>
      </c>
      <c r="AX183">
        <v>5.2580837460022636E-2</v>
      </c>
      <c r="AY183">
        <v>0.46157896407477972</v>
      </c>
      <c r="AZ183">
        <v>6.4547375019526785E-3</v>
      </c>
      <c r="BA183">
        <v>0.99354526249804731</v>
      </c>
    </row>
    <row r="184" spans="1:53">
      <c r="A184" s="1">
        <v>2090</v>
      </c>
      <c r="B184">
        <v>0.24272315536972069</v>
      </c>
      <c r="C184">
        <v>9.0582723790175193E-2</v>
      </c>
      <c r="D184">
        <v>2.3353635903904182E-2</v>
      </c>
      <c r="E184">
        <v>2.285245620476908E-2</v>
      </c>
      <c r="F184">
        <v>0.33105045695391733</v>
      </c>
      <c r="G184">
        <v>9.0476752264348937E-5</v>
      </c>
      <c r="H184">
        <v>6.5425127936173606E-6</v>
      </c>
      <c r="I184">
        <v>0.13787892702646221</v>
      </c>
      <c r="J184">
        <v>0.10021298298998819</v>
      </c>
      <c r="K184">
        <v>4.2056135706765328E-2</v>
      </c>
      <c r="L184">
        <v>9.1925067892398623E-3</v>
      </c>
      <c r="M184">
        <v>0.99080749321076012</v>
      </c>
      <c r="O184" s="1">
        <v>2090</v>
      </c>
      <c r="P184">
        <v>0.2020582571269568</v>
      </c>
      <c r="Q184">
        <v>8.2845423970141427E-2</v>
      </c>
      <c r="R184">
        <v>2.5361190021633652E-2</v>
      </c>
      <c r="S184">
        <v>1.5410938038840997E-2</v>
      </c>
      <c r="T184">
        <v>0.22865285386474982</v>
      </c>
      <c r="U184">
        <v>4.1821522789790928E-5</v>
      </c>
      <c r="V184">
        <v>4.3995866816657726E-6</v>
      </c>
      <c r="W184">
        <v>9.6111437154324117E-2</v>
      </c>
      <c r="X184">
        <v>6.8564282513638455E-2</v>
      </c>
      <c r="Y184">
        <v>0.27469669082092391</v>
      </c>
      <c r="Z184">
        <v>6.2527053793194273E-3</v>
      </c>
      <c r="AA184">
        <v>0.99374729462068057</v>
      </c>
      <c r="AC184">
        <v>0.17417560889213846</v>
      </c>
      <c r="AD184">
        <v>7.9348468646865927E-2</v>
      </c>
      <c r="AE184">
        <v>2.4836622850117857E-2</v>
      </c>
      <c r="AF184">
        <v>1.2648052760230632E-2</v>
      </c>
      <c r="AG184">
        <v>0.21209250936571666</v>
      </c>
      <c r="AH184">
        <v>2.6034500028886364E-5</v>
      </c>
      <c r="AI184">
        <v>3.5798367015859474E-6</v>
      </c>
      <c r="AJ184">
        <v>8.6268959266380771E-2</v>
      </c>
      <c r="AK184">
        <v>6.1393965620948759E-2</v>
      </c>
      <c r="AL184">
        <v>0.3438299882066832</v>
      </c>
      <c r="AM184">
        <v>5.3762100541873631E-3</v>
      </c>
      <c r="AN184">
        <v>0.99462378994581269</v>
      </c>
      <c r="AP184">
        <v>0.11648344683136432</v>
      </c>
      <c r="AQ184">
        <v>8.1906882848959403E-2</v>
      </c>
      <c r="AR184">
        <v>3.0191055829767308E-2</v>
      </c>
      <c r="AS184">
        <v>8.9681489936189063E-3</v>
      </c>
      <c r="AT184">
        <v>0.15836002906621585</v>
      </c>
      <c r="AU184">
        <v>1.642492268006159E-5</v>
      </c>
      <c r="AV184">
        <v>2.5401243868146595E-6</v>
      </c>
      <c r="AW184">
        <v>7.4489474104009676E-2</v>
      </c>
      <c r="AX184">
        <v>5.2906321468171202E-2</v>
      </c>
      <c r="AY184">
        <v>0.4716664162678646</v>
      </c>
      <c r="AZ184">
        <v>5.009259542962035E-3</v>
      </c>
      <c r="BA184">
        <v>0.99499074045703795</v>
      </c>
    </row>
    <row r="185" spans="1:53">
      <c r="A185" s="1">
        <v>2095</v>
      </c>
      <c r="B185">
        <v>0.24623283887189643</v>
      </c>
      <c r="C185">
        <v>8.0915648215612382E-2</v>
      </c>
      <c r="D185">
        <v>2.086811195840162E-2</v>
      </c>
      <c r="E185">
        <v>2.3172264054811785E-2</v>
      </c>
      <c r="F185">
        <v>0.33938712540857385</v>
      </c>
      <c r="G185">
        <v>9.2251531833697302E-5</v>
      </c>
      <c r="H185">
        <v>6.6288852084269257E-6</v>
      </c>
      <c r="I185">
        <v>0.13905773378636624</v>
      </c>
      <c r="J185">
        <v>0.10119976046405704</v>
      </c>
      <c r="K185">
        <v>4.2994171319856986E-2</v>
      </c>
      <c r="L185">
        <v>6.0734655033814295E-3</v>
      </c>
      <c r="M185">
        <v>0.99392653449661861</v>
      </c>
      <c r="O185" s="1">
        <v>2095</v>
      </c>
      <c r="P185">
        <v>0.20414013059709737</v>
      </c>
      <c r="Q185">
        <v>7.4092300083625454E-2</v>
      </c>
      <c r="R185">
        <v>2.2170780865181264E-2</v>
      </c>
      <c r="S185">
        <v>1.5563247062132151E-2</v>
      </c>
      <c r="T185">
        <v>0.23277374690057692</v>
      </c>
      <c r="U185">
        <v>4.2362046391992805E-5</v>
      </c>
      <c r="V185">
        <v>4.4405838142871775E-6</v>
      </c>
      <c r="W185">
        <v>9.6673862479645586E-2</v>
      </c>
      <c r="X185">
        <v>6.9026173957560916E-2</v>
      </c>
      <c r="Y185">
        <v>0.28145800487390266</v>
      </c>
      <c r="Z185">
        <v>4.0549505500712853E-3</v>
      </c>
      <c r="AA185">
        <v>0.99594504944992868</v>
      </c>
      <c r="AC185">
        <v>0.1756200954538383</v>
      </c>
      <c r="AD185">
        <v>7.1439424285206818E-2</v>
      </c>
      <c r="AE185">
        <v>2.1786340652339576E-2</v>
      </c>
      <c r="AF185">
        <v>1.2747660625709306E-2</v>
      </c>
      <c r="AG185">
        <v>0.21531207146145101</v>
      </c>
      <c r="AH185">
        <v>2.6262738321442694E-5</v>
      </c>
      <c r="AI185">
        <v>3.6063675082565999E-6</v>
      </c>
      <c r="AJ185">
        <v>8.669381581967843E-2</v>
      </c>
      <c r="AK185">
        <v>6.1743061603494208E-2</v>
      </c>
      <c r="AL185">
        <v>0.35105284037533258</v>
      </c>
      <c r="AM185">
        <v>3.5748206171201911E-3</v>
      </c>
      <c r="AN185">
        <v>0.99642517938287978</v>
      </c>
      <c r="AP185">
        <v>0.11726117208462723</v>
      </c>
      <c r="AQ185">
        <v>7.4684197929414511E-2</v>
      </c>
      <c r="AR185">
        <v>2.6393915329317605E-2</v>
      </c>
      <c r="AS185">
        <v>9.0254621690903387E-3</v>
      </c>
      <c r="AT185">
        <v>0.16024226402054892</v>
      </c>
      <c r="AU185">
        <v>1.6544967771968686E-5</v>
      </c>
      <c r="AV185">
        <v>2.5554462328139581E-6</v>
      </c>
      <c r="AW185">
        <v>7.4824576560104647E-2</v>
      </c>
      <c r="AX185">
        <v>5.3181048528839134E-2</v>
      </c>
      <c r="AY185">
        <v>0.48098571141527796</v>
      </c>
      <c r="AZ185">
        <v>3.3825515487749332E-3</v>
      </c>
      <c r="BA185">
        <v>0.99661744845122502</v>
      </c>
    </row>
    <row r="186" spans="1:53">
      <c r="A186" s="1">
        <v>2100</v>
      </c>
      <c r="B186">
        <v>0.24942297874024277</v>
      </c>
      <c r="C186">
        <v>7.137814639542088E-2</v>
      </c>
      <c r="D186">
        <v>1.8408099730575219E-2</v>
      </c>
      <c r="E186">
        <v>2.3429880017629297E-2</v>
      </c>
      <c r="F186">
        <v>0.34612288230426896</v>
      </c>
      <c r="G186">
        <v>9.35956104060092E-5</v>
      </c>
      <c r="H186">
        <v>6.6983877911115233E-6</v>
      </c>
      <c r="I186">
        <v>0.14035722430233441</v>
      </c>
      <c r="J186">
        <v>0.10228965153261052</v>
      </c>
      <c r="K186">
        <v>4.3877272934856715E-2</v>
      </c>
      <c r="L186">
        <v>4.6135700438641476E-3</v>
      </c>
      <c r="M186">
        <v>0.9953864299561358</v>
      </c>
      <c r="O186" s="1">
        <v>2100</v>
      </c>
      <c r="P186">
        <v>0.20598474152099122</v>
      </c>
      <c r="Q186">
        <v>6.5495496635261441E-2</v>
      </c>
      <c r="R186">
        <v>1.9174104816198946E-2</v>
      </c>
      <c r="S186">
        <v>1.5682733584633308E-2</v>
      </c>
      <c r="T186">
        <v>0.23601750580067327</v>
      </c>
      <c r="U186">
        <v>4.2755833366596082E-5</v>
      </c>
      <c r="V186">
        <v>4.4727111899310038E-6</v>
      </c>
      <c r="W186">
        <v>9.7278436934000762E-2</v>
      </c>
      <c r="X186">
        <v>6.9523522358678397E-2</v>
      </c>
      <c r="Y186">
        <v>0.28773260053385036</v>
      </c>
      <c r="Z186">
        <v>3.0636292711556834E-3</v>
      </c>
      <c r="AA186">
        <v>0.99693637072884433</v>
      </c>
      <c r="AC186">
        <v>0.17690215401104364</v>
      </c>
      <c r="AD186">
        <v>6.3633797999872135E-2</v>
      </c>
      <c r="AE186">
        <v>1.8910205252764135E-2</v>
      </c>
      <c r="AF186">
        <v>1.2825585433473022E-2</v>
      </c>
      <c r="AG186">
        <v>0.21789140085244205</v>
      </c>
      <c r="AH186">
        <v>2.6419014566932424E-5</v>
      </c>
      <c r="AI186">
        <v>3.6270738578437269E-6</v>
      </c>
      <c r="AJ186">
        <v>8.7158285357284926E-2</v>
      </c>
      <c r="AK186">
        <v>6.2125752047970932E-2</v>
      </c>
      <c r="AL186">
        <v>0.357754872210928</v>
      </c>
      <c r="AM186">
        <v>2.7679007457963624E-3</v>
      </c>
      <c r="AN186">
        <v>0.99723209925420364</v>
      </c>
      <c r="AP186">
        <v>0.11794823157921573</v>
      </c>
      <c r="AQ186">
        <v>6.743006513317415E-2</v>
      </c>
      <c r="AR186">
        <v>2.2852161669445821E-2</v>
      </c>
      <c r="AS186">
        <v>9.0698765901358197E-3</v>
      </c>
      <c r="AT186">
        <v>0.16176076479601476</v>
      </c>
      <c r="AU186">
        <v>1.6625303161356679E-5</v>
      </c>
      <c r="AV186">
        <v>2.5672665345300189E-6</v>
      </c>
      <c r="AW186">
        <v>7.5196784616446896E-2</v>
      </c>
      <c r="AX186">
        <v>5.3487379022794435E-2</v>
      </c>
      <c r="AY186">
        <v>0.48962642883491242</v>
      </c>
      <c r="AZ186">
        <v>2.6091151881638421E-3</v>
      </c>
      <c r="BA186">
        <v>0.99739088481183613</v>
      </c>
    </row>
    <row r="190" spans="1:53">
      <c r="B190" s="2" t="s">
        <v>43</v>
      </c>
      <c r="C190" s="2" t="s">
        <v>45</v>
      </c>
      <c r="D190" s="2" t="s">
        <v>47</v>
      </c>
      <c r="E190" s="2" t="s">
        <v>49</v>
      </c>
      <c r="F190" s="2" t="s">
        <v>51</v>
      </c>
      <c r="G190" s="2" t="s">
        <v>53</v>
      </c>
      <c r="H190" s="2" t="s">
        <v>55</v>
      </c>
      <c r="I190" t="s">
        <v>60</v>
      </c>
      <c r="J190" t="s">
        <v>62</v>
      </c>
      <c r="K190" t="s">
        <v>64</v>
      </c>
      <c r="L190" t="s">
        <v>57</v>
      </c>
    </row>
    <row r="191" spans="1:53">
      <c r="A191" s="1">
        <v>2050</v>
      </c>
      <c r="B191">
        <f>100*B176</f>
        <v>2.2171468169665092</v>
      </c>
      <c r="C191">
        <f t="shared" ref="C191:M191" si="14">100*C176</f>
        <v>2.9122898223689875</v>
      </c>
      <c r="D191">
        <f t="shared" si="14"/>
        <v>11.413316627150124</v>
      </c>
      <c r="E191">
        <f t="shared" si="14"/>
        <v>0.24184509953469013</v>
      </c>
      <c r="F191">
        <f t="shared" si="14"/>
        <v>1.1858285609337498</v>
      </c>
      <c r="G191">
        <f t="shared" si="14"/>
        <v>7.3302396860737548E-4</v>
      </c>
      <c r="H191">
        <f t="shared" si="14"/>
        <v>7.545354086410403E-5</v>
      </c>
      <c r="I191">
        <f t="shared" si="14"/>
        <v>2.0601022539986893</v>
      </c>
      <c r="J191">
        <f t="shared" si="14"/>
        <v>1.2178758015324884</v>
      </c>
      <c r="K191">
        <f t="shared" si="14"/>
        <v>0.19034835206172343</v>
      </c>
      <c r="L191">
        <f t="shared" si="14"/>
        <v>78.560438187943575</v>
      </c>
      <c r="M191">
        <f t="shared" si="14"/>
        <v>21.439561812056429</v>
      </c>
    </row>
    <row r="192" spans="1:53">
      <c r="A192" s="1">
        <v>2067</v>
      </c>
      <c r="B192">
        <f t="shared" ref="B192:M192" si="15">100*P176</f>
        <v>11.103329967463777</v>
      </c>
      <c r="C192">
        <f t="shared" si="15"/>
        <v>15.499328836378542</v>
      </c>
      <c r="D192">
        <f t="shared" si="15"/>
        <v>11.372747125110362</v>
      </c>
      <c r="E192">
        <f t="shared" si="15"/>
        <v>0.89478230272414183</v>
      </c>
      <c r="F192">
        <f t="shared" si="15"/>
        <v>10.038296139719884</v>
      </c>
      <c r="G192">
        <f t="shared" si="15"/>
        <v>1.9900864047890624E-3</v>
      </c>
      <c r="H192">
        <f t="shared" si="15"/>
        <v>2.6190243441331321E-4</v>
      </c>
      <c r="I192">
        <f t="shared" si="15"/>
        <v>6.7257137757860495</v>
      </c>
      <c r="J192">
        <f t="shared" si="15"/>
        <v>4.5618139147619869</v>
      </c>
      <c r="K192">
        <f t="shared" si="15"/>
        <v>7.0202392532712006</v>
      </c>
      <c r="L192">
        <f t="shared" si="15"/>
        <v>32.781496695944853</v>
      </c>
      <c r="M192">
        <f t="shared" si="15"/>
        <v>67.218503304055147</v>
      </c>
    </row>
    <row r="193" spans="1:19">
      <c r="A193" s="1">
        <v>1550</v>
      </c>
      <c r="B193">
        <f t="shared" ref="B193:M193" si="16">100*AC176</f>
        <v>10.637369089699753</v>
      </c>
      <c r="C193">
        <f t="shared" si="16"/>
        <v>15.053746777635007</v>
      </c>
      <c r="D193">
        <f t="shared" si="16"/>
        <v>11.090771286280203</v>
      </c>
      <c r="E193">
        <f t="shared" si="16"/>
        <v>0.81045264007874973</v>
      </c>
      <c r="F193">
        <f t="shared" si="16"/>
        <v>11.071859836104633</v>
      </c>
      <c r="G193">
        <f t="shared" si="16"/>
        <v>1.471248654118926E-3</v>
      </c>
      <c r="H193">
        <f t="shared" si="16"/>
        <v>2.3327698968977318E-4</v>
      </c>
      <c r="I193">
        <f t="shared" si="16"/>
        <v>6.4779462790716726</v>
      </c>
      <c r="J193">
        <f t="shared" si="16"/>
        <v>4.4327536212886844</v>
      </c>
      <c r="K193">
        <f t="shared" si="16"/>
        <v>10.832648858150719</v>
      </c>
      <c r="L193">
        <f t="shared" si="16"/>
        <v>29.590747086046772</v>
      </c>
      <c r="M193">
        <f t="shared" si="16"/>
        <v>70.409252913953239</v>
      </c>
    </row>
    <row r="194" spans="1:19">
      <c r="A194" s="1">
        <v>1567</v>
      </c>
      <c r="B194">
        <f t="shared" ref="B194:M194" si="17">100*AP176</f>
        <v>5.9892205698094729</v>
      </c>
      <c r="C194">
        <f t="shared" si="17"/>
        <v>10.341146280514351</v>
      </c>
      <c r="D194">
        <f t="shared" si="17"/>
        <v>12.582991095577142</v>
      </c>
      <c r="E194">
        <f t="shared" si="17"/>
        <v>0.47987376291593581</v>
      </c>
      <c r="F194">
        <f t="shared" si="17"/>
        <v>6.5303566851041701</v>
      </c>
      <c r="G194">
        <f t="shared" si="17"/>
        <v>8.0201703810566037E-4</v>
      </c>
      <c r="H194">
        <f t="shared" si="17"/>
        <v>1.383271625462359E-4</v>
      </c>
      <c r="I194">
        <f t="shared" si="17"/>
        <v>4.7900217986390752</v>
      </c>
      <c r="J194">
        <f t="shared" si="17"/>
        <v>3.2068663852992514</v>
      </c>
      <c r="K194">
        <f t="shared" si="17"/>
        <v>8.4271991666551394</v>
      </c>
      <c r="L194">
        <f t="shared" si="17"/>
        <v>47.651383911284825</v>
      </c>
      <c r="M194">
        <f t="shared" si="17"/>
        <v>52.348616088715175</v>
      </c>
    </row>
    <row r="196" spans="1:19">
      <c r="A196" s="1">
        <v>2050</v>
      </c>
      <c r="B196">
        <f>100*B186</f>
        <v>24.942297874024277</v>
      </c>
      <c r="C196">
        <f t="shared" ref="C196:M196" si="18">100*C186</f>
        <v>7.1378146395420883</v>
      </c>
      <c r="D196">
        <f t="shared" si="18"/>
        <v>1.8408099730575218</v>
      </c>
      <c r="E196">
        <f t="shared" si="18"/>
        <v>2.3429880017629299</v>
      </c>
      <c r="F196">
        <f t="shared" si="18"/>
        <v>34.612288230426898</v>
      </c>
      <c r="G196">
        <f t="shared" si="18"/>
        <v>9.3595610406009208E-3</v>
      </c>
      <c r="H196">
        <f t="shared" si="18"/>
        <v>6.698387791111523E-4</v>
      </c>
      <c r="I196">
        <f t="shared" si="18"/>
        <v>14.035722430233442</v>
      </c>
      <c r="J196">
        <f t="shared" si="18"/>
        <v>10.228965153261052</v>
      </c>
      <c r="K196">
        <f t="shared" si="18"/>
        <v>4.3877272934856713</v>
      </c>
      <c r="L196">
        <f t="shared" si="18"/>
        <v>0.46135700438641475</v>
      </c>
      <c r="M196">
        <f t="shared" si="18"/>
        <v>99.538642995613586</v>
      </c>
    </row>
    <row r="197" spans="1:19">
      <c r="A197" s="1">
        <v>2067</v>
      </c>
      <c r="B197">
        <f t="shared" ref="B197:M197" si="19">100*P186</f>
        <v>20.598474152099122</v>
      </c>
      <c r="C197">
        <f t="shared" si="19"/>
        <v>6.5495496635261441</v>
      </c>
      <c r="D197">
        <f t="shared" si="19"/>
        <v>1.9174104816198947</v>
      </c>
      <c r="E197">
        <f t="shared" si="19"/>
        <v>1.5682733584633308</v>
      </c>
      <c r="F197">
        <f t="shared" si="19"/>
        <v>23.601750580067325</v>
      </c>
      <c r="G197">
        <f t="shared" si="19"/>
        <v>4.2755833366596085E-3</v>
      </c>
      <c r="H197">
        <f t="shared" si="19"/>
        <v>4.4727111899310037E-4</v>
      </c>
      <c r="I197">
        <f t="shared" si="19"/>
        <v>9.7278436934000769</v>
      </c>
      <c r="J197">
        <f t="shared" si="19"/>
        <v>6.9523522358678393</v>
      </c>
      <c r="K197">
        <f t="shared" si="19"/>
        <v>28.773260053385037</v>
      </c>
      <c r="L197">
        <f t="shared" si="19"/>
        <v>0.30636292711556834</v>
      </c>
      <c r="M197">
        <f t="shared" si="19"/>
        <v>99.693637072884428</v>
      </c>
    </row>
    <row r="198" spans="1:19">
      <c r="A198" s="1">
        <v>1550</v>
      </c>
      <c r="B198">
        <f t="shared" ref="B198:M198" si="20">100*AC186</f>
        <v>17.690215401104364</v>
      </c>
      <c r="C198">
        <f t="shared" si="20"/>
        <v>6.3633797999872135</v>
      </c>
      <c r="D198">
        <f t="shared" si="20"/>
        <v>1.8910205252764136</v>
      </c>
      <c r="E198">
        <f t="shared" si="20"/>
        <v>1.2825585433473021</v>
      </c>
      <c r="F198">
        <f t="shared" si="20"/>
        <v>21.789140085244206</v>
      </c>
      <c r="G198">
        <f t="shared" si="20"/>
        <v>2.6419014566932426E-3</v>
      </c>
      <c r="H198">
        <f t="shared" si="20"/>
        <v>3.6270738578437269E-4</v>
      </c>
      <c r="I198">
        <f t="shared" si="20"/>
        <v>8.7158285357284928</v>
      </c>
      <c r="J198">
        <f t="shared" si="20"/>
        <v>6.2125752047970932</v>
      </c>
      <c r="K198">
        <f t="shared" si="20"/>
        <v>35.775487221092803</v>
      </c>
      <c r="L198">
        <f t="shared" si="20"/>
        <v>0.27679007457963622</v>
      </c>
      <c r="M198">
        <f t="shared" si="20"/>
        <v>99.723209925420363</v>
      </c>
    </row>
    <row r="199" spans="1:19">
      <c r="A199" s="1">
        <v>1567</v>
      </c>
      <c r="B199">
        <f t="shared" ref="B199:M199" si="21">100*AP186</f>
        <v>11.794823157921574</v>
      </c>
      <c r="C199">
        <f t="shared" si="21"/>
        <v>6.7430065133174146</v>
      </c>
      <c r="D199">
        <f t="shared" si="21"/>
        <v>2.2852161669445823</v>
      </c>
      <c r="E199">
        <f t="shared" si="21"/>
        <v>0.90698765901358191</v>
      </c>
      <c r="F199">
        <f t="shared" si="21"/>
        <v>16.176076479601477</v>
      </c>
      <c r="G199">
        <f t="shared" si="21"/>
        <v>1.6625303161356679E-3</v>
      </c>
      <c r="H199">
        <f t="shared" si="21"/>
        <v>2.5672665345300187E-4</v>
      </c>
      <c r="I199">
        <f t="shared" si="21"/>
        <v>7.5196784616446894</v>
      </c>
      <c r="J199">
        <f t="shared" si="21"/>
        <v>5.3487379022794439</v>
      </c>
      <c r="K199">
        <f t="shared" si="21"/>
        <v>48.962642883491242</v>
      </c>
      <c r="L199">
        <f t="shared" si="21"/>
        <v>0.26091151881638419</v>
      </c>
      <c r="M199">
        <f t="shared" si="21"/>
        <v>99.739088481183614</v>
      </c>
    </row>
    <row r="206" spans="1:19">
      <c r="L206" t="s">
        <v>42</v>
      </c>
      <c r="M206" t="s">
        <v>44</v>
      </c>
      <c r="N206" t="s">
        <v>46</v>
      </c>
      <c r="O206" t="s">
        <v>48</v>
      </c>
      <c r="P206" t="s">
        <v>50</v>
      </c>
      <c r="Q206" t="s">
        <v>52</v>
      </c>
      <c r="R206" t="s">
        <v>54</v>
      </c>
      <c r="S206" t="s">
        <v>56</v>
      </c>
    </row>
    <row r="207" spans="1:19">
      <c r="L207" s="12" t="s">
        <v>42</v>
      </c>
      <c r="M207" s="12" t="s">
        <v>44</v>
      </c>
      <c r="N207" s="12" t="s">
        <v>46</v>
      </c>
      <c r="O207" s="12" t="s">
        <v>48</v>
      </c>
      <c r="P207" s="12" t="s">
        <v>50</v>
      </c>
      <c r="Q207" s="12" t="s">
        <v>52</v>
      </c>
      <c r="R207" s="12" t="s">
        <v>54</v>
      </c>
      <c r="S207" t="s">
        <v>57</v>
      </c>
    </row>
    <row r="208" spans="1:19">
      <c r="J208" t="s">
        <v>39</v>
      </c>
    </row>
    <row r="209" spans="1:19">
      <c r="K209" s="1">
        <v>2050</v>
      </c>
      <c r="L209">
        <v>2.4289968385400753</v>
      </c>
      <c r="M209">
        <v>3.0108171891933511</v>
      </c>
      <c r="N209">
        <v>11.604056171171063</v>
      </c>
      <c r="O209">
        <v>0.25425573414428165</v>
      </c>
      <c r="P209">
        <v>1.2354843451903146</v>
      </c>
      <c r="Q209">
        <v>7.9486440722451208E-4</v>
      </c>
      <c r="R209">
        <v>7.9326099809074748E-5</v>
      </c>
      <c r="S209">
        <v>81.465515531253885</v>
      </c>
    </row>
    <row r="210" spans="1:19">
      <c r="A210" t="s">
        <v>41</v>
      </c>
      <c r="K210" s="1">
        <v>2100</v>
      </c>
      <c r="L210">
        <v>27.181194296021115</v>
      </c>
      <c r="M210">
        <v>13.378257444553105</v>
      </c>
      <c r="N210">
        <v>6.2512392763817592</v>
      </c>
      <c r="O210">
        <v>2.5678919706265853</v>
      </c>
      <c r="P210">
        <v>48.13014579046709</v>
      </c>
      <c r="Q210">
        <v>1.7612986366737238E-2</v>
      </c>
      <c r="R210">
        <v>7.1168011055905737E-4</v>
      </c>
      <c r="S210">
        <v>2.4729465554730519</v>
      </c>
    </row>
    <row r="211" spans="1:19">
      <c r="B211" t="s">
        <v>42</v>
      </c>
      <c r="C211" t="s">
        <v>44</v>
      </c>
      <c r="D211" t="s">
        <v>46</v>
      </c>
      <c r="E211" t="s">
        <v>48</v>
      </c>
      <c r="F211" t="s">
        <v>50</v>
      </c>
      <c r="G211" t="s">
        <v>52</v>
      </c>
      <c r="H211" t="s">
        <v>54</v>
      </c>
      <c r="I211" t="s">
        <v>56</v>
      </c>
      <c r="L211" s="12" t="s">
        <v>42</v>
      </c>
      <c r="M211" s="12" t="s">
        <v>44</v>
      </c>
      <c r="N211" s="12" t="s">
        <v>46</v>
      </c>
      <c r="O211" s="12" t="s">
        <v>48</v>
      </c>
      <c r="P211" s="12" t="s">
        <v>50</v>
      </c>
      <c r="Q211" s="12" t="s">
        <v>52</v>
      </c>
      <c r="R211" s="12" t="s">
        <v>54</v>
      </c>
      <c r="S211" t="s">
        <v>56</v>
      </c>
    </row>
    <row r="212" spans="1:19">
      <c r="A212">
        <v>2050</v>
      </c>
      <c r="B212">
        <v>2.3437486031550643</v>
      </c>
      <c r="C212">
        <v>2.9807359428393623</v>
      </c>
      <c r="D212">
        <v>11.607441048519984</v>
      </c>
      <c r="E212">
        <v>0.2454810964578637</v>
      </c>
      <c r="F212">
        <v>1.2219304930013846</v>
      </c>
      <c r="G212">
        <v>7.3902368373912142E-4</v>
      </c>
      <c r="H212">
        <v>7.6514083198206862E-5</v>
      </c>
      <c r="I212">
        <v>81.599847278259404</v>
      </c>
      <c r="K212" t="s">
        <v>84</v>
      </c>
      <c r="L212">
        <f>B212-L$209</f>
        <v>-8.5248235385011029E-2</v>
      </c>
      <c r="M212">
        <f t="shared" ref="M212:S215" si="22">C212-M$209</f>
        <v>-3.0081246353988789E-2</v>
      </c>
      <c r="N212">
        <f t="shared" si="22"/>
        <v>3.3848773489211226E-3</v>
      </c>
      <c r="O212">
        <f t="shared" si="22"/>
        <v>-8.7746376864179521E-3</v>
      </c>
      <c r="P212">
        <f t="shared" si="22"/>
        <v>-1.3553852188930016E-2</v>
      </c>
      <c r="Q212">
        <f t="shared" si="22"/>
        <v>-5.5840723485390664E-5</v>
      </c>
      <c r="R212">
        <f t="shared" si="22"/>
        <v>-2.8120166108678863E-6</v>
      </c>
      <c r="S212">
        <f t="shared" si="22"/>
        <v>0.13433174700551831</v>
      </c>
    </row>
    <row r="213" spans="1:19">
      <c r="A213">
        <v>2067</v>
      </c>
      <c r="B213">
        <v>16.1442923760582</v>
      </c>
      <c r="C213">
        <v>21.681156174406553</v>
      </c>
      <c r="D213">
        <v>11.374507670976977</v>
      </c>
      <c r="E213">
        <v>1.1975993320464837</v>
      </c>
      <c r="F213">
        <v>15.115143599492512</v>
      </c>
      <c r="G213">
        <v>2.5236984854801036E-3</v>
      </c>
      <c r="H213">
        <v>3.4682757656793491E-4</v>
      </c>
      <c r="I213">
        <v>34.484430320957237</v>
      </c>
      <c r="K213" t="s">
        <v>89</v>
      </c>
      <c r="L213">
        <f t="shared" ref="L213:L215" si="23">B213-L$209</f>
        <v>13.715295537518124</v>
      </c>
      <c r="M213">
        <f t="shared" si="22"/>
        <v>18.670338985213203</v>
      </c>
      <c r="N213">
        <f t="shared" si="22"/>
        <v>-0.22954850019408646</v>
      </c>
      <c r="O213">
        <f t="shared" si="22"/>
        <v>0.94334359790220201</v>
      </c>
      <c r="P213">
        <f t="shared" si="22"/>
        <v>13.879659254302197</v>
      </c>
      <c r="Q213">
        <f t="shared" si="22"/>
        <v>1.7288340782555915E-3</v>
      </c>
      <c r="R213">
        <f t="shared" si="22"/>
        <v>2.6750147675886016E-4</v>
      </c>
      <c r="S213">
        <f t="shared" si="22"/>
        <v>-46.981085210296648</v>
      </c>
    </row>
    <row r="214" spans="1:19">
      <c r="A214">
        <v>1550</v>
      </c>
      <c r="B214">
        <v>16.738734212247106</v>
      </c>
      <c r="C214">
        <v>21.076693276415362</v>
      </c>
      <c r="D214">
        <v>10.979305112753769</v>
      </c>
      <c r="E214">
        <v>1.137306608455585</v>
      </c>
      <c r="F214">
        <v>18.677885315303453</v>
      </c>
      <c r="G214">
        <v>1.897395551182622E-3</v>
      </c>
      <c r="H214">
        <v>3.2194355609467556E-4</v>
      </c>
      <c r="I214">
        <v>31.387856135717453</v>
      </c>
      <c r="K214" t="s">
        <v>88</v>
      </c>
      <c r="L214">
        <f t="shared" si="23"/>
        <v>14.30973737370703</v>
      </c>
      <c r="M214">
        <f t="shared" si="22"/>
        <v>18.065876087222012</v>
      </c>
      <c r="N214">
        <f t="shared" si="22"/>
        <v>-0.62475105841729395</v>
      </c>
      <c r="O214">
        <f t="shared" si="22"/>
        <v>0.88305087431130325</v>
      </c>
      <c r="P214">
        <f t="shared" si="22"/>
        <v>17.442400970113138</v>
      </c>
      <c r="Q214">
        <f t="shared" si="22"/>
        <v>1.1025311439581099E-3</v>
      </c>
      <c r="R214">
        <f t="shared" si="22"/>
        <v>2.4261745628560081E-4</v>
      </c>
      <c r="S214">
        <f t="shared" si="22"/>
        <v>-50.077659395536429</v>
      </c>
    </row>
    <row r="215" spans="1:19">
      <c r="A215">
        <v>1567</v>
      </c>
      <c r="B215">
        <v>15.428661457826088</v>
      </c>
      <c r="C215">
        <v>20.877495262694318</v>
      </c>
      <c r="D215">
        <v>11.043894662943488</v>
      </c>
      <c r="E215">
        <v>1.0104942155620604</v>
      </c>
      <c r="F215">
        <v>19.200891202641532</v>
      </c>
      <c r="G215">
        <v>1.4078646633299957E-3</v>
      </c>
      <c r="H215">
        <v>2.8199246574233853E-4</v>
      </c>
      <c r="I215">
        <v>32.436873341203452</v>
      </c>
      <c r="K215" t="s">
        <v>90</v>
      </c>
      <c r="L215">
        <f t="shared" si="23"/>
        <v>12.999664619286012</v>
      </c>
      <c r="M215">
        <f t="shared" si="22"/>
        <v>17.866678073500967</v>
      </c>
      <c r="N215">
        <f t="shared" si="22"/>
        <v>-0.5601615082275746</v>
      </c>
      <c r="O215">
        <f t="shared" si="22"/>
        <v>0.75623848141777872</v>
      </c>
      <c r="P215">
        <f t="shared" si="22"/>
        <v>17.965406857451217</v>
      </c>
      <c r="Q215">
        <f t="shared" si="22"/>
        <v>6.1300025610548366E-4</v>
      </c>
      <c r="R215">
        <f t="shared" si="22"/>
        <v>2.0266636593326378E-4</v>
      </c>
      <c r="S215">
        <f t="shared" si="22"/>
        <v>-49.028642190050434</v>
      </c>
    </row>
    <row r="216" spans="1:19">
      <c r="L216" s="12" t="s">
        <v>42</v>
      </c>
      <c r="M216" s="12" t="s">
        <v>44</v>
      </c>
      <c r="N216" s="12" t="s">
        <v>46</v>
      </c>
      <c r="O216" s="12" t="s">
        <v>48</v>
      </c>
      <c r="P216" s="12" t="s">
        <v>50</v>
      </c>
      <c r="Q216" s="12" t="s">
        <v>52</v>
      </c>
      <c r="R216" s="12" t="s">
        <v>54</v>
      </c>
      <c r="S216" t="s">
        <v>56</v>
      </c>
    </row>
    <row r="217" spans="1:19">
      <c r="A217">
        <v>2050</v>
      </c>
      <c r="B217">
        <v>36.593728535212392</v>
      </c>
      <c r="C217">
        <v>6.9593866131761803</v>
      </c>
      <c r="D217">
        <v>1.8969546560849433</v>
      </c>
      <c r="E217">
        <v>3.2600768975833527</v>
      </c>
      <c r="F217">
        <v>50.878675340273283</v>
      </c>
      <c r="G217">
        <v>1.3974309850842574E-2</v>
      </c>
      <c r="H217">
        <v>9.2644321262459761E-4</v>
      </c>
      <c r="I217">
        <v>0.39627720460636195</v>
      </c>
      <c r="K217" t="s">
        <v>84</v>
      </c>
      <c r="L217">
        <f>B217-L$210</f>
        <v>9.4125342391912774</v>
      </c>
      <c r="M217">
        <f t="shared" ref="M217:S220" si="24">C217-M$210</f>
        <v>-6.4188708313769247</v>
      </c>
      <c r="N217">
        <f t="shared" si="24"/>
        <v>-4.3542846202968164</v>
      </c>
      <c r="O217">
        <f t="shared" si="24"/>
        <v>0.69218492695676748</v>
      </c>
      <c r="P217">
        <f t="shared" si="24"/>
        <v>2.748529549806193</v>
      </c>
      <c r="Q217">
        <f t="shared" si="24"/>
        <v>-3.6386765158946642E-3</v>
      </c>
      <c r="R217">
        <f t="shared" si="24"/>
        <v>2.1476310206554024E-4</v>
      </c>
      <c r="S217">
        <f t="shared" si="24"/>
        <v>-2.0766693508666898</v>
      </c>
    </row>
    <row r="218" spans="1:19">
      <c r="A218">
        <v>2067</v>
      </c>
      <c r="B218">
        <v>38.379803561792983</v>
      </c>
      <c r="C218">
        <v>6.7275592303797787</v>
      </c>
      <c r="D218">
        <v>1.7993217759120665</v>
      </c>
      <c r="E218">
        <v>2.6630805478656061</v>
      </c>
      <c r="F218">
        <v>50.054336628642268</v>
      </c>
      <c r="G218">
        <v>7.9402471059283799E-3</v>
      </c>
      <c r="H218">
        <v>7.431925300134145E-4</v>
      </c>
      <c r="I218">
        <v>0.36721481577135268</v>
      </c>
      <c r="K218" t="s">
        <v>89</v>
      </c>
      <c r="L218">
        <f t="shared" ref="L218:L220" si="25">B218-L$210</f>
        <v>11.198609265771868</v>
      </c>
      <c r="M218">
        <f t="shared" si="24"/>
        <v>-6.6506982141733264</v>
      </c>
      <c r="N218">
        <f t="shared" si="24"/>
        <v>-4.4519175004696923</v>
      </c>
      <c r="O218">
        <f t="shared" si="24"/>
        <v>9.5188577239020855E-2</v>
      </c>
      <c r="P218">
        <f t="shared" si="24"/>
        <v>1.9241908381751784</v>
      </c>
      <c r="Q218">
        <f t="shared" si="24"/>
        <v>-9.6727392608088585E-3</v>
      </c>
      <c r="R218">
        <f t="shared" si="24"/>
        <v>3.1512419454357132E-5</v>
      </c>
      <c r="S218">
        <f t="shared" si="24"/>
        <v>-2.105731739701699</v>
      </c>
    </row>
    <row r="219" spans="1:19">
      <c r="A219">
        <v>1550</v>
      </c>
      <c r="B219">
        <v>35.375242370554545</v>
      </c>
      <c r="C219">
        <v>6.5515714892035311</v>
      </c>
      <c r="D219">
        <v>1.7791616236920647</v>
      </c>
      <c r="E219">
        <v>2.2627398428471301</v>
      </c>
      <c r="F219">
        <v>53.678528460936</v>
      </c>
      <c r="G219">
        <v>4.6900195666032644E-3</v>
      </c>
      <c r="H219">
        <v>6.20367879956404E-4</v>
      </c>
      <c r="I219">
        <v>0.34744582532016705</v>
      </c>
      <c r="K219" t="s">
        <v>88</v>
      </c>
      <c r="L219">
        <f t="shared" si="25"/>
        <v>8.1940480745334305</v>
      </c>
      <c r="M219">
        <f t="shared" si="24"/>
        <v>-6.826685955349574</v>
      </c>
      <c r="N219">
        <f t="shared" si="24"/>
        <v>-4.4720776526896948</v>
      </c>
      <c r="O219">
        <f t="shared" si="24"/>
        <v>-0.30515212777945511</v>
      </c>
      <c r="P219">
        <f t="shared" si="24"/>
        <v>5.5483826704689108</v>
      </c>
      <c r="Q219">
        <f t="shared" si="24"/>
        <v>-1.2922966800133974E-2</v>
      </c>
      <c r="R219">
        <f t="shared" si="24"/>
        <v>-9.1312230602653369E-5</v>
      </c>
      <c r="S219">
        <f t="shared" si="24"/>
        <v>-2.125500730152885</v>
      </c>
    </row>
    <row r="220" spans="1:19">
      <c r="A220">
        <v>1567</v>
      </c>
      <c r="B220">
        <v>32.787704995346481</v>
      </c>
      <c r="C220">
        <v>6.5315857363644874</v>
      </c>
      <c r="D220">
        <v>1.7824452971977409</v>
      </c>
      <c r="E220">
        <v>2.0137226857938422</v>
      </c>
      <c r="F220">
        <v>56.536363002623958</v>
      </c>
      <c r="G220">
        <v>3.1309243244214131E-3</v>
      </c>
      <c r="H220">
        <v>5.4404482232704005E-4</v>
      </c>
      <c r="I220">
        <v>0.34450331352673508</v>
      </c>
      <c r="K220" t="s">
        <v>90</v>
      </c>
      <c r="L220">
        <f t="shared" si="25"/>
        <v>5.6065106993253657</v>
      </c>
      <c r="M220">
        <f t="shared" si="24"/>
        <v>-6.8466717081886177</v>
      </c>
      <c r="N220">
        <f t="shared" si="24"/>
        <v>-4.4687939791840181</v>
      </c>
      <c r="O220">
        <f t="shared" si="24"/>
        <v>-0.55416928483274308</v>
      </c>
      <c r="P220">
        <f t="shared" si="24"/>
        <v>8.4062172121568679</v>
      </c>
      <c r="Q220">
        <f t="shared" si="24"/>
        <v>-1.4482062042315825E-2</v>
      </c>
      <c r="R220">
        <f t="shared" si="24"/>
        <v>-1.6763528823201732E-4</v>
      </c>
      <c r="S220">
        <f t="shared" si="24"/>
        <v>-2.1284432419463166</v>
      </c>
    </row>
    <row r="223" spans="1:19">
      <c r="A223" t="s">
        <v>105</v>
      </c>
    </row>
    <row r="224" spans="1:19">
      <c r="B224" t="s">
        <v>42</v>
      </c>
      <c r="C224" t="s">
        <v>44</v>
      </c>
      <c r="D224" t="s">
        <v>46</v>
      </c>
      <c r="E224" t="s">
        <v>48</v>
      </c>
      <c r="F224" t="s">
        <v>50</v>
      </c>
      <c r="G224" t="s">
        <v>52</v>
      </c>
      <c r="H224" t="s">
        <v>54</v>
      </c>
      <c r="I224" t="s">
        <v>59</v>
      </c>
      <c r="J224" t="s">
        <v>61</v>
      </c>
      <c r="K224" t="s">
        <v>63</v>
      </c>
      <c r="L224" t="s">
        <v>56</v>
      </c>
    </row>
    <row r="225" spans="1:12">
      <c r="A225" t="s">
        <v>84</v>
      </c>
      <c r="B225">
        <v>2.2156425833076381</v>
      </c>
      <c r="C225">
        <v>2.9116790298054855</v>
      </c>
      <c r="D225">
        <v>11.413317578714709</v>
      </c>
      <c r="E225">
        <v>0.24168641563282819</v>
      </c>
      <c r="F225">
        <v>1.1855458331798987</v>
      </c>
      <c r="G225">
        <v>7.3207817362079422E-4</v>
      </c>
      <c r="H225">
        <v>7.5402864415174254E-5</v>
      </c>
      <c r="I225">
        <v>2.0596616346778704</v>
      </c>
      <c r="J225">
        <v>1.2176150757235593</v>
      </c>
      <c r="K225">
        <v>0.19010551700284739</v>
      </c>
      <c r="L225">
        <v>78.563938850917125</v>
      </c>
    </row>
    <row r="226" spans="1:12">
      <c r="A226" t="s">
        <v>89</v>
      </c>
      <c r="B226">
        <v>12.001085343258499</v>
      </c>
      <c r="C226">
        <v>16.577046678756588</v>
      </c>
      <c r="D226">
        <v>10.95649047965205</v>
      </c>
      <c r="E226">
        <v>0.95613160394487084</v>
      </c>
      <c r="F226">
        <v>11.007557973965451</v>
      </c>
      <c r="G226">
        <v>2.1237308974024665E-3</v>
      </c>
      <c r="H226">
        <v>2.7925306245804034E-4</v>
      </c>
      <c r="I226">
        <v>7.0595906767816423</v>
      </c>
      <c r="J226">
        <v>4.8118282148195242</v>
      </c>
      <c r="K226">
        <v>7.8553349048176457</v>
      </c>
      <c r="L226">
        <v>28.772531140043867</v>
      </c>
    </row>
    <row r="227" spans="1:12">
      <c r="A227" t="s">
        <v>88</v>
      </c>
      <c r="B227">
        <v>11.734504596762143</v>
      </c>
      <c r="C227">
        <v>16.019978888552817</v>
      </c>
      <c r="D227">
        <v>10.566879908437757</v>
      </c>
      <c r="E227">
        <v>0.88276717030969565</v>
      </c>
      <c r="F227">
        <v>12.318326726413256</v>
      </c>
      <c r="G227">
        <v>1.6048637494109571E-3</v>
      </c>
      <c r="H227">
        <v>2.535162695294044E-4</v>
      </c>
      <c r="I227">
        <v>6.8389437219268396</v>
      </c>
      <c r="J227">
        <v>4.6995686973796369</v>
      </c>
      <c r="K227">
        <v>12.331943809116746</v>
      </c>
      <c r="L227">
        <v>24.605228101082162</v>
      </c>
    </row>
    <row r="228" spans="1:12">
      <c r="A228" t="s">
        <v>90</v>
      </c>
      <c r="B228">
        <v>11.611848328897931</v>
      </c>
      <c r="C228">
        <v>15.804763130019211</v>
      </c>
      <c r="D228">
        <v>10.272459549441299</v>
      </c>
      <c r="E228">
        <v>0.86068793553401712</v>
      </c>
      <c r="F228">
        <v>12.596126309907978</v>
      </c>
      <c r="G228">
        <v>1.4819132383514964E-3</v>
      </c>
      <c r="H228">
        <v>2.4602867169237362E-4</v>
      </c>
      <c r="I228">
        <v>6.7655051492111955</v>
      </c>
      <c r="J228">
        <v>4.6554563130543016</v>
      </c>
      <c r="K228">
        <v>23.273617734631589</v>
      </c>
      <c r="L228">
        <v>14.157807607392433</v>
      </c>
    </row>
    <row r="230" spans="1:12">
      <c r="A230" t="s">
        <v>84</v>
      </c>
      <c r="B230">
        <v>25.163802941260776</v>
      </c>
      <c r="C230">
        <v>6.9648087141682042</v>
      </c>
      <c r="D230">
        <v>1.7449802660003801</v>
      </c>
      <c r="E230">
        <v>2.3508107508181721</v>
      </c>
      <c r="F230">
        <v>34.674831244332594</v>
      </c>
      <c r="G230">
        <v>9.2213190310681085E-3</v>
      </c>
      <c r="H230">
        <v>6.7233785311243254E-4</v>
      </c>
      <c r="I230">
        <v>14.052351410861874</v>
      </c>
      <c r="J230">
        <v>10.225363243027944</v>
      </c>
      <c r="K230">
        <v>4.3777700419651131</v>
      </c>
      <c r="L230">
        <v>0.4353877306807622</v>
      </c>
    </row>
    <row r="231" spans="1:12">
      <c r="A231" t="s">
        <v>89</v>
      </c>
      <c r="B231">
        <v>20.957748788351218</v>
      </c>
      <c r="C231">
        <v>6.4031685841879904</v>
      </c>
      <c r="D231">
        <v>1.8459458266993281</v>
      </c>
      <c r="E231">
        <v>1.5827086574386375</v>
      </c>
      <c r="F231">
        <v>23.993335918463956</v>
      </c>
      <c r="G231">
        <v>4.1820028378032701E-3</v>
      </c>
      <c r="H231">
        <v>4.5138967894140696E-4</v>
      </c>
      <c r="I231">
        <v>9.7974500480282938</v>
      </c>
      <c r="J231">
        <v>6.9974681729293486</v>
      </c>
      <c r="K231">
        <v>28.12258193691536</v>
      </c>
      <c r="L231">
        <v>0.29495867446913371</v>
      </c>
    </row>
    <row r="232" spans="1:12">
      <c r="A232" t="s">
        <v>88</v>
      </c>
      <c r="B232">
        <v>18.215573041695215</v>
      </c>
      <c r="C232">
        <v>6.1835249843458104</v>
      </c>
      <c r="D232">
        <v>1.8001043400681993</v>
      </c>
      <c r="E232">
        <v>1.3095578364189893</v>
      </c>
      <c r="F232">
        <v>22.311980745319566</v>
      </c>
      <c r="G232">
        <v>2.6382595948847873E-3</v>
      </c>
      <c r="H232">
        <v>3.7015125237748169E-4</v>
      </c>
      <c r="I232">
        <v>8.7928837846790042</v>
      </c>
      <c r="J232">
        <v>6.2568402839640838</v>
      </c>
      <c r="K232">
        <v>34.856903694638952</v>
      </c>
      <c r="L232">
        <v>0.26962287802292573</v>
      </c>
    </row>
    <row r="233" spans="1:12">
      <c r="A233" t="s">
        <v>90</v>
      </c>
      <c r="B233">
        <v>14.703757692385947</v>
      </c>
      <c r="C233">
        <v>6.0372527740426474</v>
      </c>
      <c r="D233">
        <v>1.7628592636618201</v>
      </c>
      <c r="E233">
        <v>1.0579145676886204</v>
      </c>
      <c r="F233">
        <v>18.312907269111864</v>
      </c>
      <c r="G233">
        <v>1.8213842823960396E-3</v>
      </c>
      <c r="H233">
        <v>2.9908749385984881E-4</v>
      </c>
      <c r="I233">
        <v>7.8608097745728429</v>
      </c>
      <c r="J233">
        <v>5.5337978829791785</v>
      </c>
      <c r="K233">
        <v>44.481711529451147</v>
      </c>
      <c r="L233">
        <v>0.24686877432966636</v>
      </c>
    </row>
    <row r="235" spans="1:12">
      <c r="A235" t="s">
        <v>39</v>
      </c>
    </row>
    <row r="236" spans="1:12">
      <c r="B236" t="s">
        <v>42</v>
      </c>
      <c r="C236" t="s">
        <v>44</v>
      </c>
      <c r="D236" t="s">
        <v>46</v>
      </c>
      <c r="E236" t="s">
        <v>48</v>
      </c>
      <c r="F236" t="s">
        <v>50</v>
      </c>
      <c r="G236" t="s">
        <v>52</v>
      </c>
      <c r="H236" t="s">
        <v>54</v>
      </c>
      <c r="I236" t="s">
        <v>57</v>
      </c>
    </row>
    <row r="237" spans="1:12">
      <c r="A237" s="16">
        <v>2050</v>
      </c>
      <c r="B237">
        <v>2.4289968385400753</v>
      </c>
      <c r="C237">
        <v>3.0108171891933511</v>
      </c>
      <c r="D237">
        <v>11.604056171171063</v>
      </c>
      <c r="E237">
        <v>0.25425573414428165</v>
      </c>
      <c r="F237">
        <v>1.2354843451903146</v>
      </c>
      <c r="G237">
        <v>7.9486440722451208E-4</v>
      </c>
      <c r="H237">
        <v>7.9326099809074748E-5</v>
      </c>
      <c r="I237">
        <v>81.465515531253885</v>
      </c>
    </row>
    <row r="238" spans="1:12">
      <c r="A238" s="16">
        <v>2100</v>
      </c>
      <c r="B238">
        <v>27.181194296021115</v>
      </c>
      <c r="C238">
        <v>13.378257444553105</v>
      </c>
      <c r="D238">
        <v>6.2512392763817592</v>
      </c>
      <c r="E238">
        <v>2.5678919706265853</v>
      </c>
      <c r="F238">
        <v>48.13014579046709</v>
      </c>
      <c r="G238">
        <v>1.7612986366737238E-2</v>
      </c>
      <c r="H238">
        <v>7.1168011055905737E-4</v>
      </c>
      <c r="I238">
        <v>2.4729465554730519</v>
      </c>
    </row>
    <row r="240" spans="1:12">
      <c r="B240" t="s">
        <v>42</v>
      </c>
      <c r="C240" t="s">
        <v>44</v>
      </c>
      <c r="D240" t="s">
        <v>46</v>
      </c>
      <c r="E240" t="s">
        <v>48</v>
      </c>
      <c r="F240" t="s">
        <v>50</v>
      </c>
      <c r="G240" t="s">
        <v>52</v>
      </c>
      <c r="H240" t="s">
        <v>54</v>
      </c>
      <c r="I240" t="s">
        <v>60</v>
      </c>
      <c r="J240" t="s">
        <v>62</v>
      </c>
      <c r="K240" t="s">
        <v>64</v>
      </c>
    </row>
    <row r="241" spans="1:13">
      <c r="A241" t="s">
        <v>84</v>
      </c>
      <c r="B241">
        <f t="shared" ref="B241:H244" si="26">B225-B$237</f>
        <v>-0.21335425523243723</v>
      </c>
      <c r="C241">
        <f t="shared" si="26"/>
        <v>-9.9138159387865521E-2</v>
      </c>
      <c r="D241">
        <f t="shared" si="26"/>
        <v>-0.19073859245635383</v>
      </c>
      <c r="E241">
        <f t="shared" si="26"/>
        <v>-1.2569318511453459E-2</v>
      </c>
      <c r="F241">
        <f t="shared" si="26"/>
        <v>-4.9938512010415881E-2</v>
      </c>
      <c r="G241">
        <f t="shared" si="26"/>
        <v>-6.2786233603717863E-5</v>
      </c>
      <c r="H241">
        <f t="shared" si="26"/>
        <v>-3.9232353939004942E-6</v>
      </c>
      <c r="I241">
        <v>2.0596616346778704</v>
      </c>
      <c r="J241">
        <v>1.2176150757235593</v>
      </c>
      <c r="K241">
        <v>0.19010551700284739</v>
      </c>
    </row>
    <row r="242" spans="1:13">
      <c r="A242" t="s">
        <v>89</v>
      </c>
      <c r="B242">
        <f t="shared" si="26"/>
        <v>9.5720885047184225</v>
      </c>
      <c r="C242">
        <f t="shared" si="26"/>
        <v>13.566229489563238</v>
      </c>
      <c r="D242">
        <f t="shared" si="26"/>
        <v>-0.64756569151901289</v>
      </c>
      <c r="E242">
        <f t="shared" si="26"/>
        <v>0.70187586980058914</v>
      </c>
      <c r="F242">
        <f t="shared" si="26"/>
        <v>9.7720736287751357</v>
      </c>
      <c r="G242">
        <f t="shared" si="26"/>
        <v>1.3288664901779544E-3</v>
      </c>
      <c r="H242">
        <f t="shared" si="26"/>
        <v>1.999269626489656E-4</v>
      </c>
      <c r="I242">
        <v>7.0595906767816423</v>
      </c>
      <c r="J242">
        <v>4.8118282148195242</v>
      </c>
      <c r="K242">
        <v>7.8553349048176457</v>
      </c>
    </row>
    <row r="243" spans="1:13">
      <c r="A243" t="s">
        <v>88</v>
      </c>
      <c r="B243">
        <f t="shared" si="26"/>
        <v>9.3055077582220669</v>
      </c>
      <c r="C243">
        <f t="shared" si="26"/>
        <v>13.009161699359467</v>
      </c>
      <c r="D243">
        <f t="shared" si="26"/>
        <v>-1.0371762627333059</v>
      </c>
      <c r="E243">
        <f t="shared" si="26"/>
        <v>0.62851143616541405</v>
      </c>
      <c r="F243">
        <f t="shared" si="26"/>
        <v>11.082842381222941</v>
      </c>
      <c r="G243">
        <f t="shared" si="26"/>
        <v>8.0999934218644503E-4</v>
      </c>
      <c r="H243">
        <f t="shared" si="26"/>
        <v>1.7419016972032965E-4</v>
      </c>
      <c r="I243">
        <v>6.8389437219268396</v>
      </c>
      <c r="J243">
        <v>4.6995686973796369</v>
      </c>
      <c r="K243">
        <v>12.331943809116746</v>
      </c>
    </row>
    <row r="244" spans="1:13">
      <c r="A244" t="s">
        <v>90</v>
      </c>
      <c r="B244">
        <f t="shared" si="26"/>
        <v>9.1828514903578551</v>
      </c>
      <c r="C244">
        <f t="shared" si="26"/>
        <v>12.793945940825861</v>
      </c>
      <c r="D244">
        <f t="shared" si="26"/>
        <v>-1.3315966217297639</v>
      </c>
      <c r="E244">
        <f t="shared" si="26"/>
        <v>0.60643220138973541</v>
      </c>
      <c r="F244">
        <f t="shared" si="26"/>
        <v>11.360641964717663</v>
      </c>
      <c r="G244">
        <f t="shared" si="26"/>
        <v>6.8704883112698429E-4</v>
      </c>
      <c r="H244">
        <f t="shared" si="26"/>
        <v>1.6670257188329887E-4</v>
      </c>
      <c r="I244">
        <v>6.7655051492111955</v>
      </c>
      <c r="J244">
        <v>4.6554563130543016</v>
      </c>
      <c r="K244">
        <v>23.273617734631589</v>
      </c>
    </row>
    <row r="247" spans="1:13">
      <c r="B247" t="s">
        <v>42</v>
      </c>
      <c r="C247" t="s">
        <v>44</v>
      </c>
      <c r="D247" t="s">
        <v>46</v>
      </c>
      <c r="E247" t="s">
        <v>48</v>
      </c>
      <c r="F247" t="s">
        <v>50</v>
      </c>
      <c r="G247" t="s">
        <v>52</v>
      </c>
      <c r="H247" t="s">
        <v>54</v>
      </c>
      <c r="I247" t="s">
        <v>60</v>
      </c>
      <c r="J247" t="s">
        <v>62</v>
      </c>
      <c r="K247" t="s">
        <v>64</v>
      </c>
    </row>
    <row r="248" spans="1:13">
      <c r="A248" t="s">
        <v>84</v>
      </c>
      <c r="B248">
        <f>B230-B$238</f>
        <v>-2.0173913547603384</v>
      </c>
      <c r="C248">
        <f t="shared" ref="C248:H248" si="27">C230-C$238</f>
        <v>-6.4134487303849008</v>
      </c>
      <c r="D248">
        <f t="shared" si="27"/>
        <v>-4.5062590103813793</v>
      </c>
      <c r="E248">
        <f t="shared" si="27"/>
        <v>-0.21708121980841311</v>
      </c>
      <c r="F248">
        <f t="shared" si="27"/>
        <v>-13.455314546134495</v>
      </c>
      <c r="G248">
        <f t="shared" si="27"/>
        <v>-8.3916673356691299E-3</v>
      </c>
      <c r="H248">
        <f t="shared" si="27"/>
        <v>-3.9342257446624827E-5</v>
      </c>
      <c r="I248">
        <v>14.052351410861874</v>
      </c>
      <c r="J248">
        <v>10.225363243027944</v>
      </c>
      <c r="K248">
        <v>4.3777700419651131</v>
      </c>
    </row>
    <row r="249" spans="1:13">
      <c r="A249" t="s">
        <v>89</v>
      </c>
      <c r="B249">
        <f t="shared" ref="B249:H251" si="28">B231-B$238</f>
        <v>-6.2234455076698971</v>
      </c>
      <c r="C249">
        <f t="shared" si="28"/>
        <v>-6.9750888603651147</v>
      </c>
      <c r="D249">
        <f t="shared" si="28"/>
        <v>-4.4052934496824312</v>
      </c>
      <c r="E249">
        <f t="shared" si="28"/>
        <v>-0.98518331318794772</v>
      </c>
      <c r="F249">
        <f t="shared" si="28"/>
        <v>-24.136809872003134</v>
      </c>
      <c r="G249">
        <f t="shared" si="28"/>
        <v>-1.3430983528933968E-2</v>
      </c>
      <c r="H249">
        <f t="shared" si="28"/>
        <v>-2.6029043161765041E-4</v>
      </c>
      <c r="I249">
        <v>9.7974500480282938</v>
      </c>
      <c r="J249">
        <v>6.9974681729293486</v>
      </c>
      <c r="K249">
        <v>28.12258193691536</v>
      </c>
    </row>
    <row r="250" spans="1:13">
      <c r="A250" t="s">
        <v>88</v>
      </c>
      <c r="B250">
        <f t="shared" si="28"/>
        <v>-8.9656212543258995</v>
      </c>
      <c r="C250">
        <f t="shared" si="28"/>
        <v>-7.1947324602072946</v>
      </c>
      <c r="D250">
        <f t="shared" si="28"/>
        <v>-4.4511349363135597</v>
      </c>
      <c r="E250">
        <f t="shared" si="28"/>
        <v>-1.258334134207596</v>
      </c>
      <c r="F250">
        <f t="shared" si="28"/>
        <v>-25.818165045147524</v>
      </c>
      <c r="G250">
        <f t="shared" si="28"/>
        <v>-1.4974726771852451E-2</v>
      </c>
      <c r="H250">
        <f t="shared" si="28"/>
        <v>-3.4152885818157568E-4</v>
      </c>
      <c r="I250">
        <v>8.7928837846790042</v>
      </c>
      <c r="J250">
        <v>6.2568402839640838</v>
      </c>
      <c r="K250">
        <v>34.856903694638952</v>
      </c>
    </row>
    <row r="251" spans="1:13">
      <c r="A251" t="s">
        <v>90</v>
      </c>
      <c r="B251">
        <f t="shared" si="28"/>
        <v>-12.477436603635168</v>
      </c>
      <c r="C251">
        <f t="shared" si="28"/>
        <v>-7.3410046705104577</v>
      </c>
      <c r="D251">
        <f t="shared" si="28"/>
        <v>-4.4883800127199391</v>
      </c>
      <c r="E251">
        <f t="shared" si="28"/>
        <v>-1.5099774029379649</v>
      </c>
      <c r="F251">
        <f t="shared" si="28"/>
        <v>-29.817238521355225</v>
      </c>
      <c r="G251">
        <f t="shared" si="28"/>
        <v>-1.5791602084341199E-2</v>
      </c>
      <c r="H251">
        <f t="shared" si="28"/>
        <v>-4.1259261669920856E-4</v>
      </c>
      <c r="I251">
        <v>7.8608097745728429</v>
      </c>
      <c r="J251">
        <v>5.5337978829791785</v>
      </c>
      <c r="K251">
        <v>44.481711529451147</v>
      </c>
    </row>
    <row r="254" spans="1:13">
      <c r="A254" t="s">
        <v>107</v>
      </c>
    </row>
    <row r="255" spans="1:13">
      <c r="B255" t="s">
        <v>42</v>
      </c>
      <c r="C255" t="s">
        <v>44</v>
      </c>
      <c r="D255" t="s">
        <v>46</v>
      </c>
      <c r="E255" t="s">
        <v>48</v>
      </c>
      <c r="F255" t="s">
        <v>50</v>
      </c>
      <c r="G255" t="s">
        <v>52</v>
      </c>
      <c r="H255" t="s">
        <v>54</v>
      </c>
      <c r="I255" t="s">
        <v>59</v>
      </c>
      <c r="J255" t="s">
        <v>61</v>
      </c>
      <c r="K255" t="s">
        <v>63</v>
      </c>
      <c r="L255" t="s">
        <v>56</v>
      </c>
    </row>
    <row r="256" spans="1:13">
      <c r="A256" s="16">
        <v>2050</v>
      </c>
      <c r="B256">
        <v>2.2171468169665092</v>
      </c>
      <c r="C256">
        <v>2.9122898223689875</v>
      </c>
      <c r="D256">
        <v>11.413316627150124</v>
      </c>
      <c r="E256">
        <v>0.24184509953469013</v>
      </c>
      <c r="F256">
        <v>1.1858285609337498</v>
      </c>
      <c r="G256">
        <v>7.3302396860737548E-4</v>
      </c>
      <c r="H256">
        <v>7.545354086410403E-5</v>
      </c>
      <c r="I256">
        <v>2.0601022539986893</v>
      </c>
      <c r="J256">
        <v>1.2178758015324884</v>
      </c>
      <c r="K256">
        <v>0.19034835206172343</v>
      </c>
      <c r="L256">
        <v>78.560438187943575</v>
      </c>
      <c r="M256">
        <v>21.439561812056429</v>
      </c>
    </row>
    <row r="257" spans="1:13">
      <c r="A257" s="16">
        <v>2067</v>
      </c>
      <c r="B257">
        <v>11.103329967463777</v>
      </c>
      <c r="C257">
        <v>15.499328836378542</v>
      </c>
      <c r="D257">
        <v>11.372747125110362</v>
      </c>
      <c r="E257">
        <v>0.89478230272414183</v>
      </c>
      <c r="F257">
        <v>10.038296139719884</v>
      </c>
      <c r="G257">
        <v>1.9900864047890624E-3</v>
      </c>
      <c r="H257">
        <v>2.6190243441331321E-4</v>
      </c>
      <c r="I257">
        <v>6.7257137757860495</v>
      </c>
      <c r="J257">
        <v>4.5618139147619869</v>
      </c>
      <c r="K257">
        <v>7.0202392532712006</v>
      </c>
      <c r="L257">
        <v>32.781496695944853</v>
      </c>
      <c r="M257">
        <v>67.218503304055147</v>
      </c>
    </row>
    <row r="258" spans="1:13">
      <c r="A258" s="16">
        <v>1550</v>
      </c>
      <c r="B258">
        <v>10.637369089699753</v>
      </c>
      <c r="C258">
        <v>15.053746777635007</v>
      </c>
      <c r="D258">
        <v>11.090771286280203</v>
      </c>
      <c r="E258">
        <v>0.81045264007874973</v>
      </c>
      <c r="F258">
        <v>11.071859836104633</v>
      </c>
      <c r="G258">
        <v>1.471248654118926E-3</v>
      </c>
      <c r="H258">
        <v>2.3327698968977318E-4</v>
      </c>
      <c r="I258">
        <v>6.4779462790716726</v>
      </c>
      <c r="J258">
        <v>4.4327536212886844</v>
      </c>
      <c r="K258">
        <v>10.832648858150719</v>
      </c>
      <c r="L258">
        <v>29.590747086046772</v>
      </c>
      <c r="M258">
        <v>70.409252913953239</v>
      </c>
    </row>
    <row r="259" spans="1:13">
      <c r="A259" s="16">
        <v>1567</v>
      </c>
      <c r="B259">
        <v>5.9892205698094729</v>
      </c>
      <c r="C259">
        <v>10.341146280514351</v>
      </c>
      <c r="D259">
        <v>12.582991095577142</v>
      </c>
      <c r="E259">
        <v>0.47987376291593581</v>
      </c>
      <c r="F259">
        <v>6.5303566851041701</v>
      </c>
      <c r="G259">
        <v>8.0201703810566037E-4</v>
      </c>
      <c r="H259">
        <v>1.383271625462359E-4</v>
      </c>
      <c r="I259">
        <v>4.7900217986390752</v>
      </c>
      <c r="J259">
        <v>3.2068663852992514</v>
      </c>
      <c r="K259">
        <v>8.4271991666551394</v>
      </c>
      <c r="L259">
        <v>47.651383911284825</v>
      </c>
      <c r="M259">
        <v>52.348616088715175</v>
      </c>
    </row>
    <row r="260" spans="1:13">
      <c r="A260" s="16"/>
    </row>
    <row r="261" spans="1:13">
      <c r="A261" s="16">
        <v>2050</v>
      </c>
      <c r="B261">
        <v>24.942297874024277</v>
      </c>
      <c r="C261">
        <v>7.1378146395420883</v>
      </c>
      <c r="D261">
        <v>1.8408099730575218</v>
      </c>
      <c r="E261">
        <v>2.3429880017629299</v>
      </c>
      <c r="F261">
        <v>34.612288230426898</v>
      </c>
      <c r="G261">
        <v>9.3595610406009208E-3</v>
      </c>
      <c r="H261">
        <v>6.698387791111523E-4</v>
      </c>
      <c r="I261">
        <v>14.035722430233442</v>
      </c>
      <c r="J261">
        <v>10.228965153261052</v>
      </c>
      <c r="K261">
        <v>4.3877272934856713</v>
      </c>
      <c r="L261">
        <v>0.46135700438641475</v>
      </c>
      <c r="M261">
        <v>99.538642995613586</v>
      </c>
    </row>
    <row r="262" spans="1:13">
      <c r="A262" s="16">
        <v>2067</v>
      </c>
      <c r="B262">
        <v>20.598474152099122</v>
      </c>
      <c r="C262">
        <v>6.5495496635261441</v>
      </c>
      <c r="D262">
        <v>1.9174104816198947</v>
      </c>
      <c r="E262">
        <v>1.5682733584633308</v>
      </c>
      <c r="F262">
        <v>23.601750580067325</v>
      </c>
      <c r="G262">
        <v>4.2755833366596085E-3</v>
      </c>
      <c r="H262">
        <v>4.4727111899310037E-4</v>
      </c>
      <c r="I262">
        <v>9.7278436934000769</v>
      </c>
      <c r="J262">
        <v>6.9523522358678393</v>
      </c>
      <c r="K262">
        <v>28.773260053385037</v>
      </c>
      <c r="L262">
        <v>0.30636292711556834</v>
      </c>
      <c r="M262">
        <v>99.693637072884428</v>
      </c>
    </row>
    <row r="263" spans="1:13">
      <c r="A263" s="16">
        <v>1550</v>
      </c>
      <c r="B263">
        <v>17.690215401104364</v>
      </c>
      <c r="C263">
        <v>6.3633797999872135</v>
      </c>
      <c r="D263">
        <v>1.8910205252764136</v>
      </c>
      <c r="E263">
        <v>1.2825585433473021</v>
      </c>
      <c r="F263">
        <v>21.789140085244206</v>
      </c>
      <c r="G263">
        <v>2.6419014566932426E-3</v>
      </c>
      <c r="H263">
        <v>3.6270738578437269E-4</v>
      </c>
      <c r="I263">
        <v>8.7158285357284928</v>
      </c>
      <c r="J263">
        <v>6.2125752047970932</v>
      </c>
      <c r="K263">
        <v>35.775487221092803</v>
      </c>
      <c r="L263">
        <v>0.27679007457963622</v>
      </c>
      <c r="M263">
        <v>99.723209925420363</v>
      </c>
    </row>
    <row r="264" spans="1:13">
      <c r="A264" s="16">
        <v>1567</v>
      </c>
      <c r="B264">
        <v>11.794823157921574</v>
      </c>
      <c r="C264">
        <v>6.7430065133174146</v>
      </c>
      <c r="D264">
        <v>2.2852161669445823</v>
      </c>
      <c r="E264">
        <v>0.90698765901358191</v>
      </c>
      <c r="F264">
        <v>16.176076479601477</v>
      </c>
      <c r="G264">
        <v>1.6625303161356679E-3</v>
      </c>
      <c r="H264">
        <v>2.5672665345300187E-4</v>
      </c>
      <c r="I264">
        <v>7.5196784616446894</v>
      </c>
      <c r="J264">
        <v>5.3487379022794439</v>
      </c>
      <c r="K264">
        <v>48.962642883491242</v>
      </c>
      <c r="L264">
        <v>0.26091151881638419</v>
      </c>
      <c r="M264">
        <v>99.739088481183614</v>
      </c>
    </row>
    <row r="267" spans="1:13">
      <c r="A267" t="s">
        <v>39</v>
      </c>
    </row>
    <row r="268" spans="1:13">
      <c r="B268" t="s">
        <v>42</v>
      </c>
      <c r="C268" t="s">
        <v>44</v>
      </c>
      <c r="D268" t="s">
        <v>46</v>
      </c>
      <c r="E268" t="s">
        <v>48</v>
      </c>
      <c r="F268" t="s">
        <v>50</v>
      </c>
      <c r="G268" t="s">
        <v>52</v>
      </c>
      <c r="H268" t="s">
        <v>54</v>
      </c>
      <c r="I268" t="s">
        <v>57</v>
      </c>
    </row>
    <row r="269" spans="1:13">
      <c r="A269" s="16">
        <v>2050</v>
      </c>
      <c r="B269">
        <v>2.4289968385400753</v>
      </c>
      <c r="C269">
        <v>3.0108171891933511</v>
      </c>
      <c r="D269">
        <v>11.604056171171063</v>
      </c>
      <c r="E269">
        <v>0.25425573414428165</v>
      </c>
      <c r="F269">
        <v>1.2354843451903146</v>
      </c>
      <c r="G269">
        <v>7.9486440722451208E-4</v>
      </c>
      <c r="H269">
        <v>7.9326099809074748E-5</v>
      </c>
      <c r="I269">
        <v>81.465515531253885</v>
      </c>
    </row>
    <row r="270" spans="1:13">
      <c r="A270" s="16">
        <v>2100</v>
      </c>
      <c r="B270">
        <v>27.181194296021115</v>
      </c>
      <c r="C270">
        <v>13.378257444553105</v>
      </c>
      <c r="D270">
        <v>6.2512392763817592</v>
      </c>
      <c r="E270">
        <v>2.5678919706265853</v>
      </c>
      <c r="F270">
        <v>48.13014579046709</v>
      </c>
      <c r="G270">
        <v>1.7612986366737238E-2</v>
      </c>
      <c r="H270">
        <v>7.1168011055905737E-4</v>
      </c>
      <c r="I270">
        <v>2.4729465554730519</v>
      </c>
    </row>
    <row r="272" spans="1:13">
      <c r="B272" t="s">
        <v>42</v>
      </c>
      <c r="C272" t="s">
        <v>44</v>
      </c>
      <c r="D272" t="s">
        <v>46</v>
      </c>
      <c r="E272" t="s">
        <v>48</v>
      </c>
      <c r="F272" t="s">
        <v>50</v>
      </c>
      <c r="G272" t="s">
        <v>52</v>
      </c>
      <c r="H272" t="s">
        <v>54</v>
      </c>
      <c r="I272" t="s">
        <v>59</v>
      </c>
      <c r="J272" t="s">
        <v>61</v>
      </c>
      <c r="K272" t="s">
        <v>63</v>
      </c>
    </row>
    <row r="273" spans="1:11">
      <c r="A273" t="s">
        <v>84</v>
      </c>
      <c r="B273">
        <f>B256-B$269</f>
        <v>-0.21185002157356614</v>
      </c>
      <c r="C273">
        <f t="shared" ref="C273:H273" si="29">C256-C$269</f>
        <v>-9.8527366824363583E-2</v>
      </c>
      <c r="D273">
        <f t="shared" si="29"/>
        <v>-0.19073954402093918</v>
      </c>
      <c r="E273">
        <f t="shared" si="29"/>
        <v>-1.241063460959152E-2</v>
      </c>
      <c r="F273">
        <f t="shared" si="29"/>
        <v>-4.9655784256564806E-2</v>
      </c>
      <c r="G273">
        <f t="shared" si="29"/>
        <v>-6.1840438617136607E-5</v>
      </c>
      <c r="H273">
        <f t="shared" si="29"/>
        <v>-3.8725589449707177E-6</v>
      </c>
      <c r="I273">
        <v>2.0601022539986893</v>
      </c>
      <c r="J273">
        <v>1.2178758015324884</v>
      </c>
      <c r="K273">
        <v>0.19034835206172343</v>
      </c>
    </row>
    <row r="274" spans="1:11">
      <c r="A274" t="s">
        <v>89</v>
      </c>
      <c r="B274">
        <f t="shared" ref="B274:H276" si="30">B257-B$269</f>
        <v>8.6743331289237027</v>
      </c>
      <c r="C274">
        <f t="shared" si="30"/>
        <v>12.488511647185192</v>
      </c>
      <c r="D274">
        <f t="shared" si="30"/>
        <v>-0.23130904606070146</v>
      </c>
      <c r="E274">
        <f t="shared" si="30"/>
        <v>0.64052656857986023</v>
      </c>
      <c r="F274">
        <f t="shared" si="30"/>
        <v>8.8028117945295694</v>
      </c>
      <c r="G274">
        <f t="shared" si="30"/>
        <v>1.1952219975645503E-3</v>
      </c>
      <c r="H274">
        <f t="shared" si="30"/>
        <v>1.8257633460423846E-4</v>
      </c>
      <c r="I274">
        <v>6.7257137757860495</v>
      </c>
      <c r="J274">
        <v>4.5618139147619869</v>
      </c>
      <c r="K274">
        <v>7.0202392532712006</v>
      </c>
    </row>
    <row r="275" spans="1:11">
      <c r="A275" t="s">
        <v>88</v>
      </c>
      <c r="B275">
        <f t="shared" si="30"/>
        <v>8.2083722511596768</v>
      </c>
      <c r="C275">
        <f t="shared" si="30"/>
        <v>12.042929588441655</v>
      </c>
      <c r="D275">
        <f t="shared" si="30"/>
        <v>-0.51328488489085977</v>
      </c>
      <c r="E275">
        <f t="shared" si="30"/>
        <v>0.55619690593446802</v>
      </c>
      <c r="F275">
        <f t="shared" si="30"/>
        <v>9.8363754909143175</v>
      </c>
      <c r="G275">
        <f t="shared" si="30"/>
        <v>6.7638424689441391E-4</v>
      </c>
      <c r="H275">
        <f t="shared" si="30"/>
        <v>1.5395088988069843E-4</v>
      </c>
      <c r="I275">
        <v>6.4779462790716726</v>
      </c>
      <c r="J275">
        <v>4.4327536212886844</v>
      </c>
      <c r="K275">
        <v>10.832648858150719</v>
      </c>
    </row>
    <row r="276" spans="1:11">
      <c r="A276" t="s">
        <v>90</v>
      </c>
      <c r="B276">
        <f t="shared" si="30"/>
        <v>3.5602237312693976</v>
      </c>
      <c r="C276">
        <f t="shared" si="30"/>
        <v>7.3303290913210004</v>
      </c>
      <c r="D276">
        <f t="shared" si="30"/>
        <v>0.97893492440607943</v>
      </c>
      <c r="E276">
        <f t="shared" si="30"/>
        <v>0.22561802877165416</v>
      </c>
      <c r="F276">
        <f t="shared" si="30"/>
        <v>5.2948723399138551</v>
      </c>
      <c r="G276">
        <f t="shared" si="30"/>
        <v>7.152630881148282E-6</v>
      </c>
      <c r="H276">
        <f t="shared" si="30"/>
        <v>5.9001062737161155E-5</v>
      </c>
      <c r="I276">
        <v>4.7900217986390752</v>
      </c>
      <c r="J276">
        <v>3.2068663852992514</v>
      </c>
      <c r="K276">
        <v>8.4271991666551394</v>
      </c>
    </row>
    <row r="279" spans="1:11">
      <c r="B279" t="s">
        <v>42</v>
      </c>
      <c r="C279" t="s">
        <v>44</v>
      </c>
      <c r="D279" t="s">
        <v>46</v>
      </c>
      <c r="E279" t="s">
        <v>48</v>
      </c>
      <c r="F279" t="s">
        <v>50</v>
      </c>
      <c r="G279" t="s">
        <v>52</v>
      </c>
      <c r="H279" t="s">
        <v>54</v>
      </c>
      <c r="I279" t="s">
        <v>59</v>
      </c>
      <c r="J279" t="s">
        <v>61</v>
      </c>
      <c r="K279" t="s">
        <v>63</v>
      </c>
    </row>
    <row r="280" spans="1:11">
      <c r="A280" t="s">
        <v>84</v>
      </c>
      <c r="B280">
        <f t="shared" ref="B280:H283" si="31">B261-B$270</f>
        <v>-2.2388964219968379</v>
      </c>
      <c r="C280">
        <f t="shared" si="31"/>
        <v>-6.2404428050110168</v>
      </c>
      <c r="D280">
        <f t="shared" si="31"/>
        <v>-4.4104293033242374</v>
      </c>
      <c r="E280">
        <f t="shared" si="31"/>
        <v>-0.22490396886365538</v>
      </c>
      <c r="F280">
        <f t="shared" si="31"/>
        <v>-13.517857560040191</v>
      </c>
      <c r="G280">
        <f t="shared" si="31"/>
        <v>-8.2534253261363176E-3</v>
      </c>
      <c r="H280">
        <f t="shared" si="31"/>
        <v>-4.1841331447905073E-5</v>
      </c>
      <c r="I280">
        <v>14.035722430233442</v>
      </c>
      <c r="J280">
        <v>10.228965153261052</v>
      </c>
      <c r="K280">
        <v>4.3877272934856713</v>
      </c>
    </row>
    <row r="281" spans="1:11">
      <c r="A281" t="s">
        <v>89</v>
      </c>
      <c r="B281">
        <f t="shared" si="31"/>
        <v>-6.5827201439219927</v>
      </c>
      <c r="C281">
        <f t="shared" si="31"/>
        <v>-6.828707781026961</v>
      </c>
      <c r="D281">
        <f t="shared" si="31"/>
        <v>-4.3338287947618648</v>
      </c>
      <c r="E281">
        <f t="shared" si="31"/>
        <v>-0.99961861216325443</v>
      </c>
      <c r="F281">
        <f t="shared" si="31"/>
        <v>-24.528395210399765</v>
      </c>
      <c r="G281">
        <f t="shared" si="31"/>
        <v>-1.3337403030077629E-2</v>
      </c>
      <c r="H281">
        <f t="shared" si="31"/>
        <v>-2.6440899156595699E-4</v>
      </c>
      <c r="I281">
        <v>9.7278436934000769</v>
      </c>
      <c r="J281">
        <v>6.9523522358678393</v>
      </c>
      <c r="K281">
        <v>28.773260053385037</v>
      </c>
    </row>
    <row r="282" spans="1:11">
      <c r="A282" t="s">
        <v>88</v>
      </c>
      <c r="B282">
        <f t="shared" si="31"/>
        <v>-9.4909788949167506</v>
      </c>
      <c r="C282">
        <f t="shared" si="31"/>
        <v>-7.0148776445658916</v>
      </c>
      <c r="D282">
        <f t="shared" si="31"/>
        <v>-4.3602187511053456</v>
      </c>
      <c r="E282">
        <f t="shared" si="31"/>
        <v>-1.2853334272792831</v>
      </c>
      <c r="F282">
        <f t="shared" si="31"/>
        <v>-26.341005705222884</v>
      </c>
      <c r="G282">
        <f t="shared" si="31"/>
        <v>-1.4971084910043996E-2</v>
      </c>
      <c r="H282">
        <f t="shared" si="31"/>
        <v>-3.4897272477468468E-4</v>
      </c>
      <c r="I282">
        <v>8.7158285357284928</v>
      </c>
      <c r="J282">
        <v>6.2125752047970932</v>
      </c>
      <c r="K282">
        <v>35.775487221092803</v>
      </c>
    </row>
    <row r="283" spans="1:11">
      <c r="A283" t="s">
        <v>90</v>
      </c>
      <c r="B283">
        <f t="shared" si="31"/>
        <v>-15.386371138099541</v>
      </c>
      <c r="C283">
        <f t="shared" si="31"/>
        <v>-6.6352509312356904</v>
      </c>
      <c r="D283">
        <f t="shared" si="31"/>
        <v>-3.966023109437177</v>
      </c>
      <c r="E283">
        <f t="shared" si="31"/>
        <v>-1.6609043116130033</v>
      </c>
      <c r="F283">
        <f t="shared" si="31"/>
        <v>-31.954069310865613</v>
      </c>
      <c r="G283">
        <f t="shared" si="31"/>
        <v>-1.595045605060157E-2</v>
      </c>
      <c r="H283">
        <f t="shared" si="31"/>
        <v>-4.549534571060555E-4</v>
      </c>
      <c r="I283">
        <v>7.5196784616446894</v>
      </c>
      <c r="J283">
        <v>5.3487379022794439</v>
      </c>
      <c r="K283">
        <v>48.962642883491242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230"/>
  <sheetViews>
    <sheetView tabSelected="1" workbookViewId="0">
      <selection activeCell="P39" sqref="P39"/>
    </sheetView>
  </sheetViews>
  <sheetFormatPr baseColWidth="10" defaultColWidth="8.6640625" defaultRowHeight="15"/>
  <sheetData>
    <row r="1" spans="1:28">
      <c r="B1" t="s">
        <v>129</v>
      </c>
      <c r="C1" s="7"/>
      <c r="O1" s="8">
        <f>32152.8508001778/L11</f>
        <v>137.19044022750592</v>
      </c>
    </row>
    <row r="2" spans="1:28">
      <c r="B2" s="1" t="s">
        <v>0</v>
      </c>
      <c r="C2" s="3" t="s">
        <v>65</v>
      </c>
      <c r="D2" s="3" t="s">
        <v>66</v>
      </c>
      <c r="E2" s="3" t="s">
        <v>37</v>
      </c>
      <c r="F2" s="3" t="s">
        <v>38</v>
      </c>
      <c r="G2" s="1" t="s">
        <v>35</v>
      </c>
      <c r="H2" s="1" t="s">
        <v>36</v>
      </c>
      <c r="I2" s="1" t="s">
        <v>33</v>
      </c>
      <c r="J2" s="1" t="s">
        <v>34</v>
      </c>
      <c r="K2" s="3" t="s">
        <v>29</v>
      </c>
      <c r="L2" s="3" t="s">
        <v>30</v>
      </c>
      <c r="M2" s="3" t="s">
        <v>31</v>
      </c>
      <c r="N2" s="3" t="s">
        <v>32</v>
      </c>
      <c r="Q2" s="3" t="s">
        <v>65</v>
      </c>
      <c r="R2" s="3" t="s">
        <v>66</v>
      </c>
      <c r="S2" s="3" t="s">
        <v>37</v>
      </c>
      <c r="T2" s="3" t="s">
        <v>38</v>
      </c>
      <c r="U2" s="1" t="s">
        <v>35</v>
      </c>
      <c r="V2" s="1" t="s">
        <v>36</v>
      </c>
      <c r="W2" s="1" t="s">
        <v>33</v>
      </c>
      <c r="X2" s="1" t="s">
        <v>34</v>
      </c>
      <c r="Y2" s="3" t="s">
        <v>29</v>
      </c>
      <c r="Z2" s="3" t="s">
        <v>30</v>
      </c>
      <c r="AA2" s="3" t="s">
        <v>31</v>
      </c>
      <c r="AB2" s="3" t="s">
        <v>32</v>
      </c>
    </row>
    <row r="3" spans="1:28">
      <c r="A3" s="1">
        <v>2010</v>
      </c>
      <c r="B3">
        <v>40.894144760000003</v>
      </c>
      <c r="C3">
        <v>40.887383530000001</v>
      </c>
      <c r="D3">
        <v>40.887383530000001</v>
      </c>
      <c r="E3">
        <v>40.887383530000001</v>
      </c>
      <c r="F3">
        <v>40.887383530000001</v>
      </c>
      <c r="G3">
        <v>40.806490283173098</v>
      </c>
      <c r="H3">
        <v>40.806490283173076</v>
      </c>
      <c r="I3">
        <v>40.806490279999998</v>
      </c>
      <c r="J3">
        <v>40.806490279999998</v>
      </c>
      <c r="K3">
        <v>40.806490283173083</v>
      </c>
      <c r="L3">
        <v>40.806490279999998</v>
      </c>
      <c r="M3">
        <v>40.806490279999998</v>
      </c>
      <c r="N3">
        <v>40.806490279999998</v>
      </c>
      <c r="O3">
        <f>L3*137.19</f>
        <v>5598.2424015132001</v>
      </c>
      <c r="P3" s="1">
        <v>2010</v>
      </c>
      <c r="Q3">
        <f t="shared" ref="Q3:Q21" si="0">100*(C3-$B3)/$B3</f>
        <v>-1.6533491627426251E-2</v>
      </c>
      <c r="R3">
        <f t="shared" ref="R3:R21" si="1">100*(D3-$B3)/$B3</f>
        <v>-1.6533491627426251E-2</v>
      </c>
      <c r="S3">
        <f t="shared" ref="S3:S21" si="2">100*(E3-$B3)/$B3</f>
        <v>-1.6533491627426251E-2</v>
      </c>
      <c r="T3">
        <f t="shared" ref="T3:T21" si="3">100*(F3-$B3)/$B3</f>
        <v>-1.6533491627426251E-2</v>
      </c>
      <c r="U3">
        <f t="shared" ref="U3:U21" si="4">100*(G3-$B3)/$B3</f>
        <v>-0.21434480985317866</v>
      </c>
      <c r="V3">
        <f t="shared" ref="V3:V21" si="5">100*(H3-$B3)/$B3</f>
        <v>-0.21434480985323079</v>
      </c>
      <c r="W3">
        <f t="shared" ref="W3:W21" si="6">100*(I3-$B3)/$B3</f>
        <v>-0.21434481761247803</v>
      </c>
      <c r="X3">
        <f t="shared" ref="X3:X21" si="7">100*(J3-$B3)/$B3</f>
        <v>-0.21434481761247803</v>
      </c>
      <c r="Y3">
        <f t="shared" ref="Y3:Y21" si="8">100*(K3-$B3)/$B3</f>
        <v>-0.21434480985321341</v>
      </c>
      <c r="Z3">
        <f t="shared" ref="Z3:Z21" si="9">100*(L3-$B3)/$B3</f>
        <v>-0.21434481761247803</v>
      </c>
      <c r="AA3">
        <f t="shared" ref="AA3:AA21" si="10">100*(M3-$B3)/$B3</f>
        <v>-0.21434481761247803</v>
      </c>
      <c r="AB3">
        <f t="shared" ref="AB3:AB21" si="11">100*(N3-$B3)/$B3</f>
        <v>-0.21434481761247803</v>
      </c>
    </row>
    <row r="4" spans="1:28">
      <c r="A4" s="1">
        <v>2015</v>
      </c>
      <c r="B4">
        <v>59.551089519999998</v>
      </c>
      <c r="C4">
        <v>59.34948515</v>
      </c>
      <c r="D4">
        <v>58.504260809999998</v>
      </c>
      <c r="E4">
        <v>53.901066749999998</v>
      </c>
      <c r="F4">
        <v>47.112521839999999</v>
      </c>
      <c r="G4">
        <v>59.265726070043968</v>
      </c>
      <c r="H4">
        <v>58.513392800105017</v>
      </c>
      <c r="I4">
        <v>54.555280070000002</v>
      </c>
      <c r="J4">
        <v>48.663033560000002</v>
      </c>
      <c r="K4">
        <v>59.268170067399204</v>
      </c>
      <c r="L4">
        <v>58.481652089999997</v>
      </c>
      <c r="M4">
        <v>54.536278340000003</v>
      </c>
      <c r="N4">
        <v>47.866924900000001</v>
      </c>
      <c r="O4">
        <f t="shared" ref="O4:O21" si="12">L4*137.19</f>
        <v>8023.0978502270991</v>
      </c>
      <c r="P4" s="1">
        <v>2015</v>
      </c>
      <c r="Q4">
        <f t="shared" si="0"/>
        <v>-0.33854018729966356</v>
      </c>
      <c r="R4">
        <f t="shared" si="1"/>
        <v>-1.7578665956202639</v>
      </c>
      <c r="S4">
        <f t="shared" si="2"/>
        <v>-9.4876900079258188</v>
      </c>
      <c r="T4">
        <f t="shared" si="3"/>
        <v>-20.88722100680048</v>
      </c>
      <c r="U4">
        <f t="shared" si="4"/>
        <v>-0.4791909808135279</v>
      </c>
      <c r="V4">
        <f t="shared" si="5"/>
        <v>-1.7425318802042657</v>
      </c>
      <c r="W4">
        <f t="shared" si="6"/>
        <v>-8.3891151115248253</v>
      </c>
      <c r="X4">
        <f t="shared" si="7"/>
        <v>-18.283554587768347</v>
      </c>
      <c r="Y4">
        <f t="shared" si="8"/>
        <v>-0.47508694615197006</v>
      </c>
      <c r="Z4">
        <f t="shared" si="9"/>
        <v>-1.7958318455967701</v>
      </c>
      <c r="AA4">
        <f t="shared" si="10"/>
        <v>-8.4210233942332664</v>
      </c>
      <c r="AB4">
        <f t="shared" si="11"/>
        <v>-19.620404453013268</v>
      </c>
    </row>
    <row r="5" spans="1:28">
      <c r="A5" s="1">
        <v>2020</v>
      </c>
      <c r="B5">
        <v>81.47988986</v>
      </c>
      <c r="C5">
        <v>81.040543200000002</v>
      </c>
      <c r="D5">
        <v>79.285820270000002</v>
      </c>
      <c r="E5">
        <v>70.042731979999999</v>
      </c>
      <c r="F5">
        <v>60.410751689999998</v>
      </c>
      <c r="G5">
        <v>80.980667068064534</v>
      </c>
      <c r="H5">
        <v>79.505740492114214</v>
      </c>
      <c r="I5">
        <v>71.016001040000006</v>
      </c>
      <c r="J5">
        <v>62.619532300000003</v>
      </c>
      <c r="K5">
        <v>80.989354402331998</v>
      </c>
      <c r="L5">
        <v>79.456313039999998</v>
      </c>
      <c r="M5">
        <v>71.096241939999999</v>
      </c>
      <c r="N5">
        <v>61.670962940000003</v>
      </c>
      <c r="O5">
        <f t="shared" si="12"/>
        <v>10900.6115859576</v>
      </c>
      <c r="P5" s="1">
        <v>2020</v>
      </c>
      <c r="Q5">
        <f t="shared" si="0"/>
        <v>-0.53920870628923334</v>
      </c>
      <c r="R5">
        <f t="shared" si="1"/>
        <v>-2.6927743689515071</v>
      </c>
      <c r="S5">
        <f t="shared" si="2"/>
        <v>-14.036786131708695</v>
      </c>
      <c r="T5">
        <f t="shared" si="3"/>
        <v>-25.858083763001297</v>
      </c>
      <c r="U5">
        <f t="shared" si="4"/>
        <v>-0.61269448546535643</v>
      </c>
      <c r="V5">
        <f t="shared" si="5"/>
        <v>-2.4228670059296844</v>
      </c>
      <c r="W5">
        <f t="shared" si="6"/>
        <v>-12.842296225460304</v>
      </c>
      <c r="X5">
        <f t="shared" si="7"/>
        <v>-23.147254607739594</v>
      </c>
      <c r="Y5">
        <f t="shared" si="8"/>
        <v>-0.60203254878086865</v>
      </c>
      <c r="Z5">
        <f t="shared" si="9"/>
        <v>-2.4835291548343319</v>
      </c>
      <c r="AA5">
        <f t="shared" si="10"/>
        <v>-12.743816833627713</v>
      </c>
      <c r="AB5">
        <f t="shared" si="11"/>
        <v>-24.311430653669266</v>
      </c>
    </row>
    <row r="6" spans="1:28">
      <c r="A6" s="1">
        <v>2025</v>
      </c>
      <c r="B6">
        <v>106.5554506</v>
      </c>
      <c r="C6">
        <v>105.79411349999999</v>
      </c>
      <c r="D6">
        <v>102.8338048</v>
      </c>
      <c r="E6">
        <v>87.581904039999998</v>
      </c>
      <c r="F6">
        <v>75.713922100000005</v>
      </c>
      <c r="G6">
        <v>105.79289206665145</v>
      </c>
      <c r="H6">
        <v>103.38833969552603</v>
      </c>
      <c r="I6">
        <v>88.997986850000004</v>
      </c>
      <c r="J6">
        <v>78.659145480000007</v>
      </c>
      <c r="K6">
        <v>105.81264401239936</v>
      </c>
      <c r="L6">
        <v>103.303736</v>
      </c>
      <c r="M6">
        <v>89.161677240000003</v>
      </c>
      <c r="N6">
        <v>77.404251689999995</v>
      </c>
      <c r="O6">
        <f t="shared" si="12"/>
        <v>14172.239541839999</v>
      </c>
      <c r="P6" s="1">
        <v>2025</v>
      </c>
      <c r="Q6">
        <f t="shared" si="0"/>
        <v>-0.71449850356130518</v>
      </c>
      <c r="R6">
        <f t="shared" si="1"/>
        <v>-3.4926845872678469</v>
      </c>
      <c r="S6">
        <f t="shared" si="2"/>
        <v>-17.806265613971323</v>
      </c>
      <c r="T6">
        <f t="shared" si="3"/>
        <v>-28.944111564763066</v>
      </c>
      <c r="U6">
        <f t="shared" si="4"/>
        <v>-0.71564479250445134</v>
      </c>
      <c r="V6">
        <f t="shared" si="5"/>
        <v>-2.9722655074333404</v>
      </c>
      <c r="W6">
        <f t="shared" si="6"/>
        <v>-16.47730233520311</v>
      </c>
      <c r="X6">
        <f t="shared" si="7"/>
        <v>-26.180082729620583</v>
      </c>
      <c r="Y6">
        <f t="shared" si="8"/>
        <v>-0.69710801598415839</v>
      </c>
      <c r="Z6">
        <f t="shared" si="9"/>
        <v>-3.0516642571450019</v>
      </c>
      <c r="AA6">
        <f t="shared" si="10"/>
        <v>-16.323682422680307</v>
      </c>
      <c r="AB6">
        <f t="shared" si="11"/>
        <v>-27.357773577844551</v>
      </c>
    </row>
    <row r="7" spans="1:28">
      <c r="A7" s="1">
        <v>2030</v>
      </c>
      <c r="B7">
        <v>134.16982590000001</v>
      </c>
      <c r="C7">
        <v>132.9737255</v>
      </c>
      <c r="D7">
        <v>128.58238470000001</v>
      </c>
      <c r="E7">
        <v>106.7912903</v>
      </c>
      <c r="F7">
        <v>93.083456290000001</v>
      </c>
      <c r="G7">
        <v>133.07215808587486</v>
      </c>
      <c r="H7">
        <v>129.41556010898756</v>
      </c>
      <c r="I7">
        <v>108.8229084</v>
      </c>
      <c r="J7">
        <v>96.992114549999997</v>
      </c>
      <c r="K7">
        <v>133.11048778653338</v>
      </c>
      <c r="L7">
        <v>129.46548670000001</v>
      </c>
      <c r="M7">
        <v>109.0046732</v>
      </c>
      <c r="N7">
        <v>95.130840489999997</v>
      </c>
      <c r="O7">
        <f t="shared" si="12"/>
        <v>17761.370120373002</v>
      </c>
      <c r="P7" s="1">
        <v>2030</v>
      </c>
      <c r="Q7">
        <f t="shared" si="0"/>
        <v>-0.89148241191837596</v>
      </c>
      <c r="R7">
        <f t="shared" si="1"/>
        <v>-4.1644543864612711</v>
      </c>
      <c r="S7">
        <f t="shared" si="2"/>
        <v>-20.405881438950278</v>
      </c>
      <c r="T7">
        <f t="shared" si="3"/>
        <v>-30.622660001528704</v>
      </c>
      <c r="U7">
        <f t="shared" si="4"/>
        <v>-0.81811823691510466</v>
      </c>
      <c r="V7">
        <f t="shared" si="5"/>
        <v>-3.5434687040258304</v>
      </c>
      <c r="W7">
        <f t="shared" si="6"/>
        <v>-18.89166757873836</v>
      </c>
      <c r="X7">
        <f t="shared" si="7"/>
        <v>-27.709442939658764</v>
      </c>
      <c r="Y7">
        <f t="shared" si="8"/>
        <v>-0.78955018862152604</v>
      </c>
      <c r="Z7">
        <f t="shared" si="9"/>
        <v>-3.5062572142757715</v>
      </c>
      <c r="AA7">
        <f t="shared" si="10"/>
        <v>-18.756193899182815</v>
      </c>
      <c r="AB7">
        <f t="shared" si="11"/>
        <v>-29.09669528758031</v>
      </c>
    </row>
    <row r="8" spans="1:28">
      <c r="A8" s="1">
        <v>2035</v>
      </c>
      <c r="B8">
        <v>161.90522060000001</v>
      </c>
      <c r="C8">
        <v>160.15296559999999</v>
      </c>
      <c r="D8">
        <v>152.0373357</v>
      </c>
      <c r="E8">
        <v>126.6807233</v>
      </c>
      <c r="F8">
        <v>111.7000663</v>
      </c>
      <c r="G8">
        <v>160.39770430234083</v>
      </c>
      <c r="H8">
        <v>152.99292905163463</v>
      </c>
      <c r="I8">
        <v>129.582719</v>
      </c>
      <c r="J8">
        <v>117.1205136</v>
      </c>
      <c r="K8">
        <v>160.46601164809189</v>
      </c>
      <c r="L8">
        <v>153.17864259999999</v>
      </c>
      <c r="M8">
        <v>129.5694044</v>
      </c>
      <c r="N8">
        <v>112.5127584</v>
      </c>
      <c r="O8">
        <f t="shared" si="12"/>
        <v>21014.577978293997</v>
      </c>
      <c r="P8" s="1">
        <v>2035</v>
      </c>
      <c r="Q8">
        <f t="shared" si="0"/>
        <v>-1.0822720808547044</v>
      </c>
      <c r="R8">
        <f t="shared" si="1"/>
        <v>-6.0948528178590475</v>
      </c>
      <c r="S8">
        <f t="shared" si="2"/>
        <v>-21.75624551787925</v>
      </c>
      <c r="T8">
        <f t="shared" si="3"/>
        <v>-31.00897803909357</v>
      </c>
      <c r="U8">
        <f t="shared" si="4"/>
        <v>-0.93111036943250969</v>
      </c>
      <c r="V8">
        <f t="shared" si="5"/>
        <v>-5.5046350669469231</v>
      </c>
      <c r="W8">
        <f t="shared" si="6"/>
        <v>-19.963841487147207</v>
      </c>
      <c r="X8">
        <f t="shared" si="7"/>
        <v>-27.661064191774436</v>
      </c>
      <c r="Y8">
        <f t="shared" si="8"/>
        <v>-0.88892065776173856</v>
      </c>
      <c r="Z8">
        <f t="shared" si="9"/>
        <v>-5.3899299649884282</v>
      </c>
      <c r="AA8">
        <f t="shared" si="10"/>
        <v>-19.972065187377908</v>
      </c>
      <c r="AB8">
        <f t="shared" si="11"/>
        <v>-30.50702257589834</v>
      </c>
    </row>
    <row r="9" spans="1:28">
      <c r="A9" s="1">
        <v>2040</v>
      </c>
      <c r="B9">
        <v>192.605603</v>
      </c>
      <c r="C9">
        <v>190.17172830000001</v>
      </c>
      <c r="D9">
        <v>176.08735340000001</v>
      </c>
      <c r="E9">
        <v>151.75495119999999</v>
      </c>
      <c r="F9">
        <v>133.76391029999999</v>
      </c>
      <c r="G9">
        <v>190.60939410100443</v>
      </c>
      <c r="H9">
        <v>178.00173210143583</v>
      </c>
      <c r="I9">
        <v>156.30334730000001</v>
      </c>
      <c r="J9">
        <v>141.5542872</v>
      </c>
      <c r="K9">
        <v>190.72545087397589</v>
      </c>
      <c r="L9">
        <v>178.2271227</v>
      </c>
      <c r="M9">
        <v>155.34610739999999</v>
      </c>
      <c r="N9">
        <v>132.18603859999999</v>
      </c>
      <c r="O9">
        <f t="shared" si="12"/>
        <v>24450.978963212998</v>
      </c>
      <c r="P9" s="1">
        <v>2040</v>
      </c>
      <c r="Q9">
        <f t="shared" si="0"/>
        <v>-1.2636572675406488</v>
      </c>
      <c r="R9">
        <f t="shared" si="1"/>
        <v>-8.5762040889329629</v>
      </c>
      <c r="S9">
        <f t="shared" si="2"/>
        <v>-21.209482571490927</v>
      </c>
      <c r="T9">
        <f t="shared" si="3"/>
        <v>-30.55035356370189</v>
      </c>
      <c r="U9">
        <f t="shared" si="4"/>
        <v>-1.0364230676070083</v>
      </c>
      <c r="V9">
        <f t="shared" si="5"/>
        <v>-7.5822669076580125</v>
      </c>
      <c r="W9">
        <f t="shared" si="6"/>
        <v>-18.847974895102084</v>
      </c>
      <c r="X9">
        <f t="shared" si="7"/>
        <v>-26.505623411173552</v>
      </c>
      <c r="Y9">
        <f t="shared" si="8"/>
        <v>-0.97616689065069129</v>
      </c>
      <c r="Z9">
        <f t="shared" si="9"/>
        <v>-7.4652450790852667</v>
      </c>
      <c r="AA9">
        <f t="shared" si="10"/>
        <v>-19.344969730709241</v>
      </c>
      <c r="AB9">
        <f t="shared" si="11"/>
        <v>-31.369577758337599</v>
      </c>
    </row>
    <row r="10" spans="1:28">
      <c r="A10" s="1">
        <v>2045</v>
      </c>
      <c r="B10">
        <v>223.114453</v>
      </c>
      <c r="C10">
        <v>219.96199780000001</v>
      </c>
      <c r="D10">
        <v>200.33438709999999</v>
      </c>
      <c r="E10">
        <v>178.8417302</v>
      </c>
      <c r="F10">
        <v>157.35242310000001</v>
      </c>
      <c r="G10">
        <v>220.62943795566019</v>
      </c>
      <c r="H10">
        <v>203.91952396957026</v>
      </c>
      <c r="I10">
        <v>186.03088109999999</v>
      </c>
      <c r="J10">
        <v>169.8238571</v>
      </c>
      <c r="K10">
        <v>220.81879776815148</v>
      </c>
      <c r="L10">
        <v>203.9391818</v>
      </c>
      <c r="M10">
        <v>183.68985960000001</v>
      </c>
      <c r="N10">
        <v>152.5227994</v>
      </c>
      <c r="O10">
        <f t="shared" si="12"/>
        <v>27978.416351142001</v>
      </c>
      <c r="P10" s="1">
        <v>2045</v>
      </c>
      <c r="Q10">
        <f t="shared" si="0"/>
        <v>-1.4129318641674868</v>
      </c>
      <c r="R10">
        <f t="shared" si="1"/>
        <v>-10.210035967504091</v>
      </c>
      <c r="S10">
        <f t="shared" si="2"/>
        <v>-19.843054631696134</v>
      </c>
      <c r="T10">
        <f t="shared" si="3"/>
        <v>-29.474571913994289</v>
      </c>
      <c r="U10">
        <f t="shared" si="4"/>
        <v>-1.1137848807758786</v>
      </c>
      <c r="V10">
        <f t="shared" si="5"/>
        <v>-8.6031759809077606</v>
      </c>
      <c r="W10">
        <f t="shared" si="6"/>
        <v>-16.620873906362316</v>
      </c>
      <c r="X10">
        <f t="shared" si="7"/>
        <v>-23.884869484452448</v>
      </c>
      <c r="Y10">
        <f t="shared" si="8"/>
        <v>-1.0289137261083279</v>
      </c>
      <c r="Z10">
        <f t="shared" si="9"/>
        <v>-8.5943653323077189</v>
      </c>
      <c r="AA10">
        <f t="shared" si="10"/>
        <v>-17.670120814629609</v>
      </c>
      <c r="AB10">
        <f t="shared" si="11"/>
        <v>-31.639211467846952</v>
      </c>
    </row>
    <row r="11" spans="1:28">
      <c r="A11" s="1">
        <v>2050</v>
      </c>
      <c r="B11">
        <v>252.12577139999999</v>
      </c>
      <c r="C11">
        <v>248.40543199999999</v>
      </c>
      <c r="D11">
        <v>229.5154723</v>
      </c>
      <c r="E11">
        <v>207.08143849999999</v>
      </c>
      <c r="F11">
        <v>182.8900367</v>
      </c>
      <c r="G11">
        <v>249.30622282022063</v>
      </c>
      <c r="H11">
        <v>235.5734022111881</v>
      </c>
      <c r="I11">
        <v>221.31545829999999</v>
      </c>
      <c r="J11">
        <v>222.1439038</v>
      </c>
      <c r="K11">
        <v>249.60310885771634</v>
      </c>
      <c r="L11">
        <v>234.3665546</v>
      </c>
      <c r="M11">
        <v>216.14141129999999</v>
      </c>
      <c r="N11">
        <v>174.19525429999999</v>
      </c>
      <c r="O11">
        <f t="shared" si="12"/>
        <v>32152.747625574</v>
      </c>
      <c r="P11" s="1">
        <v>2050</v>
      </c>
      <c r="Q11">
        <f t="shared" si="0"/>
        <v>-1.4755887029484367</v>
      </c>
      <c r="R11">
        <f t="shared" si="1"/>
        <v>-8.967865115275556</v>
      </c>
      <c r="S11">
        <f t="shared" si="2"/>
        <v>-17.865818575339816</v>
      </c>
      <c r="T11">
        <f t="shared" si="3"/>
        <v>-27.460792411481343</v>
      </c>
      <c r="U11">
        <f t="shared" si="4"/>
        <v>-1.1183103433350032</v>
      </c>
      <c r="V11">
        <f t="shared" si="5"/>
        <v>-6.5651238653233115</v>
      </c>
      <c r="W11">
        <f t="shared" si="6"/>
        <v>-12.220215699853682</v>
      </c>
      <c r="X11">
        <f t="shared" si="7"/>
        <v>-11.891631479605257</v>
      </c>
      <c r="Y11">
        <f t="shared" si="8"/>
        <v>-1.000557193449862</v>
      </c>
      <c r="Z11">
        <f t="shared" si="9"/>
        <v>-7.0437927473208681</v>
      </c>
      <c r="AA11">
        <f t="shared" si="10"/>
        <v>-14.272384730916883</v>
      </c>
      <c r="AB11">
        <f t="shared" si="11"/>
        <v>-30.909381721380033</v>
      </c>
    </row>
    <row r="12" spans="1:28">
      <c r="A12" s="1">
        <v>2055</v>
      </c>
      <c r="B12">
        <v>278.5460415</v>
      </c>
      <c r="C12">
        <v>270.18433909999999</v>
      </c>
      <c r="D12">
        <v>259.14969259999998</v>
      </c>
      <c r="E12">
        <v>235.73047629999999</v>
      </c>
      <c r="F12">
        <v>209.5154952</v>
      </c>
      <c r="G12">
        <v>271.7623019718456</v>
      </c>
      <c r="H12">
        <v>267.83890814050102</v>
      </c>
      <c r="I12">
        <v>261.64551039999998</v>
      </c>
      <c r="J12">
        <v>267.953644</v>
      </c>
      <c r="K12">
        <v>272.61897066453207</v>
      </c>
      <c r="L12">
        <v>266.3184013</v>
      </c>
      <c r="M12">
        <v>260.75852140000001</v>
      </c>
      <c r="N12">
        <v>199.51406270000001</v>
      </c>
      <c r="O12">
        <f t="shared" si="12"/>
        <v>36536.221474347003</v>
      </c>
      <c r="P12" s="1">
        <v>2055</v>
      </c>
      <c r="Q12">
        <f t="shared" si="0"/>
        <v>-3.0019103322995933</v>
      </c>
      <c r="R12">
        <f t="shared" si="1"/>
        <v>-6.9634265113044229</v>
      </c>
      <c r="S12">
        <f t="shared" si="2"/>
        <v>-15.371090886603035</v>
      </c>
      <c r="T12">
        <f t="shared" si="3"/>
        <v>-24.782454609034534</v>
      </c>
      <c r="U12">
        <f t="shared" si="4"/>
        <v>-2.4354104950202276</v>
      </c>
      <c r="V12">
        <f t="shared" si="5"/>
        <v>-3.8439366439529827</v>
      </c>
      <c r="W12">
        <f t="shared" si="6"/>
        <v>-6.0674102597146486</v>
      </c>
      <c r="X12">
        <f t="shared" si="7"/>
        <v>-3.802745658476717</v>
      </c>
      <c r="Y12">
        <f t="shared" si="8"/>
        <v>-2.1278603722207015</v>
      </c>
      <c r="Z12">
        <f t="shared" si="9"/>
        <v>-4.3898093593981287</v>
      </c>
      <c r="AA12">
        <f t="shared" si="10"/>
        <v>-6.3858455873981592</v>
      </c>
      <c r="AB12">
        <f t="shared" si="11"/>
        <v>-28.373039650610146</v>
      </c>
    </row>
    <row r="13" spans="1:28">
      <c r="A13" s="1">
        <v>2060</v>
      </c>
      <c r="B13">
        <v>301.67904620000002</v>
      </c>
      <c r="C13">
        <v>295.72066039999999</v>
      </c>
      <c r="D13">
        <v>291.7779721</v>
      </c>
      <c r="E13">
        <v>276.11647529999999</v>
      </c>
      <c r="F13">
        <v>248.78397380000001</v>
      </c>
      <c r="G13">
        <v>295.70849756356938</v>
      </c>
      <c r="H13">
        <v>298.82474430695333</v>
      </c>
      <c r="I13">
        <v>296.65832619999998</v>
      </c>
      <c r="J13">
        <v>297.43592790000002</v>
      </c>
      <c r="K13">
        <v>295.73263426440946</v>
      </c>
      <c r="L13">
        <v>298.96867409999999</v>
      </c>
      <c r="M13">
        <v>296.91654840000001</v>
      </c>
      <c r="N13">
        <v>283.69167629999998</v>
      </c>
      <c r="O13">
        <f t="shared" si="12"/>
        <v>41015.512399779</v>
      </c>
      <c r="P13" s="1">
        <v>2060</v>
      </c>
      <c r="Q13">
        <f t="shared" si="0"/>
        <v>-1.9750744624304737</v>
      </c>
      <c r="R13">
        <f t="shared" si="1"/>
        <v>-3.2819893276366425</v>
      </c>
      <c r="S13">
        <f t="shared" si="2"/>
        <v>-8.4734326835060205</v>
      </c>
      <c r="T13">
        <f t="shared" si="3"/>
        <v>-17.533558616773433</v>
      </c>
      <c r="U13">
        <f t="shared" si="4"/>
        <v>-1.9791061764602711</v>
      </c>
      <c r="V13">
        <f t="shared" si="5"/>
        <v>-0.94613859629959318</v>
      </c>
      <c r="W13">
        <f t="shared" si="6"/>
        <v>-1.6642587754243701</v>
      </c>
      <c r="X13">
        <f t="shared" si="7"/>
        <v>-1.4065008337327445</v>
      </c>
      <c r="Y13">
        <f t="shared" si="8"/>
        <v>-1.9711053884890466</v>
      </c>
      <c r="Z13">
        <f t="shared" si="9"/>
        <v>-0.89842902055689045</v>
      </c>
      <c r="AA13">
        <f t="shared" si="10"/>
        <v>-1.5786637686605114</v>
      </c>
      <c r="AB13">
        <f t="shared" si="11"/>
        <v>-5.9624193746870953</v>
      </c>
    </row>
    <row r="14" spans="1:28">
      <c r="A14" s="1">
        <v>2065</v>
      </c>
      <c r="B14">
        <v>321.6255099</v>
      </c>
      <c r="C14">
        <v>317.23128500000001</v>
      </c>
      <c r="D14">
        <v>315.91222529999999</v>
      </c>
      <c r="E14">
        <v>307.5468262</v>
      </c>
      <c r="F14">
        <v>287.86869660000002</v>
      </c>
      <c r="G14">
        <v>320.44800809839967</v>
      </c>
      <c r="H14">
        <v>321.73141023239185</v>
      </c>
      <c r="I14">
        <v>321.0398002</v>
      </c>
      <c r="J14">
        <v>323.613629</v>
      </c>
      <c r="K14">
        <v>321.84858728617058</v>
      </c>
      <c r="L14">
        <v>322.7335933</v>
      </c>
      <c r="M14">
        <v>321.73601819999999</v>
      </c>
      <c r="N14">
        <v>314.51939700000003</v>
      </c>
      <c r="O14">
        <f t="shared" si="12"/>
        <v>44275.821664826995</v>
      </c>
      <c r="P14" s="1">
        <v>2065</v>
      </c>
      <c r="Q14">
        <f t="shared" si="0"/>
        <v>-1.3662550900785944</v>
      </c>
      <c r="R14">
        <f t="shared" si="1"/>
        <v>-1.7763779377377082</v>
      </c>
      <c r="S14">
        <f t="shared" si="2"/>
        <v>-4.3773529358343968</v>
      </c>
      <c r="T14">
        <f t="shared" si="3"/>
        <v>-10.495689011265203</v>
      </c>
      <c r="U14">
        <f t="shared" si="4"/>
        <v>-0.36610957941938072</v>
      </c>
      <c r="V14">
        <f t="shared" si="5"/>
        <v>3.2926596035488975E-2</v>
      </c>
      <c r="W14">
        <f t="shared" si="6"/>
        <v>-0.18210921769921315</v>
      </c>
      <c r="X14">
        <f t="shared" si="7"/>
        <v>0.61814720499569609</v>
      </c>
      <c r="Y14">
        <f t="shared" si="8"/>
        <v>6.9359357172864303E-2</v>
      </c>
      <c r="Z14">
        <f t="shared" si="9"/>
        <v>0.34452596759023379</v>
      </c>
      <c r="AA14">
        <f t="shared" si="10"/>
        <v>3.435930813894443E-2</v>
      </c>
      <c r="AB14">
        <f t="shared" si="11"/>
        <v>-2.2094369635696522</v>
      </c>
    </row>
    <row r="15" spans="1:28">
      <c r="A15" s="1">
        <v>2070</v>
      </c>
      <c r="B15">
        <v>338.77211089999997</v>
      </c>
      <c r="C15">
        <v>337.47071870000002</v>
      </c>
      <c r="D15">
        <v>336.34859999999998</v>
      </c>
      <c r="E15">
        <v>331.16153800000001</v>
      </c>
      <c r="F15">
        <v>320.37756439999998</v>
      </c>
      <c r="G15">
        <v>338.62149133862738</v>
      </c>
      <c r="H15">
        <v>341.49481963640238</v>
      </c>
      <c r="I15">
        <v>340.45436480000001</v>
      </c>
      <c r="J15">
        <v>339.3363579</v>
      </c>
      <c r="K15">
        <v>340.14860542602713</v>
      </c>
      <c r="L15">
        <v>343.50130109999998</v>
      </c>
      <c r="M15">
        <v>342.66291660000002</v>
      </c>
      <c r="N15">
        <v>329.11840660000001</v>
      </c>
      <c r="O15">
        <f t="shared" si="12"/>
        <v>47124.943497908993</v>
      </c>
      <c r="P15" s="1">
        <v>2070</v>
      </c>
      <c r="Q15">
        <f t="shared" si="0"/>
        <v>-0.38414974495468501</v>
      </c>
      <c r="R15">
        <f t="shared" si="1"/>
        <v>-0.71538087759395808</v>
      </c>
      <c r="S15">
        <f t="shared" si="2"/>
        <v>-2.2465169519950487</v>
      </c>
      <c r="T15">
        <f t="shared" si="3"/>
        <v>-5.4297700159355093</v>
      </c>
      <c r="U15">
        <f t="shared" si="4"/>
        <v>-4.4460437127616458E-2</v>
      </c>
      <c r="V15">
        <f t="shared" si="5"/>
        <v>0.80369919742481677</v>
      </c>
      <c r="W15">
        <f t="shared" si="6"/>
        <v>0.49657390495660036</v>
      </c>
      <c r="X15">
        <f t="shared" si="7"/>
        <v>0.1665565085924619</v>
      </c>
      <c r="Y15">
        <f t="shared" si="8"/>
        <v>0.40631872628779575</v>
      </c>
      <c r="Z15">
        <f t="shared" si="9"/>
        <v>1.3959797893150612</v>
      </c>
      <c r="AA15">
        <f t="shared" si="10"/>
        <v>1.1485023633331337</v>
      </c>
      <c r="AB15">
        <f t="shared" si="11"/>
        <v>-2.8496160071599208</v>
      </c>
    </row>
    <row r="16" spans="1:28">
      <c r="A16" s="1">
        <v>2075</v>
      </c>
      <c r="B16">
        <v>353.3832261</v>
      </c>
      <c r="C16">
        <v>353.79835580000002</v>
      </c>
      <c r="D16">
        <v>353.19934799999999</v>
      </c>
      <c r="E16">
        <v>349.67519529999998</v>
      </c>
      <c r="F16">
        <v>344.01400039999999</v>
      </c>
      <c r="G16">
        <v>355.08397744188858</v>
      </c>
      <c r="H16">
        <v>358.1127216500426</v>
      </c>
      <c r="I16">
        <v>358.26987029999998</v>
      </c>
      <c r="J16">
        <v>357.67259530000001</v>
      </c>
      <c r="K16">
        <v>357.53296821487925</v>
      </c>
      <c r="L16">
        <v>360.82821480000001</v>
      </c>
      <c r="M16">
        <v>360.8346464</v>
      </c>
      <c r="N16">
        <v>357.74213120000002</v>
      </c>
      <c r="O16">
        <f t="shared" si="12"/>
        <v>49502.022788412003</v>
      </c>
      <c r="P16" s="1">
        <v>2075</v>
      </c>
      <c r="Q16">
        <f t="shared" si="0"/>
        <v>0.11747294985714736</v>
      </c>
      <c r="R16">
        <f t="shared" si="1"/>
        <v>-5.2033624241118265E-2</v>
      </c>
      <c r="S16">
        <f t="shared" si="2"/>
        <v>-1.0492945126237323</v>
      </c>
      <c r="T16">
        <f t="shared" si="3"/>
        <v>-2.6512932725756264</v>
      </c>
      <c r="U16">
        <f t="shared" si="4"/>
        <v>0.48127676026345961</v>
      </c>
      <c r="V16">
        <f t="shared" si="5"/>
        <v>1.3383474938066959</v>
      </c>
      <c r="W16">
        <f t="shared" si="6"/>
        <v>1.3828172474199896</v>
      </c>
      <c r="X16">
        <f t="shared" si="7"/>
        <v>1.2138010191763344</v>
      </c>
      <c r="Y16">
        <f t="shared" si="8"/>
        <v>1.1742894988753529</v>
      </c>
      <c r="Z16">
        <f t="shared" si="9"/>
        <v>2.1067747844639451</v>
      </c>
      <c r="AA16">
        <f t="shared" si="10"/>
        <v>2.1085947916190566</v>
      </c>
      <c r="AB16">
        <f t="shared" si="11"/>
        <v>1.2334782123378254</v>
      </c>
    </row>
    <row r="17" spans="1:31">
      <c r="A17" s="1">
        <v>2080</v>
      </c>
      <c r="B17">
        <v>365.71358709999998</v>
      </c>
      <c r="C17">
        <v>366.7926425</v>
      </c>
      <c r="D17">
        <v>366.5456676</v>
      </c>
      <c r="E17">
        <v>363.91008219999998</v>
      </c>
      <c r="F17">
        <v>359.89770950000002</v>
      </c>
      <c r="G17">
        <v>367.80498354893058</v>
      </c>
      <c r="H17">
        <v>370.90829954698529</v>
      </c>
      <c r="I17">
        <v>369.41957480000002</v>
      </c>
      <c r="J17">
        <v>362.1422705</v>
      </c>
      <c r="K17">
        <v>371.34369240031333</v>
      </c>
      <c r="L17">
        <v>375.01567019999999</v>
      </c>
      <c r="M17">
        <v>374.36961389999999</v>
      </c>
      <c r="N17">
        <v>372.09052200000002</v>
      </c>
      <c r="O17">
        <f t="shared" si="12"/>
        <v>51448.399794737998</v>
      </c>
      <c r="P17" s="1">
        <v>2080</v>
      </c>
      <c r="Q17">
        <f t="shared" si="0"/>
        <v>0.29505477457280277</v>
      </c>
      <c r="R17">
        <f t="shared" si="1"/>
        <v>0.22752244634884056</v>
      </c>
      <c r="S17">
        <f t="shared" si="2"/>
        <v>-0.49314681313900993</v>
      </c>
      <c r="T17">
        <f t="shared" si="3"/>
        <v>-1.5902820691235853</v>
      </c>
      <c r="U17">
        <f t="shared" si="4"/>
        <v>0.57186730892738968</v>
      </c>
      <c r="V17">
        <f t="shared" si="5"/>
        <v>1.4204318981358697</v>
      </c>
      <c r="W17">
        <f t="shared" si="6"/>
        <v>1.01335794750953</v>
      </c>
      <c r="X17">
        <f t="shared" si="7"/>
        <v>-0.9765337482589771</v>
      </c>
      <c r="Y17">
        <f t="shared" si="8"/>
        <v>1.539484858891464</v>
      </c>
      <c r="Z17">
        <f t="shared" si="9"/>
        <v>2.543543206519276</v>
      </c>
      <c r="AA17">
        <f t="shared" si="10"/>
        <v>2.3668868495260802</v>
      </c>
      <c r="AB17">
        <f t="shared" si="11"/>
        <v>1.7436964676558055</v>
      </c>
    </row>
    <row r="18" spans="1:31">
      <c r="A18" s="1">
        <v>2085</v>
      </c>
      <c r="B18">
        <v>376.16368599999998</v>
      </c>
      <c r="C18">
        <v>377.08369219999997</v>
      </c>
      <c r="D18">
        <v>376.86353800000001</v>
      </c>
      <c r="E18">
        <v>375.12786069999999</v>
      </c>
      <c r="F18">
        <v>372.38895639999998</v>
      </c>
      <c r="G18">
        <v>377.8249490753546</v>
      </c>
      <c r="H18">
        <v>381.28350522339571</v>
      </c>
      <c r="I18">
        <v>380.8338296</v>
      </c>
      <c r="J18">
        <v>369.50013050000001</v>
      </c>
      <c r="K18">
        <v>382.86060447305147</v>
      </c>
      <c r="L18">
        <v>386.63887449999999</v>
      </c>
      <c r="M18">
        <v>386.96578870000002</v>
      </c>
      <c r="N18">
        <v>387.36137009999999</v>
      </c>
      <c r="O18">
        <f t="shared" si="12"/>
        <v>53042.987192654997</v>
      </c>
      <c r="P18" s="1">
        <v>2085</v>
      </c>
      <c r="Q18">
        <f t="shared" si="0"/>
        <v>0.2445760274690601</v>
      </c>
      <c r="R18">
        <f t="shared" si="1"/>
        <v>0.18604985702953294</v>
      </c>
      <c r="S18">
        <f t="shared" si="2"/>
        <v>-0.27536557582541316</v>
      </c>
      <c r="T18">
        <f t="shared" si="3"/>
        <v>-1.0034805964762905</v>
      </c>
      <c r="U18">
        <f t="shared" si="4"/>
        <v>0.44163302763749807</v>
      </c>
      <c r="V18">
        <f t="shared" si="5"/>
        <v>1.3610615309091061</v>
      </c>
      <c r="W18">
        <f t="shared" si="6"/>
        <v>1.2415189912829643</v>
      </c>
      <c r="X18">
        <f t="shared" si="7"/>
        <v>-1.7714510326230621</v>
      </c>
      <c r="Y18">
        <f t="shared" si="8"/>
        <v>1.7803203026491725</v>
      </c>
      <c r="Z18">
        <f t="shared" si="9"/>
        <v>2.7847420923028712</v>
      </c>
      <c r="AA18">
        <f t="shared" si="10"/>
        <v>2.8716495244041274</v>
      </c>
      <c r="AB18">
        <f t="shared" si="11"/>
        <v>2.9768115628258713</v>
      </c>
    </row>
    <row r="19" spans="1:31">
      <c r="A19" s="1">
        <v>2090</v>
      </c>
      <c r="B19">
        <v>384.95199910000002</v>
      </c>
      <c r="C19">
        <v>384.9115769</v>
      </c>
      <c r="D19">
        <v>384.5689132</v>
      </c>
      <c r="E19">
        <v>382.50854500000003</v>
      </c>
      <c r="F19">
        <v>379.57987680000002</v>
      </c>
      <c r="G19">
        <v>385.25211952647965</v>
      </c>
      <c r="H19">
        <v>388.61705720016863</v>
      </c>
      <c r="I19">
        <v>384.6879361</v>
      </c>
      <c r="J19">
        <v>366.04817459999998</v>
      </c>
      <c r="K19">
        <v>392.23048474472466</v>
      </c>
      <c r="L19">
        <v>396.06888079999999</v>
      </c>
      <c r="M19">
        <v>394.90096699999998</v>
      </c>
      <c r="N19">
        <v>398.23825649999998</v>
      </c>
      <c r="O19">
        <f t="shared" si="12"/>
        <v>54336.689756952001</v>
      </c>
      <c r="P19" s="1">
        <v>2090</v>
      </c>
      <c r="Q19">
        <f t="shared" si="0"/>
        <v>-1.0500581915285127E-2</v>
      </c>
      <c r="R19">
        <f t="shared" si="1"/>
        <v>-9.9515238496140579E-2</v>
      </c>
      <c r="S19">
        <f t="shared" si="2"/>
        <v>-0.63474254081357662</v>
      </c>
      <c r="T19">
        <f t="shared" si="3"/>
        <v>-1.3955304330305531</v>
      </c>
      <c r="U19">
        <f t="shared" si="4"/>
        <v>7.7963077781461221E-2</v>
      </c>
      <c r="V19">
        <f t="shared" si="5"/>
        <v>0.95208184623988035</v>
      </c>
      <c r="W19">
        <f t="shared" si="6"/>
        <v>-6.8596344639692372E-2</v>
      </c>
      <c r="X19">
        <f t="shared" si="7"/>
        <v>-4.9106965398793383</v>
      </c>
      <c r="Y19">
        <f t="shared" si="8"/>
        <v>1.8907514863519095</v>
      </c>
      <c r="Z19">
        <f t="shared" si="9"/>
        <v>2.8878617921171266</v>
      </c>
      <c r="AA19">
        <f t="shared" si="10"/>
        <v>2.5844697321380807</v>
      </c>
      <c r="AB19">
        <f t="shared" si="11"/>
        <v>3.4514062613163743</v>
      </c>
    </row>
    <row r="20" spans="1:31">
      <c r="A20" s="1">
        <v>2095</v>
      </c>
      <c r="B20">
        <v>391.52825639999998</v>
      </c>
      <c r="C20">
        <v>390.67594860000003</v>
      </c>
      <c r="D20">
        <v>390.25056330000001</v>
      </c>
      <c r="E20">
        <v>388.28306190000001</v>
      </c>
      <c r="F20">
        <v>385.0958225</v>
      </c>
      <c r="G20">
        <v>390.83208382237046</v>
      </c>
      <c r="H20">
        <v>394.28451849866781</v>
      </c>
      <c r="I20">
        <v>389.15317160000001</v>
      </c>
      <c r="J20">
        <v>362.93462090000003</v>
      </c>
      <c r="K20">
        <v>400.26225183362016</v>
      </c>
      <c r="L20">
        <v>404.07037700000001</v>
      </c>
      <c r="M20">
        <v>403.21393719999998</v>
      </c>
      <c r="N20">
        <v>407.4078505</v>
      </c>
      <c r="O20">
        <f t="shared" si="12"/>
        <v>55434.415020630004</v>
      </c>
      <c r="P20" s="1">
        <v>2095</v>
      </c>
      <c r="Q20">
        <f t="shared" si="0"/>
        <v>-0.21768743023471568</v>
      </c>
      <c r="R20">
        <f t="shared" si="1"/>
        <v>-0.32633483768145349</v>
      </c>
      <c r="S20">
        <f t="shared" si="2"/>
        <v>-0.82885320457805112</v>
      </c>
      <c r="T20">
        <f t="shared" si="3"/>
        <v>-1.6429041314015309</v>
      </c>
      <c r="U20">
        <f t="shared" si="4"/>
        <v>-0.17780902559387057</v>
      </c>
      <c r="V20">
        <f t="shared" si="5"/>
        <v>0.70397526962956458</v>
      </c>
      <c r="W20">
        <f t="shared" si="6"/>
        <v>-0.60661900161134019</v>
      </c>
      <c r="X20">
        <f t="shared" si="7"/>
        <v>-7.3030835023022229</v>
      </c>
      <c r="Y20">
        <f t="shared" si="8"/>
        <v>2.2307445991068398</v>
      </c>
      <c r="Z20">
        <f t="shared" si="9"/>
        <v>3.2033755916677777</v>
      </c>
      <c r="AA20">
        <f t="shared" si="10"/>
        <v>2.9846328097611092</v>
      </c>
      <c r="AB20">
        <f t="shared" si="11"/>
        <v>4.0557977209636764</v>
      </c>
    </row>
    <row r="21" spans="1:31">
      <c r="A21" s="1">
        <v>2100</v>
      </c>
      <c r="B21">
        <v>394.77427119999999</v>
      </c>
      <c r="C21">
        <v>393.56093299999998</v>
      </c>
      <c r="D21">
        <v>392.91913950000003</v>
      </c>
      <c r="E21">
        <v>389.36734369999999</v>
      </c>
      <c r="F21">
        <v>383.90986800000002</v>
      </c>
      <c r="G21">
        <v>393.51061166068928</v>
      </c>
      <c r="H21">
        <v>396.35062470689923</v>
      </c>
      <c r="I21">
        <v>385.32446399999998</v>
      </c>
      <c r="J21">
        <v>351.00683650000002</v>
      </c>
      <c r="K21">
        <v>406.04836026097371</v>
      </c>
      <c r="L21">
        <v>409.60333880000002</v>
      </c>
      <c r="M21">
        <v>406.0201126</v>
      </c>
      <c r="N21">
        <v>413.36727209999998</v>
      </c>
      <c r="O21">
        <f t="shared" si="12"/>
        <v>56193.482049972001</v>
      </c>
      <c r="P21" s="1">
        <v>2100</v>
      </c>
      <c r="Q21">
        <f t="shared" si="0"/>
        <v>-0.30734986763747579</v>
      </c>
      <c r="R21">
        <f t="shared" si="1"/>
        <v>-0.46992213914065195</v>
      </c>
      <c r="S21">
        <f t="shared" si="2"/>
        <v>-1.3696250983035176</v>
      </c>
      <c r="T21">
        <f t="shared" si="3"/>
        <v>-2.7520545264956899</v>
      </c>
      <c r="U21">
        <f t="shared" si="4"/>
        <v>-0.32009673160045304</v>
      </c>
      <c r="V21">
        <f t="shared" si="5"/>
        <v>0.39930502616281904</v>
      </c>
      <c r="W21">
        <f t="shared" si="6"/>
        <v>-2.3937241835125982</v>
      </c>
      <c r="X21">
        <f t="shared" si="7"/>
        <v>-11.086698879073245</v>
      </c>
      <c r="Y21">
        <f t="shared" si="8"/>
        <v>2.8558317710786323</v>
      </c>
      <c r="Z21">
        <f t="shared" si="9"/>
        <v>3.7563409476823146</v>
      </c>
      <c r="AA21">
        <f t="shared" si="10"/>
        <v>2.848676375442579</v>
      </c>
      <c r="AB21">
        <f t="shared" si="11"/>
        <v>4.7097803115392072</v>
      </c>
    </row>
    <row r="23" spans="1:31">
      <c r="A23" s="1">
        <v>0.05</v>
      </c>
    </row>
    <row r="24" spans="1:31">
      <c r="B24" s="1" t="s">
        <v>0</v>
      </c>
      <c r="C24" s="3" t="s">
        <v>65</v>
      </c>
      <c r="D24" s="3" t="s">
        <v>66</v>
      </c>
      <c r="E24" s="3" t="s">
        <v>37</v>
      </c>
      <c r="F24" s="3" t="s">
        <v>38</v>
      </c>
      <c r="G24" s="1" t="s">
        <v>35</v>
      </c>
      <c r="H24" s="1" t="s">
        <v>36</v>
      </c>
      <c r="I24" s="1" t="s">
        <v>33</v>
      </c>
      <c r="J24" s="1" t="s">
        <v>34</v>
      </c>
      <c r="K24" s="3" t="s">
        <v>29</v>
      </c>
      <c r="L24" s="3" t="s">
        <v>30</v>
      </c>
      <c r="M24" s="3" t="s">
        <v>31</v>
      </c>
      <c r="N24" s="3" t="s">
        <v>32</v>
      </c>
      <c r="Q24" s="3" t="s">
        <v>65</v>
      </c>
      <c r="R24" s="3" t="s">
        <v>66</v>
      </c>
      <c r="S24" s="3" t="s">
        <v>37</v>
      </c>
      <c r="T24" s="3" t="s">
        <v>38</v>
      </c>
      <c r="U24" s="1" t="s">
        <v>35</v>
      </c>
      <c r="V24" s="1" t="s">
        <v>36</v>
      </c>
      <c r="W24" s="1" t="s">
        <v>33</v>
      </c>
      <c r="X24" s="1" t="s">
        <v>34</v>
      </c>
      <c r="Y24" s="3" t="s">
        <v>29</v>
      </c>
      <c r="Z24" s="3" t="s">
        <v>30</v>
      </c>
      <c r="AA24" s="3" t="s">
        <v>31</v>
      </c>
      <c r="AB24" s="3" t="s">
        <v>32</v>
      </c>
    </row>
    <row r="25" spans="1:31">
      <c r="A25" s="1">
        <v>2010</v>
      </c>
      <c r="B25">
        <f>B3/(1+$A$23)^$O25</f>
        <v>40.894144760000003</v>
      </c>
      <c r="C25">
        <f t="shared" ref="C25:N25" si="13">C3/(1+$A$23)^$O25</f>
        <v>40.887383530000001</v>
      </c>
      <c r="D25">
        <f t="shared" si="13"/>
        <v>40.887383530000001</v>
      </c>
      <c r="E25">
        <f t="shared" si="13"/>
        <v>40.887383530000001</v>
      </c>
      <c r="F25">
        <f t="shared" si="13"/>
        <v>40.887383530000001</v>
      </c>
      <c r="G25">
        <f t="shared" si="13"/>
        <v>40.806490283173098</v>
      </c>
      <c r="H25">
        <f t="shared" si="13"/>
        <v>40.806490283173076</v>
      </c>
      <c r="I25">
        <f t="shared" si="13"/>
        <v>40.806490279999998</v>
      </c>
      <c r="J25">
        <f t="shared" si="13"/>
        <v>40.806490279999998</v>
      </c>
      <c r="K25">
        <f t="shared" si="13"/>
        <v>40.806490283173083</v>
      </c>
      <c r="L25">
        <f t="shared" si="13"/>
        <v>40.806490279999998</v>
      </c>
      <c r="M25">
        <f t="shared" si="13"/>
        <v>40.806490279999998</v>
      </c>
      <c r="N25">
        <f t="shared" si="13"/>
        <v>40.806490279999998</v>
      </c>
      <c r="O25" s="1">
        <v>0</v>
      </c>
      <c r="P25" s="1">
        <v>2020</v>
      </c>
      <c r="Q25">
        <v>-0.53920870628923334</v>
      </c>
      <c r="R25">
        <v>-2.6927743689515071</v>
      </c>
      <c r="S25">
        <v>-14.036786131708695</v>
      </c>
      <c r="T25">
        <v>-25.858083763001297</v>
      </c>
      <c r="U25">
        <v>-0.61269448546535643</v>
      </c>
      <c r="V25">
        <v>-2.4228670059296844</v>
      </c>
      <c r="W25">
        <v>-12.842296225460304</v>
      </c>
      <c r="X25">
        <v>-23.147254607739594</v>
      </c>
      <c r="Y25">
        <v>-0.60203254878086865</v>
      </c>
      <c r="Z25">
        <v>-2.4835291548343319</v>
      </c>
      <c r="AA25">
        <v>-12.743816833627713</v>
      </c>
      <c r="AB25">
        <v>-24.311430653669266</v>
      </c>
    </row>
    <row r="26" spans="1:31">
      <c r="A26" s="1">
        <v>2015</v>
      </c>
      <c r="B26">
        <f t="shared" ref="B26:N26" si="14">B4/(1+$A$23)^$O26</f>
        <v>46.659836880625619</v>
      </c>
      <c r="C26">
        <f t="shared" si="14"/>
        <v>46.501874581456235</v>
      </c>
      <c r="D26">
        <f t="shared" si="14"/>
        <v>45.839619194530201</v>
      </c>
      <c r="E26">
        <f t="shared" si="14"/>
        <v>42.232896199188019</v>
      </c>
      <c r="F26">
        <f t="shared" si="14"/>
        <v>36.913893629956746</v>
      </c>
      <c r="G26">
        <f t="shared" si="14"/>
        <v>46.43624715063136</v>
      </c>
      <c r="H26">
        <f t="shared" si="14"/>
        <v>45.846774347729408</v>
      </c>
      <c r="I26">
        <f t="shared" si="14"/>
        <v>42.745489453860223</v>
      </c>
      <c r="J26">
        <f t="shared" si="14"/>
        <v>38.128760133992763</v>
      </c>
      <c r="K26">
        <f t="shared" si="14"/>
        <v>46.438162086509962</v>
      </c>
      <c r="L26">
        <f t="shared" si="14"/>
        <v>45.821904670819841</v>
      </c>
      <c r="M26">
        <f t="shared" si="14"/>
        <v>42.730601101197053</v>
      </c>
      <c r="N26">
        <f t="shared" si="14"/>
        <v>37.504988167530627</v>
      </c>
      <c r="O26" s="1">
        <v>5</v>
      </c>
      <c r="P26" s="1">
        <v>2040</v>
      </c>
      <c r="Q26">
        <v>-1.2636572675406488</v>
      </c>
      <c r="R26">
        <v>-8.5762040889329629</v>
      </c>
      <c r="S26">
        <v>-21.209482571490927</v>
      </c>
      <c r="T26">
        <v>-30.55035356370189</v>
      </c>
      <c r="U26">
        <v>-1.0364230676070083</v>
      </c>
      <c r="V26">
        <v>-7.5822669076580125</v>
      </c>
      <c r="W26">
        <v>-18.847974895102084</v>
      </c>
      <c r="X26">
        <v>-26.505623411173552</v>
      </c>
      <c r="Y26">
        <v>-0.97616689065069129</v>
      </c>
      <c r="Z26">
        <v>-7.4652450790852667</v>
      </c>
      <c r="AA26">
        <v>-19.344969730709241</v>
      </c>
      <c r="AB26">
        <v>-31.369577758337599</v>
      </c>
    </row>
    <row r="27" spans="1:31">
      <c r="A27" s="1">
        <v>2020</v>
      </c>
      <c r="B27">
        <f t="shared" ref="B27:N27" si="15">B5/(1+$A$23)^$O27</f>
        <v>50.021584282095326</v>
      </c>
      <c r="C27">
        <f t="shared" si="15"/>
        <v>49.751863544622459</v>
      </c>
      <c r="D27">
        <f t="shared" si="15"/>
        <v>48.674615881603586</v>
      </c>
      <c r="E27">
        <f t="shared" si="15"/>
        <v>43.000161476725189</v>
      </c>
      <c r="F27">
        <f t="shared" si="15"/>
        <v>37.086961118850823</v>
      </c>
      <c r="G27">
        <f t="shared" si="15"/>
        <v>49.715104793656522</v>
      </c>
      <c r="H27">
        <f t="shared" si="15"/>
        <v>48.809627820681129</v>
      </c>
      <c r="I27">
        <f t="shared" si="15"/>
        <v>43.597664251920349</v>
      </c>
      <c r="J27">
        <f t="shared" si="15"/>
        <v>38.44296080949367</v>
      </c>
      <c r="K27">
        <f t="shared" si="15"/>
        <v>49.720438063301252</v>
      </c>
      <c r="L27">
        <f t="shared" si="15"/>
        <v>48.779283652739458</v>
      </c>
      <c r="M27">
        <f t="shared" si="15"/>
        <v>43.646925203906385</v>
      </c>
      <c r="N27">
        <f t="shared" si="15"/>
        <v>37.860621507486997</v>
      </c>
      <c r="O27" s="1">
        <v>10</v>
      </c>
      <c r="P27" s="1">
        <v>2060</v>
      </c>
      <c r="Q27">
        <v>-1.9750744624304737</v>
      </c>
      <c r="R27">
        <v>-3.2819893276366425</v>
      </c>
      <c r="S27">
        <v>-8.4734326835060205</v>
      </c>
      <c r="T27">
        <v>-17.533558616773433</v>
      </c>
      <c r="U27">
        <v>-1.9791061764602711</v>
      </c>
      <c r="V27">
        <v>-0.94613859629959318</v>
      </c>
      <c r="W27">
        <v>-1.6642587754243701</v>
      </c>
      <c r="X27">
        <v>-1.4065008337327445</v>
      </c>
      <c r="Y27">
        <v>-1.9711053884890466</v>
      </c>
      <c r="Z27">
        <v>-0.89842902055689045</v>
      </c>
      <c r="AA27">
        <v>-1.5786637686605114</v>
      </c>
      <c r="AB27">
        <v>-5.9624193746870953</v>
      </c>
    </row>
    <row r="28" spans="1:31">
      <c r="A28" s="1">
        <v>2025</v>
      </c>
      <c r="B28">
        <f t="shared" ref="B28:N28" si="16">B6/(1+$A$23)^$O28</f>
        <v>51.254993633387727</v>
      </c>
      <c r="C28">
        <f t="shared" si="16"/>
        <v>50.888777470876732</v>
      </c>
      <c r="D28">
        <f t="shared" si="16"/>
        <v>49.464818370549281</v>
      </c>
      <c r="E28">
        <f t="shared" si="16"/>
        <v>42.12839332660262</v>
      </c>
      <c r="F28">
        <f t="shared" si="16"/>
        <v>36.419691093627776</v>
      </c>
      <c r="G28">
        <f t="shared" si="16"/>
        <v>50.888189940551904</v>
      </c>
      <c r="H28">
        <f t="shared" si="16"/>
        <v>49.731559136785393</v>
      </c>
      <c r="I28">
        <f t="shared" si="16"/>
        <v>42.809553370525329</v>
      </c>
      <c r="J28">
        <f t="shared" si="16"/>
        <v>37.836393897105054</v>
      </c>
      <c r="K28">
        <f t="shared" si="16"/>
        <v>50.897690964177215</v>
      </c>
      <c r="L28">
        <f t="shared" si="16"/>
        <v>49.690863312675688</v>
      </c>
      <c r="M28">
        <f t="shared" si="16"/>
        <v>42.888291246908508</v>
      </c>
      <c r="N28">
        <f t="shared" si="16"/>
        <v>37.23276852782687</v>
      </c>
      <c r="O28" s="1">
        <v>15</v>
      </c>
      <c r="P28" s="1">
        <v>2080</v>
      </c>
      <c r="Q28">
        <v>0.29505477457280277</v>
      </c>
      <c r="R28">
        <v>0.22752244634884056</v>
      </c>
      <c r="S28">
        <v>-0.49314681313900993</v>
      </c>
      <c r="T28">
        <v>-1.5902820691235853</v>
      </c>
      <c r="U28">
        <v>0.57186730892738968</v>
      </c>
      <c r="V28">
        <v>1.4204318981358697</v>
      </c>
      <c r="W28">
        <v>1.01335794750953</v>
      </c>
      <c r="X28">
        <v>-0.9765337482589771</v>
      </c>
      <c r="Y28">
        <v>1.539484858891464</v>
      </c>
      <c r="Z28">
        <v>2.543543206519276</v>
      </c>
      <c r="AA28">
        <v>2.3668868495260802</v>
      </c>
      <c r="AB28">
        <v>1.7436964676558055</v>
      </c>
    </row>
    <row r="29" spans="1:31">
      <c r="A29" s="1">
        <v>2030</v>
      </c>
      <c r="B29">
        <f t="shared" ref="B29:N29" si="17">B7/(1+$A$23)^$O29</f>
        <v>50.567196300611528</v>
      </c>
      <c r="C29">
        <f t="shared" si="17"/>
        <v>50.116398639391335</v>
      </c>
      <c r="D29">
        <f t="shared" si="17"/>
        <v>48.461348476160225</v>
      </c>
      <c r="E29">
        <f t="shared" si="17"/>
        <v>40.248514176507484</v>
      </c>
      <c r="F29">
        <f t="shared" si="17"/>
        <v>35.082175705169654</v>
      </c>
      <c r="G29">
        <f t="shared" si="17"/>
        <v>50.153496845779564</v>
      </c>
      <c r="H29">
        <f t="shared" si="17"/>
        <v>48.775363525196049</v>
      </c>
      <c r="I29">
        <f t="shared" si="17"/>
        <v>41.014209671611916</v>
      </c>
      <c r="J29">
        <f t="shared" si="17"/>
        <v>36.555307895508335</v>
      </c>
      <c r="K29">
        <f t="shared" si="17"/>
        <v>50.167942906839428</v>
      </c>
      <c r="L29">
        <f t="shared" si="17"/>
        <v>48.794180332264339</v>
      </c>
      <c r="M29">
        <f t="shared" si="17"/>
        <v>41.082714913088424</v>
      </c>
      <c r="N29">
        <f t="shared" si="17"/>
        <v>35.853813277550003</v>
      </c>
      <c r="O29" s="1">
        <v>20</v>
      </c>
      <c r="P29" s="1">
        <v>2100</v>
      </c>
      <c r="Q29">
        <v>-0.30734986763747579</v>
      </c>
      <c r="R29">
        <v>-0.46992213914065195</v>
      </c>
      <c r="S29">
        <v>-1.3696250983035176</v>
      </c>
      <c r="T29">
        <v>-2.7520545264956899</v>
      </c>
      <c r="U29">
        <v>-0.32009673160045304</v>
      </c>
      <c r="V29">
        <v>0.39930502616281904</v>
      </c>
      <c r="W29">
        <v>-2.3937241835125982</v>
      </c>
      <c r="X29">
        <v>-11.086698879073245</v>
      </c>
      <c r="Y29">
        <v>2.8558317710786323</v>
      </c>
      <c r="Z29">
        <v>3.7563409476823146</v>
      </c>
      <c r="AA29">
        <v>2.848676375442579</v>
      </c>
      <c r="AB29">
        <v>4.7097803115392072</v>
      </c>
    </row>
    <row r="30" spans="1:31">
      <c r="A30" s="1">
        <v>2035</v>
      </c>
      <c r="B30">
        <f t="shared" ref="B30:N30" si="18">B8/(1+$A$23)^$O30</f>
        <v>47.811060395517615</v>
      </c>
      <c r="C30">
        <f t="shared" si="18"/>
        <v>47.293614637296344</v>
      </c>
      <c r="D30">
        <f t="shared" si="18"/>
        <v>44.897046633753114</v>
      </c>
      <c r="E30">
        <f t="shared" si="18"/>
        <v>37.409168711167268</v>
      </c>
      <c r="F30">
        <f t="shared" si="18"/>
        <v>32.985339177213788</v>
      </c>
      <c r="G30">
        <f t="shared" si="18"/>
        <v>47.365886654439308</v>
      </c>
      <c r="H30">
        <f t="shared" si="18"/>
        <v>45.17923599910678</v>
      </c>
      <c r="I30">
        <f t="shared" si="18"/>
        <v>38.266136084832262</v>
      </c>
      <c r="J30">
        <f t="shared" si="18"/>
        <v>34.586012288745437</v>
      </c>
      <c r="K30">
        <f t="shared" si="18"/>
        <v>47.386058002966912</v>
      </c>
      <c r="L30">
        <f t="shared" si="18"/>
        <v>45.234077724680894</v>
      </c>
      <c r="M30">
        <f t="shared" si="18"/>
        <v>38.262204246548208</v>
      </c>
      <c r="N30">
        <f t="shared" si="18"/>
        <v>33.225329406880661</v>
      </c>
      <c r="O30" s="1">
        <v>25</v>
      </c>
    </row>
    <row r="31" spans="1:31">
      <c r="A31" s="1">
        <v>2040</v>
      </c>
      <c r="B31">
        <f t="shared" ref="B31:N31" si="19">B9/(1+$A$23)^$O31</f>
        <v>44.564593018963095</v>
      </c>
      <c r="C31">
        <f t="shared" si="19"/>
        <v>44.00144930052906</v>
      </c>
      <c r="D31">
        <f t="shared" si="19"/>
        <v>40.742642570254453</v>
      </c>
      <c r="E31">
        <f t="shared" si="19"/>
        <v>35.112673429550256</v>
      </c>
      <c r="F31">
        <f t="shared" si="19"/>
        <v>30.949952287445061</v>
      </c>
      <c r="G31">
        <f t="shared" si="19"/>
        <v>44.102715296929382</v>
      </c>
      <c r="H31">
        <f t="shared" si="19"/>
        <v>41.185586629953789</v>
      </c>
      <c r="I31">
        <f t="shared" si="19"/>
        <v>36.165069714644517</v>
      </c>
      <c r="J31">
        <f t="shared" si="19"/>
        <v>32.752469818634601</v>
      </c>
      <c r="K31">
        <f t="shared" si="19"/>
        <v>44.129568216958752</v>
      </c>
      <c r="L31">
        <f t="shared" si="19"/>
        <v>41.23773693160058</v>
      </c>
      <c r="M31">
        <f t="shared" si="19"/>
        <v>35.943585988830925</v>
      </c>
      <c r="N31">
        <f t="shared" si="19"/>
        <v>30.584868359192779</v>
      </c>
      <c r="O31" s="1">
        <v>30</v>
      </c>
      <c r="R31" s="1">
        <v>2020</v>
      </c>
      <c r="S31" s="1"/>
      <c r="T31" s="1"/>
      <c r="U31" s="1">
        <v>2040</v>
      </c>
      <c r="V31" s="1"/>
      <c r="W31" s="1"/>
      <c r="X31" s="1">
        <v>2060</v>
      </c>
      <c r="Y31" s="1"/>
      <c r="Z31" s="1"/>
      <c r="AA31" s="1">
        <v>2080</v>
      </c>
      <c r="AB31" s="1"/>
      <c r="AD31" s="1">
        <v>2100</v>
      </c>
    </row>
    <row r="32" spans="1:31">
      <c r="A32" s="1">
        <v>2045</v>
      </c>
      <c r="B32">
        <f t="shared" ref="B32:N32" si="20">B10/(1+$A$23)^$O32</f>
        <v>40.448482850654166</v>
      </c>
      <c r="C32">
        <f t="shared" si="20"/>
        <v>39.876973347884949</v>
      </c>
      <c r="D32">
        <f t="shared" si="20"/>
        <v>36.318678203292649</v>
      </c>
      <c r="E32">
        <f t="shared" si="20"/>
        <v>32.422268300906616</v>
      </c>
      <c r="F32">
        <f t="shared" si="20"/>
        <v>28.526465684718456</v>
      </c>
      <c r="G32">
        <f t="shared" si="20"/>
        <v>39.997973764160356</v>
      </c>
      <c r="H32">
        <f t="shared" si="20"/>
        <v>36.968628689405094</v>
      </c>
      <c r="I32">
        <f t="shared" si="20"/>
        <v>33.725591519010351</v>
      </c>
      <c r="J32">
        <f t="shared" si="20"/>
        <v>30.787415513334285</v>
      </c>
      <c r="K32">
        <f t="shared" si="20"/>
        <v>40.032302858601213</v>
      </c>
      <c r="L32">
        <f t="shared" si="20"/>
        <v>36.972192463093108</v>
      </c>
      <c r="M32">
        <f t="shared" si="20"/>
        <v>33.301187063258837</v>
      </c>
      <c r="N32">
        <f t="shared" si="20"/>
        <v>27.650901825999885</v>
      </c>
      <c r="O32" s="1">
        <v>35</v>
      </c>
      <c r="Q32" t="s">
        <v>41</v>
      </c>
      <c r="R32" t="s">
        <v>106</v>
      </c>
      <c r="S32" t="s">
        <v>11</v>
      </c>
      <c r="T32" t="s">
        <v>68</v>
      </c>
      <c r="U32" t="s">
        <v>69</v>
      </c>
      <c r="V32" t="s">
        <v>11</v>
      </c>
      <c r="W32" t="s">
        <v>68</v>
      </c>
      <c r="X32" t="s">
        <v>69</v>
      </c>
      <c r="Y32" t="s">
        <v>11</v>
      </c>
      <c r="Z32" t="s">
        <v>68</v>
      </c>
      <c r="AA32" t="s">
        <v>69</v>
      </c>
      <c r="AB32" t="s">
        <v>11</v>
      </c>
      <c r="AC32" t="s">
        <v>68</v>
      </c>
      <c r="AD32" t="s">
        <v>69</v>
      </c>
      <c r="AE32" t="s">
        <v>11</v>
      </c>
    </row>
    <row r="33" spans="1:31">
      <c r="A33" s="1">
        <v>2050</v>
      </c>
      <c r="B33">
        <f t="shared" ref="B33:N33" si="21">B11/(1+$A$23)^$O33</f>
        <v>35.813377223996874</v>
      </c>
      <c r="C33">
        <f t="shared" si="21"/>
        <v>35.284919075535264</v>
      </c>
      <c r="D33">
        <f t="shared" si="21"/>
        <v>32.601681861324018</v>
      </c>
      <c r="E33">
        <f t="shared" si="21"/>
        <v>29.415024223455521</v>
      </c>
      <c r="F33">
        <f t="shared" si="21"/>
        <v>25.978740048974352</v>
      </c>
      <c r="G33">
        <f t="shared" si="21"/>
        <v>35.412872522203337</v>
      </c>
      <c r="H33">
        <f t="shared" si="21"/>
        <v>33.462184648885994</v>
      </c>
      <c r="I33">
        <f t="shared" si="21"/>
        <v>31.436905277822184</v>
      </c>
      <c r="J33">
        <f t="shared" si="21"/>
        <v>31.55458238411828</v>
      </c>
      <c r="K33">
        <f t="shared" si="21"/>
        <v>35.455043901964835</v>
      </c>
      <c r="L33">
        <f t="shared" si="21"/>
        <v>33.290757156522318</v>
      </c>
      <c r="M33">
        <f t="shared" si="21"/>
        <v>30.701954241453478</v>
      </c>
      <c r="N33">
        <f t="shared" si="21"/>
        <v>24.743683750513902</v>
      </c>
      <c r="O33" s="1">
        <v>40</v>
      </c>
      <c r="P33" s="1" t="s">
        <v>91</v>
      </c>
      <c r="Q33">
        <v>-0.53920870628923334</v>
      </c>
      <c r="R33">
        <v>-0.61269448546535643</v>
      </c>
      <c r="S33">
        <v>-0.60203254878086865</v>
      </c>
      <c r="T33">
        <v>-1.2636572675406488</v>
      </c>
      <c r="U33">
        <v>-1.0364230676070083</v>
      </c>
      <c r="V33">
        <v>-0.97616689065069129</v>
      </c>
      <c r="W33">
        <v>-1.9750744624304737</v>
      </c>
      <c r="X33">
        <v>-1.9791061764602711</v>
      </c>
      <c r="Y33">
        <v>-1.9711053884890466</v>
      </c>
      <c r="Z33">
        <v>0.29505477457280277</v>
      </c>
      <c r="AA33">
        <v>0.57186730892738968</v>
      </c>
      <c r="AB33">
        <v>1.539484858891464</v>
      </c>
      <c r="AC33">
        <v>-0.30734986763747579</v>
      </c>
      <c r="AD33">
        <v>-0.32009673160045304</v>
      </c>
      <c r="AE33">
        <v>2.8558317710786323</v>
      </c>
    </row>
    <row r="34" spans="1:31">
      <c r="A34" s="1">
        <v>2055</v>
      </c>
      <c r="B34">
        <f t="shared" ref="B34:N34" si="22">B12/(1+$A$23)^$O34</f>
        <v>31.001201991358386</v>
      </c>
      <c r="C34">
        <f t="shared" si="22"/>
        <v>30.070573705642733</v>
      </c>
      <c r="D34">
        <f t="shared" si="22"/>
        <v>28.842456073069101</v>
      </c>
      <c r="E34">
        <f t="shared" si="22"/>
        <v>26.235979057327299</v>
      </c>
      <c r="F34">
        <f t="shared" si="22"/>
        <v>23.318343179594883</v>
      </c>
      <c r="G34">
        <f t="shared" si="22"/>
        <v>30.246195464478426</v>
      </c>
      <c r="H34">
        <f t="shared" si="22"/>
        <v>29.809535427946681</v>
      </c>
      <c r="I34">
        <f t="shared" si="22"/>
        <v>29.120231881099848</v>
      </c>
      <c r="J34">
        <f t="shared" si="22"/>
        <v>29.822305128556408</v>
      </c>
      <c r="K34">
        <f t="shared" si="22"/>
        <v>30.341539699272175</v>
      </c>
      <c r="L34">
        <f t="shared" si="22"/>
        <v>29.640308324815816</v>
      </c>
      <c r="M34">
        <f t="shared" si="22"/>
        <v>29.021513101952838</v>
      </c>
      <c r="N34">
        <f t="shared" si="22"/>
        <v>22.205218658184531</v>
      </c>
      <c r="O34" s="1">
        <v>45</v>
      </c>
      <c r="P34" s="1" t="s">
        <v>92</v>
      </c>
      <c r="Q34">
        <v>-2.6927743689515071</v>
      </c>
      <c r="R34">
        <v>-2.4228670059296844</v>
      </c>
      <c r="S34">
        <v>-2.4835291548343319</v>
      </c>
      <c r="T34">
        <v>-8.5762040889329629</v>
      </c>
      <c r="U34">
        <v>-7.5822669076580125</v>
      </c>
      <c r="V34">
        <v>-7.4652450790852667</v>
      </c>
      <c r="W34">
        <v>-3.2819893276366425</v>
      </c>
      <c r="X34">
        <v>-0.94613859629959318</v>
      </c>
      <c r="Y34">
        <v>-0.89842902055689045</v>
      </c>
      <c r="Z34">
        <v>0.22752244634884056</v>
      </c>
      <c r="AA34">
        <v>1.4204318981358697</v>
      </c>
      <c r="AB34">
        <v>2.543543206519276</v>
      </c>
      <c r="AC34">
        <v>-0.46992213914065195</v>
      </c>
      <c r="AD34">
        <v>0.39930502616281904</v>
      </c>
      <c r="AE34">
        <v>3.7563409476823146</v>
      </c>
    </row>
    <row r="35" spans="1:31">
      <c r="A35" s="1">
        <v>2060</v>
      </c>
      <c r="B35">
        <f t="shared" ref="B35:N35" si="23">B13/(1+$A$23)^$O35</f>
        <v>26.307537178112991</v>
      </c>
      <c r="C35">
        <f t="shared" si="23"/>
        <v>25.78794372961368</v>
      </c>
      <c r="D35">
        <f t="shared" si="23"/>
        <v>25.444126615563281</v>
      </c>
      <c r="E35">
        <f t="shared" si="23"/>
        <v>24.078385724637268</v>
      </c>
      <c r="F35">
        <f t="shared" si="23"/>
        <v>21.694889726359087</v>
      </c>
      <c r="G35">
        <f t="shared" si="23"/>
        <v>25.786883084946375</v>
      </c>
      <c r="H35">
        <f t="shared" si="23"/>
        <v>26.058631415135</v>
      </c>
      <c r="I35">
        <f t="shared" si="23"/>
        <v>25.869711682028218</v>
      </c>
      <c r="J35">
        <f t="shared" si="23"/>
        <v>25.93752144836828</v>
      </c>
      <c r="K35">
        <f t="shared" si="23"/>
        <v>25.788987895216447</v>
      </c>
      <c r="L35">
        <f t="shared" si="23"/>
        <v>26.071182629511032</v>
      </c>
      <c r="M35">
        <f t="shared" si="23"/>
        <v>25.892229620255229</v>
      </c>
      <c r="N35">
        <f t="shared" si="23"/>
        <v>24.738971484402171</v>
      </c>
      <c r="O35" s="1">
        <v>50</v>
      </c>
      <c r="P35" s="1" t="s">
        <v>93</v>
      </c>
      <c r="Q35">
        <v>-14.036786131708695</v>
      </c>
      <c r="R35">
        <v>-12.842296225460304</v>
      </c>
      <c r="S35">
        <v>-12.743816833627713</v>
      </c>
      <c r="T35">
        <v>-21.209482571490927</v>
      </c>
      <c r="U35">
        <v>-18.847974895102084</v>
      </c>
      <c r="V35">
        <v>-19.344969730709241</v>
      </c>
      <c r="W35">
        <v>-8.4734326835060205</v>
      </c>
      <c r="X35">
        <v>-1.6642587754243701</v>
      </c>
      <c r="Y35">
        <v>-1.5786637686605114</v>
      </c>
      <c r="Z35">
        <v>-0.49314681313900993</v>
      </c>
      <c r="AA35">
        <v>1.01335794750953</v>
      </c>
      <c r="AB35">
        <v>2.3668868495260802</v>
      </c>
      <c r="AC35">
        <v>-1.3696250983035176</v>
      </c>
      <c r="AD35">
        <v>-2.3937241835125982</v>
      </c>
      <c r="AE35">
        <v>2.848676375442579</v>
      </c>
    </row>
    <row r="36" spans="1:31">
      <c r="A36" s="1">
        <v>2065</v>
      </c>
      <c r="B36">
        <f t="shared" ref="B36:N36" si="24">B14/(1+$A$23)^$O36</f>
        <v>21.975513849572113</v>
      </c>
      <c r="C36">
        <f t="shared" si="24"/>
        <v>21.67527227303141</v>
      </c>
      <c r="D36">
        <f t="shared" si="24"/>
        <v>21.585145669843822</v>
      </c>
      <c r="E36">
        <f t="shared" si="24"/>
        <v>21.013568048913175</v>
      </c>
      <c r="F36">
        <f t="shared" si="24"/>
        <v>19.669032257293512</v>
      </c>
      <c r="G36">
        <f t="shared" si="24"/>
        <v>21.895059388242199</v>
      </c>
      <c r="H36">
        <f t="shared" si="24"/>
        <v>21.982749638244087</v>
      </c>
      <c r="I36">
        <f t="shared" si="24"/>
        <v>21.935494413215277</v>
      </c>
      <c r="J36">
        <f t="shared" si="24"/>
        <v>22.111354874216687</v>
      </c>
      <c r="K36">
        <f t="shared" si="24"/>
        <v>21.990755924713611</v>
      </c>
      <c r="L36">
        <f t="shared" si="24"/>
        <v>22.051225201295278</v>
      </c>
      <c r="M36">
        <f t="shared" si="24"/>
        <v>21.983064484090807</v>
      </c>
      <c r="N36">
        <f t="shared" si="24"/>
        <v>21.489978723645301</v>
      </c>
      <c r="O36" s="1">
        <v>55</v>
      </c>
      <c r="P36" s="1" t="s">
        <v>94</v>
      </c>
      <c r="Q36">
        <v>-25.858083763001297</v>
      </c>
      <c r="R36">
        <v>-23.147254607739594</v>
      </c>
      <c r="S36">
        <v>-24.311430653669266</v>
      </c>
      <c r="T36">
        <v>-30.55035356370189</v>
      </c>
      <c r="U36">
        <v>-26.505623411173552</v>
      </c>
      <c r="V36">
        <v>-31.369577758337599</v>
      </c>
      <c r="W36">
        <v>-17.533558616773433</v>
      </c>
      <c r="X36">
        <v>-1.4065008337327445</v>
      </c>
      <c r="Y36">
        <v>-5.9624193746870953</v>
      </c>
      <c r="Z36">
        <v>-1.5902820691235853</v>
      </c>
      <c r="AA36">
        <v>-0.9765337482589771</v>
      </c>
      <c r="AB36">
        <v>1.7436964676558055</v>
      </c>
      <c r="AC36">
        <v>-2.7520545264956899</v>
      </c>
      <c r="AD36">
        <v>-11.086698879073245</v>
      </c>
      <c r="AE36">
        <v>4.7097803115392072</v>
      </c>
    </row>
    <row r="37" spans="1:31">
      <c r="A37" s="1">
        <v>2070</v>
      </c>
      <c r="B37">
        <f t="shared" ref="B37:N37" si="25">B15/(1+$A$23)^$O37</f>
        <v>18.136342387736931</v>
      </c>
      <c r="C37">
        <f t="shared" si="25"/>
        <v>18.066671674710332</v>
      </c>
      <c r="D37">
        <f t="shared" si="25"/>
        <v>18.006598462400092</v>
      </c>
      <c r="E37">
        <f t="shared" si="25"/>
        <v>17.728906381524556</v>
      </c>
      <c r="F37">
        <f t="shared" si="25"/>
        <v>17.151580706780187</v>
      </c>
      <c r="G37">
        <f t="shared" si="25"/>
        <v>18.12827889063238</v>
      </c>
      <c r="H37">
        <f t="shared" si="25"/>
        <v>18.282104025949387</v>
      </c>
      <c r="I37">
        <f t="shared" si="25"/>
        <v>18.226402731348013</v>
      </c>
      <c r="J37">
        <f t="shared" si="25"/>
        <v>18.16654964640432</v>
      </c>
      <c r="K37">
        <f t="shared" si="25"/>
        <v>18.210033743121976</v>
      </c>
      <c r="L37">
        <f t="shared" si="25"/>
        <v>18.389522061990718</v>
      </c>
      <c r="M37">
        <f t="shared" si="25"/>
        <v>18.344638708682279</v>
      </c>
      <c r="N37">
        <f t="shared" si="25"/>
        <v>17.61952627194265</v>
      </c>
      <c r="O37" s="1">
        <v>60</v>
      </c>
      <c r="P37" s="16" t="s">
        <v>117</v>
      </c>
    </row>
    <row r="38" spans="1:31">
      <c r="A38" s="1">
        <v>2075</v>
      </c>
      <c r="B38">
        <f t="shared" ref="B38:N38" si="26">B16/(1+$A$23)^$O38</f>
        <v>14.823183730266642</v>
      </c>
      <c r="C38">
        <f t="shared" si="26"/>
        <v>14.840596961457331</v>
      </c>
      <c r="D38">
        <f t="shared" si="26"/>
        <v>14.815470690543865</v>
      </c>
      <c r="E38">
        <f t="shared" si="26"/>
        <v>14.66764487678882</v>
      </c>
      <c r="F38">
        <f t="shared" si="26"/>
        <v>14.430177657244558</v>
      </c>
      <c r="G38">
        <f t="shared" si="26"/>
        <v>14.894524268691571</v>
      </c>
      <c r="H38">
        <f t="shared" si="26"/>
        <v>15.021569438223029</v>
      </c>
      <c r="I38">
        <f t="shared" si="26"/>
        <v>15.028161271505523</v>
      </c>
      <c r="J38">
        <f t="shared" si="26"/>
        <v>15.003107685459</v>
      </c>
      <c r="K38">
        <f t="shared" si="26"/>
        <v>14.997250820210164</v>
      </c>
      <c r="L38">
        <f t="shared" si="26"/>
        <v>15.135474827350663</v>
      </c>
      <c r="M38">
        <f t="shared" si="26"/>
        <v>15.135744610355168</v>
      </c>
      <c r="N38">
        <f t="shared" si="26"/>
        <v>15.006024471954287</v>
      </c>
      <c r="O38" s="1">
        <v>65</v>
      </c>
    </row>
    <row r="39" spans="1:31">
      <c r="A39" s="1">
        <v>2080</v>
      </c>
      <c r="B39">
        <f t="shared" ref="B39:N39" si="27">B17/(1+$A$23)^$O39</f>
        <v>12.019604033774435</v>
      </c>
      <c r="C39">
        <f t="shared" si="27"/>
        <v>12.055068449360832</v>
      </c>
      <c r="D39">
        <f t="shared" si="27"/>
        <v>12.046951330913522</v>
      </c>
      <c r="E39">
        <f t="shared" si="27"/>
        <v>11.960329739529948</v>
      </c>
      <c r="F39">
        <f t="shared" si="27"/>
        <v>11.828458426045664</v>
      </c>
      <c r="G39">
        <f t="shared" si="27"/>
        <v>12.088340219906108</v>
      </c>
      <c r="H39">
        <f t="shared" si="27"/>
        <v>12.190334323499792</v>
      </c>
      <c r="I39">
        <f t="shared" si="27"/>
        <v>12.141405646509863</v>
      </c>
      <c r="J39">
        <f t="shared" si="27"/>
        <v>11.902228543977529</v>
      </c>
      <c r="K39">
        <f t="shared" si="27"/>
        <v>12.204644017973099</v>
      </c>
      <c r="L39">
        <f t="shared" si="27"/>
        <v>12.325327855626021</v>
      </c>
      <c r="M39">
        <f t="shared" si="27"/>
        <v>12.304094461014948</v>
      </c>
      <c r="N39">
        <f t="shared" si="27"/>
        <v>12.229189444737575</v>
      </c>
      <c r="O39" s="1">
        <v>70</v>
      </c>
    </row>
    <row r="40" spans="1:31">
      <c r="A40" s="1">
        <v>2085</v>
      </c>
      <c r="B40">
        <f t="shared" ref="B40:N40" si="28">B18/(1+$A$23)^$O40</f>
        <v>9.6867800166736657</v>
      </c>
      <c r="C40">
        <f t="shared" si="28"/>
        <v>9.7104715584281127</v>
      </c>
      <c r="D40">
        <f t="shared" si="28"/>
        <v>9.7048022570454524</v>
      </c>
      <c r="E40">
        <f t="shared" si="28"/>
        <v>9.660105959101811</v>
      </c>
      <c r="F40">
        <f t="shared" si="28"/>
        <v>9.5895750587830033</v>
      </c>
      <c r="G40">
        <f t="shared" si="28"/>
        <v>9.7295600365418853</v>
      </c>
      <c r="H40">
        <f t="shared" si="28"/>
        <v>9.8186230530644014</v>
      </c>
      <c r="I40">
        <f t="shared" si="28"/>
        <v>9.8070432302244726</v>
      </c>
      <c r="J40">
        <f t="shared" si="28"/>
        <v>9.5151834520403753</v>
      </c>
      <c r="K40">
        <f t="shared" si="28"/>
        <v>9.859235727983469</v>
      </c>
      <c r="L40">
        <f t="shared" si="28"/>
        <v>9.9565318571867607</v>
      </c>
      <c r="M40">
        <f t="shared" si="28"/>
        <v>9.9649503889525484</v>
      </c>
      <c r="N40">
        <f t="shared" si="28"/>
        <v>9.9751372042755122</v>
      </c>
      <c r="O40" s="1">
        <v>75</v>
      </c>
    </row>
    <row r="41" spans="1:31">
      <c r="A41" s="1">
        <v>2090</v>
      </c>
      <c r="B41">
        <f t="shared" ref="B41:N41" si="29">B19/(1+$A$23)^$O41</f>
        <v>7.7671671931577455</v>
      </c>
      <c r="C41">
        <f t="shared" si="29"/>
        <v>7.7663515954041307</v>
      </c>
      <c r="D41">
        <f t="shared" si="29"/>
        <v>7.7594376782010812</v>
      </c>
      <c r="E41">
        <f t="shared" si="29"/>
        <v>7.7178656787666577</v>
      </c>
      <c r="F41">
        <f t="shared" si="29"/>
        <v>7.6587740111928646</v>
      </c>
      <c r="G41">
        <f t="shared" si="29"/>
        <v>7.7732227157579636</v>
      </c>
      <c r="H41">
        <f t="shared" si="29"/>
        <v>7.8411169819709006</v>
      </c>
      <c r="I41">
        <f t="shared" si="29"/>
        <v>7.7618392003811865</v>
      </c>
      <c r="J41">
        <f t="shared" si="29"/>
        <v>7.3857451825567049</v>
      </c>
      <c r="K41">
        <f t="shared" si="29"/>
        <v>7.9140250223098141</v>
      </c>
      <c r="L41">
        <f t="shared" si="29"/>
        <v>7.9914722468588044</v>
      </c>
      <c r="M41">
        <f t="shared" si="29"/>
        <v>7.9679072783094664</v>
      </c>
      <c r="N41">
        <f t="shared" si="29"/>
        <v>8.0352436879893041</v>
      </c>
      <c r="O41" s="1">
        <v>80</v>
      </c>
    </row>
    <row r="42" spans="1:31">
      <c r="A42" s="1">
        <v>2095</v>
      </c>
      <c r="B42">
        <f t="shared" ref="B42:N42" si="30">B20/(1+$A$23)^$O42</f>
        <v>6.1897440267613284</v>
      </c>
      <c r="C42">
        <f t="shared" si="30"/>
        <v>6.1762697320513649</v>
      </c>
      <c r="D42">
        <f t="shared" si="30"/>
        <v>6.1695447356386994</v>
      </c>
      <c r="E42">
        <f t="shared" si="30"/>
        <v>6.1384401350403381</v>
      </c>
      <c r="F42">
        <f t="shared" si="30"/>
        <v>6.0880524664224867</v>
      </c>
      <c r="G42">
        <f t="shared" si="30"/>
        <v>6.1787381032205886</v>
      </c>
      <c r="H42">
        <f t="shared" si="30"/>
        <v>6.2333182939631007</v>
      </c>
      <c r="I42">
        <f t="shared" si="30"/>
        <v>6.1521958633438913</v>
      </c>
      <c r="J42">
        <f t="shared" si="30"/>
        <v>5.7377018519081844</v>
      </c>
      <c r="K42">
        <f t="shared" si="30"/>
        <v>6.3278214073368444</v>
      </c>
      <c r="L42">
        <f t="shared" si="30"/>
        <v>6.3880247761013145</v>
      </c>
      <c r="M42">
        <f t="shared" si="30"/>
        <v>6.3744851578242754</v>
      </c>
      <c r="N42">
        <f t="shared" si="30"/>
        <v>6.4407875239321992</v>
      </c>
      <c r="O42" s="1">
        <v>85</v>
      </c>
    </row>
    <row r="43" spans="1:31">
      <c r="A43" s="1">
        <v>2100</v>
      </c>
      <c r="B43">
        <f t="shared" ref="B43:N43" si="31">B21/(1+$A$23)^$O43</f>
        <v>4.8900345112990555</v>
      </c>
      <c r="C43">
        <f t="shared" si="31"/>
        <v>4.8750049967011515</v>
      </c>
      <c r="D43">
        <f t="shared" si="31"/>
        <v>4.8670551565188429</v>
      </c>
      <c r="E43">
        <f t="shared" si="31"/>
        <v>4.8230593713166003</v>
      </c>
      <c r="F43">
        <f t="shared" si="31"/>
        <v>4.7554580951836485</v>
      </c>
      <c r="G43">
        <f t="shared" si="31"/>
        <v>4.8743816706542535</v>
      </c>
      <c r="H43">
        <f t="shared" si="31"/>
        <v>4.9095606648837693</v>
      </c>
      <c r="I43">
        <f t="shared" si="31"/>
        <v>4.7729805726199785</v>
      </c>
      <c r="J43">
        <f t="shared" si="31"/>
        <v>4.3478911099485691</v>
      </c>
      <c r="K43">
        <f t="shared" si="31"/>
        <v>5.0296856704894441</v>
      </c>
      <c r="L43">
        <f t="shared" si="31"/>
        <v>5.0737208800027789</v>
      </c>
      <c r="M43">
        <f t="shared" si="31"/>
        <v>5.0293357691734215</v>
      </c>
      <c r="N43">
        <f t="shared" si="31"/>
        <v>5.1203443939396909</v>
      </c>
      <c r="O43" s="1">
        <v>90</v>
      </c>
    </row>
    <row r="45" spans="1:31">
      <c r="A45" s="1" t="s">
        <v>67</v>
      </c>
    </row>
    <row r="46" spans="1:31">
      <c r="A46" s="1">
        <v>2050</v>
      </c>
      <c r="B46">
        <f>B25+SUM(B26:B33)*5</f>
        <v>1876.5997676892598</v>
      </c>
      <c r="C46">
        <f t="shared" ref="C46:N46" si="32">C25+SUM(C26:C33)*5</f>
        <v>1859.4667365179616</v>
      </c>
      <c r="D46">
        <f t="shared" si="32"/>
        <v>1775.8896394873379</v>
      </c>
      <c r="E46">
        <f t="shared" si="32"/>
        <v>1550.7328827505153</v>
      </c>
      <c r="F46">
        <f t="shared" si="32"/>
        <v>1360.6034772597836</v>
      </c>
      <c r="G46">
        <f t="shared" si="32"/>
        <v>1861.1689251249318</v>
      </c>
      <c r="H46">
        <f t="shared" si="32"/>
        <v>1790.601294271891</v>
      </c>
      <c r="I46">
        <f t="shared" si="32"/>
        <v>1589.6095870011354</v>
      </c>
      <c r="J46">
        <f t="shared" si="32"/>
        <v>1444.0260039846621</v>
      </c>
      <c r="K46">
        <f t="shared" si="32"/>
        <v>1861.9425252897709</v>
      </c>
      <c r="L46">
        <f t="shared" si="32"/>
        <v>1789.9114715019809</v>
      </c>
      <c r="M46">
        <f t="shared" si="32"/>
        <v>1583.5938103059591</v>
      </c>
      <c r="N46">
        <f t="shared" si="32"/>
        <v>1364.0913643949086</v>
      </c>
    </row>
    <row r="47" spans="1:31">
      <c r="A47" s="1">
        <v>2100</v>
      </c>
      <c r="B47">
        <f>B25+SUM(B26:B43)*5</f>
        <v>2640.5853122828262</v>
      </c>
      <c r="C47">
        <f t="shared" ref="C47:N47" si="33">C25+SUM(C26:C43)*5</f>
        <v>2614.587859899967</v>
      </c>
      <c r="D47">
        <f t="shared" si="33"/>
        <v>2522.097582836027</v>
      </c>
      <c r="E47">
        <f t="shared" si="33"/>
        <v>2270.8543076152478</v>
      </c>
      <c r="F47">
        <f t="shared" si="33"/>
        <v>2041.5251851842827</v>
      </c>
      <c r="G47">
        <f t="shared" si="33"/>
        <v>2619.1448443402905</v>
      </c>
      <c r="H47">
        <f t="shared" si="33"/>
        <v>2551.3390105862914</v>
      </c>
      <c r="I47">
        <f t="shared" si="33"/>
        <v>2343.6869194625165</v>
      </c>
      <c r="J47">
        <f t="shared" si="33"/>
        <v>2193.6739486018428</v>
      </c>
      <c r="K47">
        <f t="shared" si="33"/>
        <v>2625.2624249329056</v>
      </c>
      <c r="L47">
        <f t="shared" si="33"/>
        <v>2555.0254248056767</v>
      </c>
      <c r="M47">
        <f t="shared" si="33"/>
        <v>2343.6836282090139</v>
      </c>
      <c r="N47">
        <f t="shared" si="33"/>
        <v>2078.3934737199256</v>
      </c>
    </row>
    <row r="49" spans="1:14">
      <c r="A49" t="s">
        <v>130</v>
      </c>
    </row>
    <row r="50" spans="1:14">
      <c r="A50" s="1">
        <v>2050</v>
      </c>
      <c r="C50">
        <f>100*(C46-$B46)/$B46</f>
        <v>-0.91298269701881229</v>
      </c>
      <c r="D50">
        <f t="shared" ref="D50:N50" si="34">100*(D46-$B46)/$B46</f>
        <v>-5.366627979813229</v>
      </c>
      <c r="E50">
        <f t="shared" si="34"/>
        <v>-17.364751426991749</v>
      </c>
      <c r="F50">
        <f t="shared" si="34"/>
        <v>-27.49634201782116</v>
      </c>
      <c r="G50">
        <f t="shared" si="34"/>
        <v>-0.82227669586300278</v>
      </c>
      <c r="H50">
        <f t="shared" si="34"/>
        <v>-4.5826752671541957</v>
      </c>
      <c r="I50">
        <f t="shared" si="34"/>
        <v>-15.293094757307152</v>
      </c>
      <c r="J50">
        <f t="shared" si="34"/>
        <v>-23.050933457017575</v>
      </c>
      <c r="K50">
        <f t="shared" si="34"/>
        <v>-0.78105319268674223</v>
      </c>
      <c r="L50">
        <f t="shared" si="34"/>
        <v>-4.6194344515997674</v>
      </c>
      <c r="M50">
        <f t="shared" si="34"/>
        <v>-15.613662669482895</v>
      </c>
      <c r="N50">
        <f t="shared" si="34"/>
        <v>-27.310479949884328</v>
      </c>
    </row>
    <row r="51" spans="1:14">
      <c r="A51" s="1">
        <v>2100</v>
      </c>
      <c r="C51">
        <f>100*(C47-$B47)/$B47</f>
        <v>-0.98453370402124762</v>
      </c>
      <c r="D51">
        <f t="shared" ref="D51:N51" si="35">100*(D47-$B47)/$B47</f>
        <v>-4.487176721602105</v>
      </c>
      <c r="E51">
        <f t="shared" si="35"/>
        <v>-14.001857957315544</v>
      </c>
      <c r="F51">
        <f t="shared" si="35"/>
        <v>-22.686641643880343</v>
      </c>
      <c r="G51">
        <f t="shared" si="35"/>
        <v>-0.81195891845660617</v>
      </c>
      <c r="H51">
        <f t="shared" si="35"/>
        <v>-3.3797923998668327</v>
      </c>
      <c r="I51">
        <f t="shared" si="35"/>
        <v>-11.243658420702058</v>
      </c>
      <c r="J51">
        <f t="shared" si="35"/>
        <v>-16.924708381969364</v>
      </c>
      <c r="K51">
        <f t="shared" si="35"/>
        <v>-0.58028374537438254</v>
      </c>
      <c r="L51">
        <f t="shared" si="35"/>
        <v>-3.2401864495406754</v>
      </c>
      <c r="M51">
        <f t="shared" si="35"/>
        <v>-11.243783061761267</v>
      </c>
      <c r="N51">
        <f t="shared" si="35"/>
        <v>-21.290425117031237</v>
      </c>
    </row>
    <row r="53" spans="1:14">
      <c r="C53" t="s">
        <v>70</v>
      </c>
      <c r="D53" t="s">
        <v>71</v>
      </c>
      <c r="E53" t="s">
        <v>72</v>
      </c>
    </row>
    <row r="54" spans="1:14">
      <c r="B54">
        <v>2050</v>
      </c>
      <c r="C54">
        <v>-0.91298269701881229</v>
      </c>
      <c r="D54">
        <v>-0.82227669586300278</v>
      </c>
      <c r="E54">
        <v>-0.78105319268674223</v>
      </c>
    </row>
    <row r="55" spans="1:14">
      <c r="A55">
        <v>2050</v>
      </c>
      <c r="B55">
        <v>2067</v>
      </c>
      <c r="C55">
        <v>-5.366627979813229</v>
      </c>
      <c r="D55">
        <v>-4.5826752671541957</v>
      </c>
      <c r="E55">
        <v>-4.6194344515997674</v>
      </c>
    </row>
    <row r="56" spans="1:14">
      <c r="B56">
        <v>1550</v>
      </c>
      <c r="C56">
        <v>-17.364751426991749</v>
      </c>
      <c r="D56">
        <v>-15.293094757307152</v>
      </c>
      <c r="E56">
        <v>-15.613662669482895</v>
      </c>
    </row>
    <row r="57" spans="1:14">
      <c r="B57">
        <v>1567</v>
      </c>
      <c r="C57">
        <v>-27.49634201782116</v>
      </c>
      <c r="D57">
        <v>-23.050933457017575</v>
      </c>
      <c r="E57">
        <v>-27.310479949884328</v>
      </c>
    </row>
    <row r="59" spans="1:14">
      <c r="B59">
        <v>2050</v>
      </c>
      <c r="C59">
        <v>-0.98453370402124762</v>
      </c>
      <c r="D59">
        <v>-0.81195891845660617</v>
      </c>
      <c r="E59">
        <v>-0.58028374537438254</v>
      </c>
    </row>
    <row r="60" spans="1:14">
      <c r="A60">
        <v>2100</v>
      </c>
      <c r="B60">
        <v>2067</v>
      </c>
      <c r="C60">
        <v>-4.487176721602105</v>
      </c>
      <c r="D60">
        <v>-3.3797923998668327</v>
      </c>
      <c r="E60">
        <v>-3.2401864495406754</v>
      </c>
    </row>
    <row r="61" spans="1:14">
      <c r="B61">
        <v>1550</v>
      </c>
      <c r="C61">
        <v>-14.001857957315544</v>
      </c>
      <c r="D61">
        <v>-11.243658420702058</v>
      </c>
      <c r="E61">
        <v>-11.243783061761267</v>
      </c>
    </row>
    <row r="62" spans="1:14">
      <c r="B62">
        <v>1567</v>
      </c>
      <c r="C62">
        <v>-22.686641643880343</v>
      </c>
      <c r="D62">
        <v>-16.924708381969364</v>
      </c>
      <c r="E62">
        <v>-21.290425117031237</v>
      </c>
    </row>
    <row r="66" spans="1:1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6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6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70" spans="1:16">
      <c r="A70" t="s">
        <v>109</v>
      </c>
    </row>
    <row r="71" spans="1:16">
      <c r="A71" t="s">
        <v>108</v>
      </c>
      <c r="C71">
        <v>2050</v>
      </c>
      <c r="G71">
        <v>2067</v>
      </c>
      <c r="K71">
        <v>1550</v>
      </c>
      <c r="O71">
        <v>1567</v>
      </c>
    </row>
    <row r="72" spans="1:16">
      <c r="B72" t="s">
        <v>70</v>
      </c>
      <c r="C72" t="s">
        <v>71</v>
      </c>
      <c r="D72" t="s">
        <v>72</v>
      </c>
      <c r="F72" t="s">
        <v>70</v>
      </c>
      <c r="G72" t="s">
        <v>71</v>
      </c>
      <c r="H72" t="s">
        <v>72</v>
      </c>
      <c r="J72" t="s">
        <v>70</v>
      </c>
      <c r="K72" t="s">
        <v>71</v>
      </c>
      <c r="L72" t="s">
        <v>72</v>
      </c>
      <c r="N72" t="s">
        <v>70</v>
      </c>
      <c r="O72" t="s">
        <v>71</v>
      </c>
      <c r="P72" t="s">
        <v>72</v>
      </c>
    </row>
    <row r="73" spans="1:16">
      <c r="A73" s="1">
        <v>2010</v>
      </c>
      <c r="B73">
        <v>3.2280688549702412</v>
      </c>
      <c r="C73">
        <v>3.23457998326742</v>
      </c>
      <c r="D73">
        <v>3.23457998326742</v>
      </c>
      <c r="F73">
        <v>3.2280688549702412</v>
      </c>
      <c r="G73">
        <v>3.23457998326742</v>
      </c>
      <c r="H73">
        <v>3.23457998326742</v>
      </c>
      <c r="J73">
        <v>3.2280688549702412</v>
      </c>
      <c r="K73">
        <v>3.23457998326742</v>
      </c>
      <c r="L73">
        <v>3.23457998326742</v>
      </c>
      <c r="M73">
        <f>(H73*3/11)/(6.67*1.095)</f>
        <v>0.1207831943281443</v>
      </c>
      <c r="N73">
        <v>3.2280688549702412</v>
      </c>
      <c r="O73">
        <v>3.23457998326742</v>
      </c>
      <c r="P73">
        <v>3.23457998326742</v>
      </c>
    </row>
    <row r="74" spans="1:16">
      <c r="A74" s="1">
        <v>2015</v>
      </c>
      <c r="B74">
        <v>3.4949694858635403</v>
      </c>
      <c r="C74">
        <v>3.5020189621106614</v>
      </c>
      <c r="D74">
        <v>3.5020189621106614</v>
      </c>
      <c r="F74">
        <v>3.4949694858635403</v>
      </c>
      <c r="G74">
        <v>3.5020189621106614</v>
      </c>
      <c r="H74">
        <v>3.5020189621106614</v>
      </c>
      <c r="J74">
        <v>137.22981240832573</v>
      </c>
      <c r="K74">
        <v>15.474164231031217</v>
      </c>
      <c r="L74">
        <v>3.5020189621106614</v>
      </c>
      <c r="M74">
        <f t="shared" ref="M74:M91" si="36">(H74*3/11)/(6.67*1.095)</f>
        <v>0.13076969468356714</v>
      </c>
      <c r="N74">
        <v>1036.574667458116</v>
      </c>
      <c r="O74">
        <v>631.50555848361546</v>
      </c>
      <c r="P74">
        <v>593.59834788048715</v>
      </c>
    </row>
    <row r="75" spans="1:16">
      <c r="A75" s="1">
        <v>2020</v>
      </c>
      <c r="B75">
        <v>3.7839377832074983</v>
      </c>
      <c r="C75">
        <v>3.7915701186631288</v>
      </c>
      <c r="D75">
        <v>3.7915701186631288</v>
      </c>
      <c r="F75">
        <v>3.7839377832074983</v>
      </c>
      <c r="G75">
        <v>3.7915701186631288</v>
      </c>
      <c r="H75">
        <v>3.7915701186631288</v>
      </c>
      <c r="J75">
        <v>853.46312585908265</v>
      </c>
      <c r="K75">
        <v>697.70732879730872</v>
      </c>
      <c r="L75">
        <v>629.25608727277449</v>
      </c>
      <c r="M75">
        <f t="shared" si="36"/>
        <v>0.14158189094729579</v>
      </c>
      <c r="N75">
        <v>2301.4925044717988</v>
      </c>
      <c r="O75">
        <v>1787.5993916452394</v>
      </c>
      <c r="P75">
        <v>1351.7237736660663</v>
      </c>
    </row>
    <row r="76" spans="1:16">
      <c r="A76" s="1">
        <v>2025</v>
      </c>
      <c r="B76">
        <v>4.0967983283114489</v>
      </c>
      <c r="C76">
        <v>4.1050617144787642</v>
      </c>
      <c r="D76">
        <v>4.1050617144787642</v>
      </c>
      <c r="F76">
        <v>4.0967983283114489</v>
      </c>
      <c r="G76">
        <v>4.1050617144787642</v>
      </c>
      <c r="H76">
        <v>4.1050617144787642</v>
      </c>
      <c r="J76">
        <v>2053.8606984657822</v>
      </c>
      <c r="K76">
        <v>1783.5875940680755</v>
      </c>
      <c r="L76">
        <v>1638.1376300688764</v>
      </c>
      <c r="M76">
        <f t="shared" si="36"/>
        <v>0.15328805265407511</v>
      </c>
      <c r="N76">
        <v>3636.5144672627434</v>
      </c>
      <c r="O76">
        <v>3011.4883481094407</v>
      </c>
      <c r="P76">
        <v>2269.9167948033046</v>
      </c>
    </row>
    <row r="77" spans="1:16">
      <c r="A77" s="1">
        <v>2030</v>
      </c>
      <c r="B77">
        <v>4.4355265610706054</v>
      </c>
      <c r="C77">
        <v>4.4444731739844556</v>
      </c>
      <c r="D77">
        <v>4.4444731739844556</v>
      </c>
      <c r="F77">
        <v>4.4355265610706054</v>
      </c>
      <c r="G77">
        <v>57.649593591495204</v>
      </c>
      <c r="H77">
        <v>13.990711737007253</v>
      </c>
      <c r="J77">
        <v>3519.1991153723852</v>
      </c>
      <c r="K77">
        <v>3091.3258305099785</v>
      </c>
      <c r="L77">
        <v>2854.0509450903573</v>
      </c>
      <c r="M77">
        <f t="shared" si="36"/>
        <v>0.52243038145960352</v>
      </c>
      <c r="N77">
        <v>4882.1169593908635</v>
      </c>
      <c r="O77">
        <v>4180.3579594094326</v>
      </c>
      <c r="P77">
        <v>3041.9902617016919</v>
      </c>
    </row>
    <row r="78" spans="1:16">
      <c r="A78" s="1">
        <v>2035</v>
      </c>
      <c r="B78">
        <v>4.8022612531361029</v>
      </c>
      <c r="C78">
        <v>4.8119475828089024</v>
      </c>
      <c r="D78">
        <v>4.8119475828089024</v>
      </c>
      <c r="F78">
        <v>667.05344506031736</v>
      </c>
      <c r="G78">
        <v>814.26975311440708</v>
      </c>
      <c r="H78">
        <v>716.33152363776355</v>
      </c>
      <c r="J78">
        <v>5034.2362673851194</v>
      </c>
      <c r="K78">
        <v>4450.5776770966941</v>
      </c>
      <c r="L78">
        <v>4111.095587451724</v>
      </c>
      <c r="M78">
        <f t="shared" si="36"/>
        <v>26.748700007571443</v>
      </c>
      <c r="N78">
        <v>5856.7131063154611</v>
      </c>
      <c r="O78">
        <v>5170.5855279597617</v>
      </c>
      <c r="P78">
        <v>3293.5056898095418</v>
      </c>
    </row>
    <row r="79" spans="1:16">
      <c r="A79" s="1">
        <v>2040</v>
      </c>
      <c r="B79">
        <v>5.1993180123818066</v>
      </c>
      <c r="C79">
        <v>5.2098052194884108</v>
      </c>
      <c r="D79">
        <v>5.2098052194884108</v>
      </c>
      <c r="F79">
        <v>2266.1970800084227</v>
      </c>
      <c r="G79">
        <v>2232.8830513181547</v>
      </c>
      <c r="H79">
        <v>2083.0711274611681</v>
      </c>
      <c r="J79">
        <v>6351.087594308291</v>
      </c>
      <c r="K79">
        <v>5631.6983254761899</v>
      </c>
      <c r="L79">
        <v>5201.5639029706881</v>
      </c>
      <c r="M79">
        <f t="shared" si="36"/>
        <v>77.784437574282663</v>
      </c>
      <c r="N79">
        <v>6340.9532180559108</v>
      </c>
      <c r="O79">
        <v>5637.5534768030466</v>
      </c>
      <c r="P79">
        <v>3565.8167172237772</v>
      </c>
    </row>
    <row r="80" spans="1:16">
      <c r="A80" s="1">
        <v>2045</v>
      </c>
      <c r="B80">
        <v>5.6292039039367419</v>
      </c>
      <c r="C80">
        <v>5.6405582059904535</v>
      </c>
      <c r="D80">
        <v>5.6405582059904535</v>
      </c>
      <c r="F80">
        <v>4447.6191045180231</v>
      </c>
      <c r="G80">
        <v>4065.8836076140792</v>
      </c>
      <c r="H80">
        <v>3894.8060217353755</v>
      </c>
      <c r="J80">
        <v>6876.2031856840886</v>
      </c>
      <c r="K80">
        <v>6097.3339434265354</v>
      </c>
      <c r="L80">
        <v>5631.6354874714743</v>
      </c>
      <c r="M80">
        <f t="shared" si="36"/>
        <v>145.43684652326547</v>
      </c>
      <c r="N80">
        <v>6865.2308869656799</v>
      </c>
      <c r="O80">
        <v>6103.6732057353202</v>
      </c>
      <c r="P80">
        <v>3860.6427492061935</v>
      </c>
    </row>
    <row r="81" spans="1:17">
      <c r="A81" s="1">
        <v>2050</v>
      </c>
      <c r="B81">
        <v>6.094633280102137</v>
      </c>
      <c r="C81">
        <v>6.1069263695602203</v>
      </c>
      <c r="D81">
        <v>6.1069263695602203</v>
      </c>
      <c r="F81">
        <v>7533.431354537689</v>
      </c>
      <c r="G81">
        <v>6562.2997998551155</v>
      </c>
      <c r="H81">
        <v>6186.2913263626197</v>
      </c>
      <c r="J81">
        <v>7444.735968243499</v>
      </c>
      <c r="K81">
        <v>6601.4688765342971</v>
      </c>
      <c r="L81">
        <v>6097.2659098997128</v>
      </c>
      <c r="M81">
        <f t="shared" si="36"/>
        <v>231.00372577208111</v>
      </c>
      <c r="N81">
        <v>7432.856466617759</v>
      </c>
      <c r="O81">
        <v>6608.3322767055715</v>
      </c>
      <c r="P81">
        <v>4179.845353521855</v>
      </c>
    </row>
    <row r="82" spans="1:17">
      <c r="A82" s="1">
        <v>2055</v>
      </c>
      <c r="B82">
        <v>1443.9528784089466</v>
      </c>
      <c r="C82">
        <v>1300.4530471731305</v>
      </c>
      <c r="D82">
        <v>1135.1667274016188</v>
      </c>
      <c r="F82">
        <v>8156.3045557154273</v>
      </c>
      <c r="G82">
        <v>7104.8786714289217</v>
      </c>
      <c r="H82">
        <v>6697.7813633095402</v>
      </c>
      <c r="J82">
        <v>8060.2757277807996</v>
      </c>
      <c r="K82">
        <v>7147.2862946654632</v>
      </c>
      <c r="L82">
        <v>6601.3952179133257</v>
      </c>
      <c r="M82">
        <f t="shared" si="36"/>
        <v>250.10339276101206</v>
      </c>
      <c r="N82">
        <v>8047.4140146158816</v>
      </c>
      <c r="O82">
        <v>7154.7171690506057</v>
      </c>
      <c r="P82">
        <v>4525.4400146065227</v>
      </c>
    </row>
    <row r="83" spans="1:17">
      <c r="A83" s="1">
        <v>2060</v>
      </c>
      <c r="B83">
        <v>7201.4048478565992</v>
      </c>
      <c r="C83">
        <v>5407.3454308650353</v>
      </c>
      <c r="D83">
        <v>5062.4793528520277</v>
      </c>
      <c r="E83" t="s">
        <v>22</v>
      </c>
      <c r="F83">
        <v>8830.6776652996778</v>
      </c>
      <c r="G83">
        <v>7692.3186192804069</v>
      </c>
      <c r="H83">
        <v>7251.5620141467343</v>
      </c>
      <c r="J83">
        <v>8726.7090579144842</v>
      </c>
      <c r="K83">
        <v>7738.2325560142881</v>
      </c>
      <c r="L83">
        <v>7147.2065458607658</v>
      </c>
      <c r="M83">
        <f t="shared" si="36"/>
        <v>270.78224327985703</v>
      </c>
      <c r="N83">
        <v>8712.7839227742879</v>
      </c>
      <c r="O83">
        <v>7746.2778240665375</v>
      </c>
      <c r="P83">
        <v>4899.6088595828478</v>
      </c>
    </row>
    <row r="84" spans="1:17">
      <c r="A84" s="1">
        <v>2065</v>
      </c>
      <c r="B84">
        <v>7796.8256965326145</v>
      </c>
      <c r="C84">
        <v>7380.0184538600215</v>
      </c>
      <c r="D84">
        <v>7014.2721577814591</v>
      </c>
      <c r="F84">
        <v>9560.8087579047569</v>
      </c>
      <c r="G84">
        <v>8328.3288113669532</v>
      </c>
      <c r="H84">
        <v>7851.1299178975023</v>
      </c>
      <c r="J84">
        <v>9448.2439005165706</v>
      </c>
      <c r="K84">
        <v>8378.0389678320844</v>
      </c>
      <c r="L84">
        <v>7738.1462134821186</v>
      </c>
      <c r="M84">
        <f t="shared" si="36"/>
        <v>293.17084612976834</v>
      </c>
      <c r="N84">
        <v>9433.167418388075</v>
      </c>
      <c r="O84">
        <v>8386.7494283617307</v>
      </c>
      <c r="P84">
        <v>5304.714436478951</v>
      </c>
    </row>
    <row r="85" spans="1:17">
      <c r="A85" s="1">
        <v>2070</v>
      </c>
      <c r="B85">
        <v>8441.476659960972</v>
      </c>
      <c r="C85">
        <v>7990.20729116027</v>
      </c>
      <c r="D85">
        <v>7594.2206496752096</v>
      </c>
      <c r="F85">
        <v>10351.307970895828</v>
      </c>
      <c r="G85">
        <v>9016.9250941315513</v>
      </c>
      <c r="H85">
        <v>8500.2708199218596</v>
      </c>
      <c r="J85">
        <v>10229.436115174236</v>
      </c>
      <c r="K85">
        <v>9070.7453463593301</v>
      </c>
      <c r="L85">
        <v>8377.9454863950941</v>
      </c>
      <c r="M85">
        <f t="shared" si="36"/>
        <v>317.41056569804238</v>
      </c>
      <c r="N85">
        <v>10213.113091298173</v>
      </c>
      <c r="O85">
        <v>9080.1759982836429</v>
      </c>
      <c r="P85">
        <v>5743.3146316467455</v>
      </c>
    </row>
    <row r="86" spans="1:17">
      <c r="A86" s="1">
        <v>2075</v>
      </c>
      <c r="B86">
        <v>9139.4281434758504</v>
      </c>
      <c r="C86">
        <v>8650.8472783449834</v>
      </c>
      <c r="D86">
        <v>8222.1199831793347</v>
      </c>
      <c r="F86">
        <v>11207.166613362244</v>
      </c>
      <c r="G86">
        <v>9762.4553490503313</v>
      </c>
      <c r="H86">
        <v>9203.083475577545</v>
      </c>
      <c r="J86">
        <v>11075.218245446633</v>
      </c>
      <c r="K86">
        <v>9820.7255247214416</v>
      </c>
      <c r="L86">
        <v>9070.644135764247</v>
      </c>
      <c r="M86">
        <f t="shared" si="36"/>
        <v>343.65445455021728</v>
      </c>
      <c r="N86">
        <v>11057.545614246086</v>
      </c>
      <c r="O86">
        <v>9830.9359143345773</v>
      </c>
      <c r="P86">
        <v>6218.1788205704252</v>
      </c>
    </row>
    <row r="87" spans="1:17">
      <c r="A87" s="1">
        <v>2080</v>
      </c>
      <c r="B87">
        <v>9895.0870984395515</v>
      </c>
      <c r="C87">
        <v>9366.1097774074915</v>
      </c>
      <c r="D87">
        <v>8901.9347917798787</v>
      </c>
      <c r="F87">
        <v>12133.788681855973</v>
      </c>
      <c r="G87">
        <v>10569.626945690026</v>
      </c>
      <c r="H87">
        <v>9964.0055302646306</v>
      </c>
      <c r="J87">
        <v>11990.930663550536</v>
      </c>
      <c r="K87">
        <v>10632.714969848148</v>
      </c>
      <c r="L87">
        <v>9820.6159459121463</v>
      </c>
      <c r="M87">
        <f t="shared" si="36"/>
        <v>372.06821982276477</v>
      </c>
      <c r="N87">
        <v>11971.796837862235</v>
      </c>
      <c r="O87">
        <v>10643.769566803769</v>
      </c>
      <c r="P87">
        <v>6732.3053540433002</v>
      </c>
    </row>
    <row r="88" spans="1:17">
      <c r="A88" s="1">
        <v>2085</v>
      </c>
      <c r="B88">
        <v>10713.224848274511</v>
      </c>
      <c r="C88">
        <v>10140.511043587736</v>
      </c>
      <c r="D88">
        <v>9637.9575096468943</v>
      </c>
      <c r="F88">
        <v>13137.024981889355</v>
      </c>
      <c r="G88">
        <v>11443.536464617404</v>
      </c>
      <c r="H88">
        <v>10787.841539263416</v>
      </c>
      <c r="J88">
        <v>12982.355290126216</v>
      </c>
      <c r="K88">
        <v>11511.840682793099</v>
      </c>
      <c r="L88">
        <v>10632.596330930581</v>
      </c>
      <c r="M88">
        <f t="shared" si="36"/>
        <v>402.83126951829502</v>
      </c>
      <c r="N88">
        <v>12961.639456625489</v>
      </c>
      <c r="O88">
        <v>11523.809287173677</v>
      </c>
      <c r="P88">
        <v>7288.9404901228436</v>
      </c>
    </row>
    <row r="89" spans="1:17">
      <c r="A89" s="1">
        <v>2090</v>
      </c>
      <c r="B89">
        <v>12382.004043420664</v>
      </c>
      <c r="C89">
        <v>11099.420210363733</v>
      </c>
      <c r="D89">
        <v>10552.749966839545</v>
      </c>
      <c r="F89">
        <v>14223.210070639463</v>
      </c>
      <c r="G89">
        <v>12389.701877834721</v>
      </c>
      <c r="H89">
        <v>11679.793304286375</v>
      </c>
      <c r="J89">
        <v>14055.752101994281</v>
      </c>
      <c r="K89">
        <v>12463.653571248034</v>
      </c>
      <c r="L89">
        <v>11511.712234666569</v>
      </c>
      <c r="M89">
        <f t="shared" si="36"/>
        <v>436.13784530971293</v>
      </c>
      <c r="N89">
        <v>14033.32345836489</v>
      </c>
      <c r="O89">
        <v>12476.611754291152</v>
      </c>
      <c r="P89">
        <v>7891.598891402652</v>
      </c>
    </row>
    <row r="90" spans="1:17">
      <c r="A90" s="1">
        <v>2095</v>
      </c>
      <c r="B90">
        <v>13405.763089273738</v>
      </c>
      <c r="C90">
        <v>12017.133676151385</v>
      </c>
      <c r="D90">
        <v>11425.264076776237</v>
      </c>
      <c r="F90">
        <v>15399.202254119886</v>
      </c>
      <c r="G90">
        <v>13414.097389932456</v>
      </c>
      <c r="H90">
        <v>12645.49271829287</v>
      </c>
      <c r="J90">
        <v>15217.898658417929</v>
      </c>
      <c r="K90">
        <v>13494.16349865548</v>
      </c>
      <c r="L90">
        <v>12463.514502875296</v>
      </c>
      <c r="M90">
        <f t="shared" si="36"/>
        <v>472.19824900599031</v>
      </c>
      <c r="N90">
        <v>15193.615587450176</v>
      </c>
      <c r="O90">
        <v>13508.193079919894</v>
      </c>
      <c r="P90">
        <v>8544.0858170235897</v>
      </c>
    </row>
    <row r="91" spans="1:17">
      <c r="A91" s="1">
        <v>2100</v>
      </c>
      <c r="B91">
        <v>15101.412601075885</v>
      </c>
      <c r="C91">
        <v>13010.724799449617</v>
      </c>
      <c r="D91">
        <v>12369.918706902536</v>
      </c>
      <c r="F91">
        <v>16672.426891366977</v>
      </c>
      <c r="G91">
        <v>14523.191159950607</v>
      </c>
      <c r="H91">
        <v>13691.037325952766</v>
      </c>
      <c r="J91">
        <v>16476.132895444291</v>
      </c>
      <c r="K91">
        <v>14609.877231224449</v>
      </c>
      <c r="L91">
        <v>13494.012931941757</v>
      </c>
      <c r="M91">
        <f t="shared" si="36"/>
        <v>511.24017042360884</v>
      </c>
      <c r="N91">
        <v>16449.842070846582</v>
      </c>
      <c r="O91">
        <v>14625.066795208835</v>
      </c>
      <c r="P91">
        <v>9250.5211495472231</v>
      </c>
    </row>
    <row r="94" spans="1:17">
      <c r="B94" s="3" t="s">
        <v>65</v>
      </c>
      <c r="C94" s="3" t="s">
        <v>66</v>
      </c>
      <c r="D94" s="3" t="s">
        <v>37</v>
      </c>
      <c r="E94" s="3" t="s">
        <v>38</v>
      </c>
      <c r="H94" s="1" t="s">
        <v>35</v>
      </c>
      <c r="I94" s="1" t="s">
        <v>36</v>
      </c>
      <c r="J94" s="1" t="s">
        <v>33</v>
      </c>
      <c r="K94" s="1" t="s">
        <v>34</v>
      </c>
      <c r="N94" s="3" t="s">
        <v>29</v>
      </c>
      <c r="O94" s="3" t="s">
        <v>30</v>
      </c>
      <c r="P94" s="3" t="s">
        <v>31</v>
      </c>
      <c r="Q94" s="3" t="s">
        <v>32</v>
      </c>
    </row>
    <row r="95" spans="1:17">
      <c r="A95" s="19">
        <v>2010</v>
      </c>
      <c r="B95" s="5">
        <v>3.2280688549702412</v>
      </c>
      <c r="C95" s="5">
        <v>3.2280688549702412</v>
      </c>
      <c r="D95" s="5">
        <v>3.2280688549702412</v>
      </c>
      <c r="E95" s="5">
        <v>3.2280688549702412</v>
      </c>
      <c r="F95" s="5"/>
      <c r="G95" s="5"/>
      <c r="H95" s="5">
        <v>3.23457998326742</v>
      </c>
      <c r="I95" s="5">
        <v>3.23457998326742</v>
      </c>
      <c r="J95" s="5">
        <v>3.23457998326742</v>
      </c>
      <c r="K95" s="5">
        <v>3.23457998326742</v>
      </c>
      <c r="L95" s="5"/>
      <c r="M95" s="5"/>
      <c r="N95" s="5">
        <v>3.23457998326742</v>
      </c>
      <c r="O95" s="5">
        <v>3.23457998326742</v>
      </c>
      <c r="P95" s="5">
        <v>3.23457998326742</v>
      </c>
      <c r="Q95" s="5">
        <v>3.23457998326742</v>
      </c>
    </row>
    <row r="96" spans="1:17">
      <c r="A96" s="19">
        <v>2015</v>
      </c>
      <c r="B96">
        <v>3.4949694858635403</v>
      </c>
      <c r="C96">
        <v>3.4949694858635403</v>
      </c>
      <c r="D96">
        <v>137.22981240832573</v>
      </c>
      <c r="E96">
        <v>1036.574667458116</v>
      </c>
      <c r="H96">
        <v>3.5020189621106614</v>
      </c>
      <c r="I96">
        <v>3.5020189621106614</v>
      </c>
      <c r="J96">
        <v>15.474164231031217</v>
      </c>
      <c r="K96">
        <v>631.50555848361546</v>
      </c>
      <c r="N96">
        <v>3.5020189621106614</v>
      </c>
      <c r="O96">
        <v>3.5020189621106614</v>
      </c>
      <c r="P96">
        <v>3.5020189621106614</v>
      </c>
      <c r="Q96">
        <v>593.59834788048715</v>
      </c>
    </row>
    <row r="97" spans="1:17">
      <c r="A97" s="19">
        <v>2020</v>
      </c>
      <c r="B97">
        <v>3.7839377832074983</v>
      </c>
      <c r="C97">
        <v>3.7839377832074983</v>
      </c>
      <c r="D97">
        <v>853.46312585908265</v>
      </c>
      <c r="E97">
        <v>2301.4925044717988</v>
      </c>
      <c r="H97">
        <v>3.7915701186631288</v>
      </c>
      <c r="I97">
        <v>3.7915701186631288</v>
      </c>
      <c r="J97">
        <v>697.70732879730872</v>
      </c>
      <c r="K97">
        <v>1787.5993916452394</v>
      </c>
      <c r="N97">
        <v>3.7915701186631288</v>
      </c>
      <c r="O97">
        <v>3.7915701186631288</v>
      </c>
      <c r="P97">
        <v>629.25608727277449</v>
      </c>
      <c r="Q97">
        <v>1351.7237736660663</v>
      </c>
    </row>
    <row r="98" spans="1:17">
      <c r="A98" s="19">
        <v>2025</v>
      </c>
      <c r="B98">
        <v>4.0967983283114489</v>
      </c>
      <c r="C98">
        <v>4.0967983283114489</v>
      </c>
      <c r="D98">
        <v>2053.8606984657822</v>
      </c>
      <c r="E98">
        <v>3636.5144672627434</v>
      </c>
      <c r="H98">
        <v>4.1050617144787642</v>
      </c>
      <c r="I98">
        <v>4.1050617144787642</v>
      </c>
      <c r="J98">
        <v>1783.5875940680755</v>
      </c>
      <c r="K98">
        <v>3011.4883481094407</v>
      </c>
      <c r="N98">
        <v>4.1050617144787642</v>
      </c>
      <c r="O98">
        <v>4.1050617144787642</v>
      </c>
      <c r="P98">
        <v>1638.1376300688764</v>
      </c>
      <c r="Q98">
        <v>2269.9167948033046</v>
      </c>
    </row>
    <row r="99" spans="1:17">
      <c r="A99" s="19">
        <v>2030</v>
      </c>
      <c r="B99">
        <v>4.4355265610706054</v>
      </c>
      <c r="C99">
        <v>4.4355265610706054</v>
      </c>
      <c r="D99">
        <v>3519.1991153723852</v>
      </c>
      <c r="E99">
        <v>4882.1169593908635</v>
      </c>
      <c r="H99">
        <v>4.4444731739844556</v>
      </c>
      <c r="I99">
        <v>57.649593591495204</v>
      </c>
      <c r="J99">
        <v>3091.3258305099785</v>
      </c>
      <c r="K99">
        <v>4180.3579594094326</v>
      </c>
      <c r="N99">
        <v>4.4444731739844556</v>
      </c>
      <c r="O99">
        <v>12.99711150437702</v>
      </c>
      <c r="P99">
        <v>2854.0509450903573</v>
      </c>
      <c r="Q99">
        <v>3041.9902617016919</v>
      </c>
    </row>
    <row r="100" spans="1:17">
      <c r="A100" s="19">
        <v>2035</v>
      </c>
      <c r="B100">
        <v>4.8022612531361029</v>
      </c>
      <c r="C100">
        <v>667.05344506031736</v>
      </c>
      <c r="D100">
        <v>5034.2362673851194</v>
      </c>
      <c r="E100">
        <v>5856.7131063154611</v>
      </c>
      <c r="H100">
        <v>4.8119475828089024</v>
      </c>
      <c r="I100">
        <v>814.26975311440708</v>
      </c>
      <c r="J100">
        <v>4450.5776770966941</v>
      </c>
      <c r="K100">
        <v>5170.5855279597617</v>
      </c>
      <c r="N100">
        <v>4.8119475828089024</v>
      </c>
      <c r="O100">
        <v>711.53449347185983</v>
      </c>
      <c r="P100">
        <v>4111.095587451724</v>
      </c>
      <c r="Q100">
        <v>3293.5056898095418</v>
      </c>
    </row>
    <row r="101" spans="1:17">
      <c r="A101" s="19">
        <v>2040</v>
      </c>
      <c r="B101">
        <v>5.1993180123818066</v>
      </c>
      <c r="C101">
        <v>2266.1970800084227</v>
      </c>
      <c r="D101">
        <v>6351.087594308291</v>
      </c>
      <c r="E101">
        <v>6340.9532180559108</v>
      </c>
      <c r="H101">
        <v>5.2098052194884108</v>
      </c>
      <c r="I101">
        <v>2232.8830513181547</v>
      </c>
      <c r="J101">
        <v>5631.6983254761899</v>
      </c>
      <c r="K101">
        <v>5637.5534768030466</v>
      </c>
      <c r="N101">
        <v>5.2098052194884108</v>
      </c>
      <c r="O101">
        <v>2070.8212208056157</v>
      </c>
      <c r="P101">
        <v>5201.5639029706881</v>
      </c>
      <c r="Q101">
        <v>3565.8167172237772</v>
      </c>
    </row>
    <row r="102" spans="1:17">
      <c r="A102" s="19">
        <v>2045</v>
      </c>
      <c r="B102">
        <v>5.6292039039367419</v>
      </c>
      <c r="C102">
        <v>4447.6191045180231</v>
      </c>
      <c r="D102">
        <v>6876.2031856840886</v>
      </c>
      <c r="E102">
        <v>6865.2308869656799</v>
      </c>
      <c r="H102">
        <v>5.6405582059904535</v>
      </c>
      <c r="I102">
        <v>4065.8836076140792</v>
      </c>
      <c r="J102">
        <v>6097.3339434265354</v>
      </c>
      <c r="K102">
        <v>6103.6732057353202</v>
      </c>
      <c r="N102">
        <v>5.6405582059904535</v>
      </c>
      <c r="O102">
        <v>3875.1557662987443</v>
      </c>
      <c r="P102">
        <v>5631.6354874714743</v>
      </c>
      <c r="Q102">
        <v>3860.6427492061935</v>
      </c>
    </row>
    <row r="103" spans="1:17">
      <c r="A103" s="19">
        <v>2050</v>
      </c>
      <c r="B103">
        <v>6.094633280102137</v>
      </c>
      <c r="C103">
        <v>7533.431354537689</v>
      </c>
      <c r="D103">
        <v>7444.735968243499</v>
      </c>
      <c r="E103">
        <v>7432.856466617759</v>
      </c>
      <c r="H103">
        <v>6.1069263695602203</v>
      </c>
      <c r="I103">
        <v>6562.2997998551155</v>
      </c>
      <c r="J103">
        <v>6601.4688765342971</v>
      </c>
      <c r="K103">
        <v>6608.3322767055715</v>
      </c>
      <c r="N103">
        <v>6.1069263695602203</v>
      </c>
      <c r="O103">
        <v>6131.2322761574796</v>
      </c>
      <c r="P103">
        <v>6097.2659098997128</v>
      </c>
      <c r="Q103">
        <v>4179.845353521855</v>
      </c>
    </row>
    <row r="104" spans="1:17">
      <c r="A104" s="19">
        <v>2055</v>
      </c>
      <c r="B104">
        <v>1443.9528784089466</v>
      </c>
      <c r="C104">
        <v>8156.3045557154273</v>
      </c>
      <c r="D104">
        <v>8060.2757277807996</v>
      </c>
      <c r="E104">
        <v>8047.4140146158816</v>
      </c>
      <c r="H104">
        <v>1300.4530471731305</v>
      </c>
      <c r="I104">
        <v>7104.8786714289217</v>
      </c>
      <c r="J104">
        <v>7147.2862946654632</v>
      </c>
      <c r="K104">
        <v>7154.7171690506057</v>
      </c>
      <c r="N104">
        <v>1135.1667274016188</v>
      </c>
      <c r="O104">
        <v>6638.1699643484199</v>
      </c>
      <c r="P104">
        <v>6601.3952179133257</v>
      </c>
      <c r="Q104">
        <v>4525.4400146065227</v>
      </c>
    </row>
    <row r="105" spans="1:17">
      <c r="A105" s="19">
        <v>2060</v>
      </c>
      <c r="B105">
        <v>7201.4048478565992</v>
      </c>
      <c r="C105">
        <v>8830.6776652996778</v>
      </c>
      <c r="D105">
        <v>8726.7090579144842</v>
      </c>
      <c r="E105">
        <v>8712.7839227742879</v>
      </c>
      <c r="H105">
        <v>5407.3454308650353</v>
      </c>
      <c r="I105">
        <v>7692.3186192804069</v>
      </c>
      <c r="J105">
        <v>7738.2325560142881</v>
      </c>
      <c r="K105">
        <v>7746.2778240665375</v>
      </c>
      <c r="N105">
        <v>5062.4793528520277</v>
      </c>
      <c r="O105">
        <v>7187.0218727374304</v>
      </c>
      <c r="P105">
        <v>7147.2065458607658</v>
      </c>
      <c r="Q105">
        <v>4899.6088595828478</v>
      </c>
    </row>
    <row r="106" spans="1:17">
      <c r="A106" s="19">
        <v>2065</v>
      </c>
      <c r="B106">
        <v>7796.8256965326145</v>
      </c>
      <c r="C106">
        <v>9560.8087579047569</v>
      </c>
      <c r="D106">
        <v>9448.2439005165706</v>
      </c>
      <c r="E106">
        <v>9433.167418388075</v>
      </c>
      <c r="H106">
        <v>7380.0184538600215</v>
      </c>
      <c r="I106">
        <v>8328.3288113669532</v>
      </c>
      <c r="J106">
        <v>8378.0389678320844</v>
      </c>
      <c r="K106">
        <v>8386.7494283617307</v>
      </c>
      <c r="N106">
        <v>7014.2721577814591</v>
      </c>
      <c r="O106">
        <v>7781.2535196628323</v>
      </c>
      <c r="P106">
        <v>7738.1462134821186</v>
      </c>
      <c r="Q106">
        <v>5304.714436478951</v>
      </c>
    </row>
    <row r="107" spans="1:17">
      <c r="A107" s="19">
        <v>2070</v>
      </c>
      <c r="B107">
        <v>8441.476659960972</v>
      </c>
      <c r="C107">
        <v>10351.307970895828</v>
      </c>
      <c r="D107">
        <v>10229.436115174236</v>
      </c>
      <c r="E107">
        <v>10213.113091298173</v>
      </c>
      <c r="H107">
        <v>7990.20729116027</v>
      </c>
      <c r="I107">
        <v>9016.9250941315513</v>
      </c>
      <c r="J107">
        <v>9070.7453463593301</v>
      </c>
      <c r="K107">
        <v>9080.1759982836429</v>
      </c>
      <c r="N107">
        <v>7594.2206496752096</v>
      </c>
      <c r="O107">
        <v>8424.6169567038505</v>
      </c>
      <c r="P107">
        <v>8377.9454863950941</v>
      </c>
      <c r="Q107">
        <v>5743.3146316467455</v>
      </c>
    </row>
    <row r="108" spans="1:17">
      <c r="A108" s="19">
        <v>2075</v>
      </c>
      <c r="B108">
        <v>9139.4281434758504</v>
      </c>
      <c r="C108">
        <v>11207.166613362244</v>
      </c>
      <c r="D108">
        <v>11075.218245446633</v>
      </c>
      <c r="E108">
        <v>11057.545614246086</v>
      </c>
      <c r="H108">
        <v>8650.8472783449834</v>
      </c>
      <c r="I108">
        <v>9762.4553490503313</v>
      </c>
      <c r="J108">
        <v>9820.7255247214416</v>
      </c>
      <c r="K108">
        <v>9830.9359143345773</v>
      </c>
      <c r="N108">
        <v>8222.1199831793347</v>
      </c>
      <c r="O108">
        <v>9121.174459594964</v>
      </c>
      <c r="P108">
        <v>9070.644135764247</v>
      </c>
      <c r="Q108">
        <v>6218.1788205704252</v>
      </c>
    </row>
    <row r="109" spans="1:17">
      <c r="A109" s="19">
        <v>2080</v>
      </c>
      <c r="B109">
        <v>9895.0870984395515</v>
      </c>
      <c r="C109">
        <v>12133.788681855973</v>
      </c>
      <c r="D109">
        <v>11990.930663550536</v>
      </c>
      <c r="E109">
        <v>11971.796837862235</v>
      </c>
      <c r="H109">
        <v>9366.1097774074915</v>
      </c>
      <c r="I109">
        <v>10569.626945690026</v>
      </c>
      <c r="J109">
        <v>10632.714969848148</v>
      </c>
      <c r="K109">
        <v>10643.769566803769</v>
      </c>
      <c r="N109">
        <v>8901.9347917798787</v>
      </c>
      <c r="O109">
        <v>9875.3241779336677</v>
      </c>
      <c r="P109">
        <v>9820.6159459121463</v>
      </c>
      <c r="Q109">
        <v>6732.3053540433002</v>
      </c>
    </row>
    <row r="110" spans="1:17">
      <c r="A110" s="19">
        <v>2085</v>
      </c>
      <c r="B110">
        <v>10713.224848274511</v>
      </c>
      <c r="C110">
        <v>13137.024981889355</v>
      </c>
      <c r="D110">
        <v>12982.355290126216</v>
      </c>
      <c r="E110">
        <v>12961.639456625489</v>
      </c>
      <c r="H110">
        <v>10140.511043587736</v>
      </c>
      <c r="I110">
        <v>11443.536464617404</v>
      </c>
      <c r="J110">
        <v>11511.840682793099</v>
      </c>
      <c r="K110">
        <v>11523.809287173677</v>
      </c>
      <c r="N110">
        <v>9637.9575096468943</v>
      </c>
      <c r="O110">
        <v>10691.827905637037</v>
      </c>
      <c r="P110">
        <v>10632.596330930581</v>
      </c>
      <c r="Q110">
        <v>7288.9404901228436</v>
      </c>
    </row>
    <row r="111" spans="1:17">
      <c r="A111" s="19">
        <v>2090</v>
      </c>
      <c r="B111">
        <v>12382.004043420664</v>
      </c>
      <c r="C111">
        <v>14223.210070639463</v>
      </c>
      <c r="D111">
        <v>14055.752101994281</v>
      </c>
      <c r="E111">
        <v>14033.32345836489</v>
      </c>
      <c r="H111">
        <v>11099.420210363733</v>
      </c>
      <c r="I111">
        <v>12389.701877834721</v>
      </c>
      <c r="J111">
        <v>12463.653571248034</v>
      </c>
      <c r="K111">
        <v>12476.611754291152</v>
      </c>
      <c r="N111">
        <v>10552.749966839545</v>
      </c>
      <c r="O111">
        <v>11575.841147493189</v>
      </c>
      <c r="P111">
        <v>11511.712234666569</v>
      </c>
      <c r="Q111">
        <v>7891.598891402652</v>
      </c>
    </row>
    <row r="112" spans="1:17">
      <c r="A112" s="19">
        <v>2095</v>
      </c>
      <c r="B112">
        <v>13405.763089273738</v>
      </c>
      <c r="C112">
        <v>15399.202254119886</v>
      </c>
      <c r="D112">
        <v>15217.898658417929</v>
      </c>
      <c r="E112">
        <v>15193.615587450176</v>
      </c>
      <c r="H112">
        <v>12017.133676151385</v>
      </c>
      <c r="I112">
        <v>13414.097389932456</v>
      </c>
      <c r="J112">
        <v>13494.16349865548</v>
      </c>
      <c r="K112">
        <v>13508.193079919894</v>
      </c>
      <c r="N112">
        <v>11425.264076776237</v>
      </c>
      <c r="O112">
        <v>12532.945671651498</v>
      </c>
      <c r="P112">
        <v>12463.514502875296</v>
      </c>
      <c r="Q112">
        <v>8544.0858170235897</v>
      </c>
    </row>
    <row r="113" spans="1:17">
      <c r="A113" s="19">
        <v>2100</v>
      </c>
      <c r="B113">
        <v>15101.412601075885</v>
      </c>
      <c r="C113">
        <v>16672.426891366977</v>
      </c>
      <c r="D113">
        <v>16476.132895444291</v>
      </c>
      <c r="E113">
        <v>16449.842070846582</v>
      </c>
      <c r="H113">
        <v>13010.724799449617</v>
      </c>
      <c r="I113">
        <v>14523.191159950607</v>
      </c>
      <c r="J113">
        <v>14609.877231224449</v>
      </c>
      <c r="K113">
        <v>14625.066795208835</v>
      </c>
      <c r="N113">
        <v>12369.918706902536</v>
      </c>
      <c r="O113">
        <v>13569.184753592044</v>
      </c>
      <c r="P113">
        <v>13494.012931941757</v>
      </c>
      <c r="Q113">
        <v>9250.5211495472231</v>
      </c>
    </row>
    <row r="114" spans="1:1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6" spans="1:17">
      <c r="A116" t="s">
        <v>110</v>
      </c>
    </row>
    <row r="117" spans="1:17">
      <c r="B117" s="4" t="s">
        <v>95</v>
      </c>
      <c r="C117" s="4" t="s">
        <v>96</v>
      </c>
      <c r="D117" s="4" t="s">
        <v>97</v>
      </c>
      <c r="E117" s="4" t="s">
        <v>98</v>
      </c>
    </row>
    <row r="118" spans="1:17">
      <c r="A118" s="1">
        <v>2010</v>
      </c>
      <c r="B118">
        <f>B95*3/11</f>
        <v>0.88038241499188397</v>
      </c>
      <c r="C118">
        <f t="shared" ref="C118:E118" si="37">C95*3/11</f>
        <v>0.88038241499188397</v>
      </c>
      <c r="D118">
        <f t="shared" si="37"/>
        <v>0.88038241499188397</v>
      </c>
      <c r="E118">
        <f t="shared" si="37"/>
        <v>0.88038241499188397</v>
      </c>
    </row>
    <row r="119" spans="1:17">
      <c r="A119" s="1">
        <v>2015</v>
      </c>
      <c r="B119">
        <f t="shared" ref="B119:E119" si="38">B96*3/11</f>
        <v>0.95317349614460189</v>
      </c>
      <c r="C119">
        <f t="shared" si="38"/>
        <v>0.95317349614460189</v>
      </c>
      <c r="D119">
        <f t="shared" si="38"/>
        <v>37.426312474997921</v>
      </c>
      <c r="E119">
        <f t="shared" si="38"/>
        <v>282.70218203403164</v>
      </c>
    </row>
    <row r="120" spans="1:17">
      <c r="A120" s="1">
        <v>2020</v>
      </c>
      <c r="B120">
        <f t="shared" ref="B120:E120" si="39">B97*3/11</f>
        <v>1.0319830317838632</v>
      </c>
      <c r="C120">
        <f t="shared" si="39"/>
        <v>1.0319830317838632</v>
      </c>
      <c r="D120">
        <f t="shared" si="39"/>
        <v>232.76267068884073</v>
      </c>
      <c r="E120">
        <f t="shared" si="39"/>
        <v>627.67977394685431</v>
      </c>
    </row>
    <row r="121" spans="1:17">
      <c r="A121" s="1">
        <v>2025</v>
      </c>
      <c r="B121">
        <f t="shared" ref="B121:E121" si="40">B98*3/11</f>
        <v>1.1173086349940315</v>
      </c>
      <c r="C121">
        <f t="shared" si="40"/>
        <v>1.1173086349940315</v>
      </c>
      <c r="D121">
        <f t="shared" si="40"/>
        <v>560.14382685430428</v>
      </c>
      <c r="E121">
        <f t="shared" si="40"/>
        <v>991.77667288983912</v>
      </c>
    </row>
    <row r="122" spans="1:17">
      <c r="A122" s="1">
        <v>2030</v>
      </c>
      <c r="B122">
        <f t="shared" ref="B122:E122" si="41">B99*3/11</f>
        <v>1.209689062110165</v>
      </c>
      <c r="C122">
        <f t="shared" si="41"/>
        <v>1.209689062110165</v>
      </c>
      <c r="D122">
        <f t="shared" si="41"/>
        <v>959.7815769197415</v>
      </c>
      <c r="E122">
        <f t="shared" si="41"/>
        <v>1331.4864434702356</v>
      </c>
    </row>
    <row r="123" spans="1:17">
      <c r="A123" s="1">
        <v>2035</v>
      </c>
      <c r="B123">
        <f t="shared" ref="B123:E123" si="42">B100*3/11</f>
        <v>1.3097076144916644</v>
      </c>
      <c r="C123">
        <f t="shared" si="42"/>
        <v>181.92366683463203</v>
      </c>
      <c r="D123">
        <f t="shared" si="42"/>
        <v>1372.9735274686689</v>
      </c>
      <c r="E123">
        <f t="shared" si="42"/>
        <v>1597.2853926314895</v>
      </c>
    </row>
    <row r="124" spans="1:17">
      <c r="A124" s="1">
        <v>2040</v>
      </c>
      <c r="B124">
        <f t="shared" ref="B124:E124" si="43">B101*3/11</f>
        <v>1.4179958215586745</v>
      </c>
      <c r="C124">
        <f t="shared" si="43"/>
        <v>618.05374909320619</v>
      </c>
      <c r="D124">
        <f t="shared" si="43"/>
        <v>1732.1147984477159</v>
      </c>
      <c r="E124">
        <f t="shared" si="43"/>
        <v>1729.3508776516121</v>
      </c>
      <c r="F124">
        <f>E124+4</f>
        <v>1733.3508776516121</v>
      </c>
    </row>
    <row r="125" spans="1:17">
      <c r="A125" s="1">
        <v>2045</v>
      </c>
      <c r="B125">
        <f t="shared" ref="B125:D125" si="44">B102*3/11</f>
        <v>1.5352374283463843</v>
      </c>
      <c r="C125">
        <f t="shared" si="44"/>
        <v>1212.9870285049153</v>
      </c>
      <c r="D125">
        <f t="shared" si="44"/>
        <v>1875.3281415502061</v>
      </c>
      <c r="E125">
        <f>E102*3/11</f>
        <v>1872.3356964451852</v>
      </c>
      <c r="F125">
        <f>E125+5</f>
        <v>1877.3356964451852</v>
      </c>
    </row>
    <row r="126" spans="1:17">
      <c r="A126" s="1">
        <v>2050</v>
      </c>
      <c r="B126">
        <f t="shared" ref="B126:E126" si="45">B103*3/11</f>
        <v>1.6621727127551282</v>
      </c>
      <c r="C126">
        <f t="shared" si="45"/>
        <v>2054.572187601188</v>
      </c>
      <c r="D126">
        <f t="shared" si="45"/>
        <v>2030.3825367936815</v>
      </c>
      <c r="E126">
        <f t="shared" si="45"/>
        <v>2027.1426727139342</v>
      </c>
      <c r="F126">
        <f>E126+6</f>
        <v>2033.1426727139342</v>
      </c>
    </row>
    <row r="127" spans="1:17">
      <c r="A127" s="1">
        <v>2055</v>
      </c>
      <c r="B127">
        <f t="shared" ref="B127:E127" si="46">B104*3/11</f>
        <v>393.80533047516724</v>
      </c>
      <c r="C127">
        <f t="shared" si="46"/>
        <v>2224.4466970132985</v>
      </c>
      <c r="D127">
        <f t="shared" si="46"/>
        <v>2198.2570166674909</v>
      </c>
      <c r="E127">
        <f t="shared" si="46"/>
        <v>2194.7492767134222</v>
      </c>
      <c r="F127">
        <f>E127+7</f>
        <v>2201.7492767134222</v>
      </c>
    </row>
    <row r="128" spans="1:17">
      <c r="A128" s="1">
        <v>2060</v>
      </c>
      <c r="B128">
        <f t="shared" ref="B128:E128" si="47">B105*3/11</f>
        <v>1964.0195039608907</v>
      </c>
      <c r="C128">
        <f t="shared" si="47"/>
        <v>2408.3666359908211</v>
      </c>
      <c r="D128">
        <f t="shared" si="47"/>
        <v>2380.0115612494046</v>
      </c>
      <c r="E128">
        <f t="shared" si="47"/>
        <v>2376.2137971202606</v>
      </c>
      <c r="F128">
        <f>E128+8</f>
        <v>2384.2137971202606</v>
      </c>
    </row>
    <row r="129" spans="1:17">
      <c r="A129" s="1">
        <v>2065</v>
      </c>
      <c r="B129">
        <f t="shared" ref="B129:E129" si="48">B106*3/11</f>
        <v>2126.4070081452587</v>
      </c>
      <c r="C129">
        <f t="shared" si="48"/>
        <v>2607.4932976103883</v>
      </c>
      <c r="D129">
        <f t="shared" si="48"/>
        <v>2576.7937910499736</v>
      </c>
      <c r="E129">
        <f t="shared" si="48"/>
        <v>2572.6820231967477</v>
      </c>
      <c r="F129">
        <f>E129+9</f>
        <v>2581.6820231967477</v>
      </c>
    </row>
    <row r="130" spans="1:17">
      <c r="A130" s="1">
        <v>2070</v>
      </c>
      <c r="B130">
        <f t="shared" ref="B130:E130" si="49">B107*3/11</f>
        <v>2302.2209072620831</v>
      </c>
      <c r="C130">
        <f t="shared" si="49"/>
        <v>2823.0839920624985</v>
      </c>
      <c r="D130">
        <f t="shared" si="49"/>
        <v>2789.8462132293371</v>
      </c>
      <c r="E130">
        <f t="shared" si="49"/>
        <v>2785.3944794449562</v>
      </c>
      <c r="F130">
        <f>E130+10</f>
        <v>2795.3944794449562</v>
      </c>
    </row>
    <row r="131" spans="1:17">
      <c r="A131" s="1">
        <v>2075</v>
      </c>
      <c r="B131">
        <f t="shared" ref="B131:E131" si="50">B108*3/11</f>
        <v>2492.5713118570497</v>
      </c>
      <c r="C131">
        <f t="shared" si="50"/>
        <v>3056.4999854624302</v>
      </c>
      <c r="D131">
        <f t="shared" si="50"/>
        <v>3020.5140669399912</v>
      </c>
      <c r="E131">
        <f t="shared" si="50"/>
        <v>3015.6942584307503</v>
      </c>
      <c r="F131">
        <f>E131+11</f>
        <v>3026.6942584307503</v>
      </c>
    </row>
    <row r="132" spans="1:17">
      <c r="A132" s="1">
        <v>2080</v>
      </c>
      <c r="B132">
        <f t="shared" ref="B132:E132" si="51">B109*3/11</f>
        <v>2698.6601177562411</v>
      </c>
      <c r="C132">
        <f t="shared" si="51"/>
        <v>3309.2150950516293</v>
      </c>
      <c r="D132">
        <f t="shared" si="51"/>
        <v>3270.2538173319645</v>
      </c>
      <c r="E132">
        <f t="shared" si="51"/>
        <v>3265.0355012351556</v>
      </c>
      <c r="F132">
        <f>E132+12</f>
        <v>3277.0355012351556</v>
      </c>
    </row>
    <row r="133" spans="1:17">
      <c r="A133" s="1">
        <v>2085</v>
      </c>
      <c r="B133">
        <f t="shared" ref="B133:E133" si="52">B110*3/11</f>
        <v>2921.7885949839574</v>
      </c>
      <c r="C133">
        <f t="shared" si="52"/>
        <v>3582.8249950607333</v>
      </c>
      <c r="D133">
        <f t="shared" si="52"/>
        <v>3540.6423518526044</v>
      </c>
      <c r="E133">
        <f t="shared" si="52"/>
        <v>3534.9925790796788</v>
      </c>
      <c r="F133">
        <f>E133+13</f>
        <v>3547.9925790796788</v>
      </c>
    </row>
    <row r="134" spans="1:17">
      <c r="A134" s="1">
        <v>2090</v>
      </c>
      <c r="B134">
        <f t="shared" ref="B134:E134" si="53">B111*3/11</f>
        <v>3376.9101936601814</v>
      </c>
      <c r="C134">
        <f t="shared" si="53"/>
        <v>3879.0572919925808</v>
      </c>
      <c r="D134">
        <f t="shared" si="53"/>
        <v>3833.3869369075314</v>
      </c>
      <c r="E134">
        <f t="shared" si="53"/>
        <v>3827.2700340995157</v>
      </c>
      <c r="F134">
        <f>E134+14</f>
        <v>3841.2700340995157</v>
      </c>
      <c r="K134" s="6"/>
      <c r="L134" s="6"/>
      <c r="M134" s="6"/>
      <c r="N134" s="6"/>
      <c r="O134" s="6"/>
      <c r="P134" s="6"/>
      <c r="Q134" s="6"/>
    </row>
    <row r="135" spans="1:17">
      <c r="A135" s="1">
        <v>2095</v>
      </c>
      <c r="B135">
        <f t="shared" ref="B135:E135" si="54">B112*3/11</f>
        <v>3656.1172061655652</v>
      </c>
      <c r="C135">
        <f t="shared" si="54"/>
        <v>4199.7824329417872</v>
      </c>
      <c r="D135">
        <f t="shared" si="54"/>
        <v>4150.3359977503442</v>
      </c>
      <c r="E135">
        <f t="shared" si="54"/>
        <v>4143.713342031866</v>
      </c>
      <c r="F135">
        <f>E135+15</f>
        <v>4158.713342031866</v>
      </c>
      <c r="K135" s="6"/>
      <c r="L135" s="6"/>
      <c r="M135" s="6"/>
      <c r="N135" s="6"/>
      <c r="O135" s="6"/>
      <c r="P135" s="6"/>
      <c r="Q135" s="6"/>
    </row>
    <row r="136" spans="1:17">
      <c r="A136" s="1">
        <v>2100</v>
      </c>
      <c r="B136">
        <f t="shared" ref="B136:E136" si="55">B113*3/11</f>
        <v>4118.5670730206957</v>
      </c>
      <c r="C136">
        <f t="shared" si="55"/>
        <v>4547.0255158273567</v>
      </c>
      <c r="D136">
        <f t="shared" si="55"/>
        <v>4493.4907896666255</v>
      </c>
      <c r="E136">
        <f t="shared" si="55"/>
        <v>4486.3205647763398</v>
      </c>
      <c r="F136">
        <f>E136+16</f>
        <v>4502.3205647763398</v>
      </c>
      <c r="K136" s="6"/>
      <c r="L136" s="6"/>
      <c r="M136" s="6"/>
      <c r="N136" s="6"/>
      <c r="O136" s="6"/>
      <c r="P136" s="6"/>
      <c r="Q136" s="6"/>
    </row>
    <row r="137" spans="1:17">
      <c r="A137" t="s">
        <v>73</v>
      </c>
      <c r="B137">
        <f>AVERAGE(B118:B136)</f>
        <v>1371.6939419739085</v>
      </c>
      <c r="C137">
        <f t="shared" ref="C137:E137" si="56">AVERAGE(C118:C136)</f>
        <v>1932.1329004046049</v>
      </c>
      <c r="D137">
        <f t="shared" si="56"/>
        <v>2160.8066482241275</v>
      </c>
      <c r="E137">
        <f t="shared" si="56"/>
        <v>2245.4055763329925</v>
      </c>
      <c r="F137">
        <f>E137+17</f>
        <v>2262.4055763329925</v>
      </c>
      <c r="K137" s="6"/>
      <c r="L137" s="6"/>
      <c r="M137" s="6"/>
      <c r="N137" s="6"/>
      <c r="O137" s="6"/>
      <c r="P137" s="6"/>
      <c r="Q137" s="6"/>
    </row>
    <row r="138" spans="1:17">
      <c r="K138" s="6"/>
      <c r="L138" s="6"/>
      <c r="M138" s="6"/>
      <c r="N138" s="6"/>
      <c r="O138" s="6"/>
      <c r="P138" s="6"/>
      <c r="Q138" s="6"/>
    </row>
    <row r="139" spans="1:17">
      <c r="A139" t="s">
        <v>111</v>
      </c>
    </row>
    <row r="140" spans="1:17">
      <c r="B140" s="1" t="s">
        <v>35</v>
      </c>
      <c r="C140" s="1" t="s">
        <v>36</v>
      </c>
      <c r="D140" s="1" t="s">
        <v>33</v>
      </c>
      <c r="E140" s="1" t="s">
        <v>34</v>
      </c>
      <c r="G140" s="3" t="s">
        <v>29</v>
      </c>
      <c r="H140" s="3" t="s">
        <v>30</v>
      </c>
      <c r="I140" s="3" t="s">
        <v>31</v>
      </c>
      <c r="J140" s="3" t="s">
        <v>32</v>
      </c>
      <c r="M140">
        <v>2050</v>
      </c>
      <c r="N140">
        <v>2067</v>
      </c>
      <c r="O140">
        <v>1550</v>
      </c>
      <c r="P140">
        <v>1567</v>
      </c>
    </row>
    <row r="141" spans="1:17">
      <c r="A141" s="1">
        <v>2010</v>
      </c>
      <c r="B141">
        <f>100*(H95-B95)/B95</f>
        <v>0.20170351345367565</v>
      </c>
      <c r="C141">
        <f t="shared" ref="C141:E141" si="57">100*(I95-C95)/C95</f>
        <v>0.20170351345367565</v>
      </c>
      <c r="D141">
        <f t="shared" si="57"/>
        <v>0.20170351345367565</v>
      </c>
      <c r="E141">
        <f t="shared" si="57"/>
        <v>0.20170351345367565</v>
      </c>
      <c r="G141">
        <f>100*(N95-B95)/B95</f>
        <v>0.20170351345367565</v>
      </c>
      <c r="H141">
        <f t="shared" ref="H141:J141" si="58">100*(O95-C95)/C95</f>
        <v>0.20170351345367565</v>
      </c>
      <c r="I141">
        <f t="shared" si="58"/>
        <v>0.20170351345367565</v>
      </c>
      <c r="J141">
        <f t="shared" si="58"/>
        <v>0.20170351345367565</v>
      </c>
      <c r="L141" t="s">
        <v>74</v>
      </c>
      <c r="M141">
        <v>1371.6939419739085</v>
      </c>
      <c r="N141">
        <v>1932.1329004046049</v>
      </c>
      <c r="O141">
        <v>2160.8066482241275</v>
      </c>
      <c r="P141">
        <v>2245.4055763329925</v>
      </c>
    </row>
    <row r="142" spans="1:17">
      <c r="A142" s="1">
        <v>2015</v>
      </c>
      <c r="B142">
        <f t="shared" ref="B142:B159" si="59">100*(H96-B96)/B96</f>
        <v>0.20170351345369084</v>
      </c>
      <c r="C142">
        <f t="shared" ref="C142:C159" si="60">100*(I96-C96)/C96</f>
        <v>0.20170351345369084</v>
      </c>
      <c r="D142">
        <f t="shared" ref="D142:D159" si="61">100*(J96-D96)/D96</f>
        <v>-88.723904842930182</v>
      </c>
      <c r="E142">
        <f t="shared" ref="E142:E159" si="62">100*(K96-E96)/E96</f>
        <v>-39.077658531614446</v>
      </c>
      <c r="G142">
        <f t="shared" ref="G142:G159" si="63">100*(N96-B96)/B96</f>
        <v>0.20170351345369084</v>
      </c>
      <c r="H142">
        <f t="shared" ref="H142:H159" si="64">100*(O96-C96)/C96</f>
        <v>0.20170351345369084</v>
      </c>
      <c r="I142">
        <f t="shared" ref="I142:I159" si="65">100*(P96-D96)/D96</f>
        <v>-97.448062559693327</v>
      </c>
      <c r="J142">
        <f t="shared" ref="J142:J159" si="66">100*(Q96-E96)/E96</f>
        <v>-42.734627179718125</v>
      </c>
      <c r="L142" t="s">
        <v>71</v>
      </c>
      <c r="M142">
        <v>-9.5830868752459679</v>
      </c>
      <c r="N142">
        <v>-12.34170155430448</v>
      </c>
      <c r="O142">
        <v>-11.489933937764013</v>
      </c>
      <c r="P142">
        <v>-11.710857144623295</v>
      </c>
    </row>
    <row r="143" spans="1:17">
      <c r="A143" s="1">
        <v>2020</v>
      </c>
      <c r="B143">
        <f t="shared" si="59"/>
        <v>0.20170351345367077</v>
      </c>
      <c r="C143">
        <f t="shared" si="60"/>
        <v>0.20170351345367077</v>
      </c>
      <c r="D143">
        <f t="shared" si="61"/>
        <v>-18.249856653735634</v>
      </c>
      <c r="E143">
        <f t="shared" si="62"/>
        <v>-22.32868939733957</v>
      </c>
      <c r="G143">
        <f t="shared" si="63"/>
        <v>0.20170351345367077</v>
      </c>
      <c r="H143">
        <f t="shared" si="64"/>
        <v>0.20170351345367077</v>
      </c>
      <c r="I143">
        <f t="shared" si="65"/>
        <v>-26.270266610596074</v>
      </c>
      <c r="J143">
        <f t="shared" si="66"/>
        <v>-41.267513535687485</v>
      </c>
      <c r="L143" t="s">
        <v>72</v>
      </c>
      <c r="M143">
        <v>-14.236314708127869</v>
      </c>
      <c r="N143">
        <v>-18.120781038035428</v>
      </c>
      <c r="O143">
        <v>-18.273787593220746</v>
      </c>
      <c r="P143">
        <v>-43.387440392681107</v>
      </c>
    </row>
    <row r="144" spans="1:17">
      <c r="A144" s="1">
        <v>2025</v>
      </c>
      <c r="B144">
        <f t="shared" si="59"/>
        <v>0.20170351345366894</v>
      </c>
      <c r="C144">
        <f t="shared" si="60"/>
        <v>0.20170351345366894</v>
      </c>
      <c r="D144">
        <f t="shared" si="61"/>
        <v>-13.159271444241499</v>
      </c>
      <c r="E144">
        <f t="shared" si="62"/>
        <v>-17.187505364821739</v>
      </c>
      <c r="G144">
        <f t="shared" si="63"/>
        <v>0.20170351345366894</v>
      </c>
      <c r="H144">
        <f t="shared" si="64"/>
        <v>0.20170351345366894</v>
      </c>
      <c r="I144">
        <f t="shared" si="65"/>
        <v>-20.241054746675257</v>
      </c>
      <c r="J144">
        <f t="shared" si="66"/>
        <v>-37.57987723579982</v>
      </c>
    </row>
    <row r="145" spans="1:10">
      <c r="A145" s="1">
        <v>2030</v>
      </c>
      <c r="B145">
        <f t="shared" si="59"/>
        <v>0.20170351345367188</v>
      </c>
      <c r="C145">
        <f t="shared" si="60"/>
        <v>1199.7237824584304</v>
      </c>
      <c r="D145">
        <f t="shared" si="61"/>
        <v>-12.158257343081059</v>
      </c>
      <c r="E145">
        <f t="shared" si="62"/>
        <v>-14.374071858962358</v>
      </c>
      <c r="G145">
        <f t="shared" si="63"/>
        <v>0.20170351345367188</v>
      </c>
      <c r="H145">
        <f t="shared" si="64"/>
        <v>193.02296639251551</v>
      </c>
      <c r="I145">
        <f t="shared" si="65"/>
        <v>-18.900555168264329</v>
      </c>
      <c r="J145">
        <f t="shared" si="66"/>
        <v>-37.691163751201124</v>
      </c>
    </row>
    <row r="146" spans="1:10">
      <c r="A146" s="1">
        <v>2035</v>
      </c>
      <c r="B146">
        <f t="shared" si="59"/>
        <v>0.20170351345366638</v>
      </c>
      <c r="C146">
        <f t="shared" si="60"/>
        <v>22.069642117023754</v>
      </c>
      <c r="D146">
        <f t="shared" si="61"/>
        <v>-11.593786212810965</v>
      </c>
      <c r="E146">
        <f t="shared" si="62"/>
        <v>-11.71523286014861</v>
      </c>
      <c r="G146">
        <f t="shared" si="63"/>
        <v>0.20170351345366638</v>
      </c>
      <c r="H146">
        <f t="shared" si="64"/>
        <v>6.6682885368383538</v>
      </c>
      <c r="I146">
        <f t="shared" si="65"/>
        <v>-18.337253774004786</v>
      </c>
      <c r="J146">
        <f t="shared" si="66"/>
        <v>-43.765288993615542</v>
      </c>
    </row>
    <row r="147" spans="1:10">
      <c r="A147" s="1">
        <v>2040</v>
      </c>
      <c r="B147">
        <f t="shared" si="59"/>
        <v>0.20170351345368151</v>
      </c>
      <c r="C147">
        <f t="shared" si="60"/>
        <v>-1.4700411091406156</v>
      </c>
      <c r="D147">
        <f t="shared" si="61"/>
        <v>-11.327024830783351</v>
      </c>
      <c r="E147">
        <f t="shared" si="62"/>
        <v>-11.092965317106081</v>
      </c>
      <c r="G147">
        <f t="shared" si="63"/>
        <v>0.20170351345368151</v>
      </c>
      <c r="H147">
        <f t="shared" si="64"/>
        <v>-8.6213092818070756</v>
      </c>
      <c r="I147">
        <f t="shared" si="65"/>
        <v>-18.099635287155881</v>
      </c>
      <c r="J147">
        <f t="shared" si="66"/>
        <v>-43.765288993615535</v>
      </c>
    </row>
    <row r="148" spans="1:10">
      <c r="A148" s="1">
        <v>2045</v>
      </c>
      <c r="B148">
        <f t="shared" si="59"/>
        <v>0.20170351345367216</v>
      </c>
      <c r="C148">
        <f t="shared" si="60"/>
        <v>-8.5829179148044776</v>
      </c>
      <c r="D148">
        <f t="shared" si="61"/>
        <v>-11.327024830783362</v>
      </c>
      <c r="E148">
        <f t="shared" si="62"/>
        <v>-11.09296531710612</v>
      </c>
      <c r="G148">
        <f t="shared" si="63"/>
        <v>0.20170351345367216</v>
      </c>
      <c r="H148">
        <f t="shared" si="64"/>
        <v>-12.871231208575248</v>
      </c>
      <c r="I148">
        <f t="shared" si="65"/>
        <v>-18.099635287155881</v>
      </c>
      <c r="J148">
        <f t="shared" si="66"/>
        <v>-43.765288993615556</v>
      </c>
    </row>
    <row r="149" spans="1:10">
      <c r="A149" s="1">
        <v>2050</v>
      </c>
      <c r="B149">
        <f t="shared" si="59"/>
        <v>0.20170351345368001</v>
      </c>
      <c r="C149">
        <f t="shared" si="60"/>
        <v>-12.890959099237319</v>
      </c>
      <c r="D149">
        <f t="shared" si="61"/>
        <v>-11.327024830783371</v>
      </c>
      <c r="E149">
        <f t="shared" si="62"/>
        <v>-11.09296531710612</v>
      </c>
      <c r="G149">
        <f t="shared" si="63"/>
        <v>0.20170351345368001</v>
      </c>
      <c r="H149">
        <f t="shared" si="64"/>
        <v>-18.613019916025497</v>
      </c>
      <c r="I149">
        <f t="shared" si="65"/>
        <v>-18.099635287155881</v>
      </c>
      <c r="J149">
        <f t="shared" si="66"/>
        <v>-43.765288993615556</v>
      </c>
    </row>
    <row r="150" spans="1:10">
      <c r="A150" s="1">
        <v>2055</v>
      </c>
      <c r="B150">
        <f t="shared" si="59"/>
        <v>-9.9379857460400505</v>
      </c>
      <c r="C150">
        <f t="shared" si="60"/>
        <v>-12.890959099237316</v>
      </c>
      <c r="D150">
        <f t="shared" si="61"/>
        <v>-11.327024830783374</v>
      </c>
      <c r="E150">
        <f t="shared" si="62"/>
        <v>-11.092965317106106</v>
      </c>
      <c r="G150">
        <f t="shared" si="63"/>
        <v>-21.38478032244176</v>
      </c>
      <c r="H150">
        <f t="shared" si="64"/>
        <v>-18.613019916025497</v>
      </c>
      <c r="I150">
        <f t="shared" si="65"/>
        <v>-18.099635287155877</v>
      </c>
      <c r="J150">
        <f t="shared" si="66"/>
        <v>-43.765288993615542</v>
      </c>
    </row>
    <row r="151" spans="1:10">
      <c r="A151" s="1">
        <v>2060</v>
      </c>
      <c r="B151">
        <f t="shared" si="59"/>
        <v>-24.91263100595631</v>
      </c>
      <c r="C151">
        <f t="shared" si="60"/>
        <v>-12.890959099237369</v>
      </c>
      <c r="D151">
        <f t="shared" si="61"/>
        <v>-11.327024830783381</v>
      </c>
      <c r="E151">
        <f t="shared" si="62"/>
        <v>-11.092965317106128</v>
      </c>
      <c r="G151">
        <f t="shared" si="63"/>
        <v>-29.701503251010724</v>
      </c>
      <c r="H151">
        <f t="shared" si="64"/>
        <v>-18.613019916025532</v>
      </c>
      <c r="I151">
        <f t="shared" si="65"/>
        <v>-18.099635287155881</v>
      </c>
      <c r="J151">
        <f t="shared" si="66"/>
        <v>-43.765288993615549</v>
      </c>
    </row>
    <row r="152" spans="1:10">
      <c r="A152" s="1">
        <v>2065</v>
      </c>
      <c r="B152">
        <f t="shared" si="59"/>
        <v>-5.3458581594039547</v>
      </c>
      <c r="C152">
        <f t="shared" si="60"/>
        <v>-12.890959099237339</v>
      </c>
      <c r="D152">
        <f t="shared" si="61"/>
        <v>-11.32702483078336</v>
      </c>
      <c r="E152">
        <f t="shared" si="62"/>
        <v>-11.092965317106124</v>
      </c>
      <c r="G152">
        <f t="shared" si="63"/>
        <v>-10.036822281395501</v>
      </c>
      <c r="H152">
        <f t="shared" si="64"/>
        <v>-18.613019916025522</v>
      </c>
      <c r="I152">
        <f t="shared" si="65"/>
        <v>-18.099635287155898</v>
      </c>
      <c r="J152">
        <f t="shared" si="66"/>
        <v>-43.765288993615549</v>
      </c>
    </row>
    <row r="153" spans="1:10">
      <c r="A153" s="1">
        <v>2070</v>
      </c>
      <c r="B153">
        <f t="shared" si="59"/>
        <v>-5.3458581594039316</v>
      </c>
      <c r="C153">
        <f t="shared" si="60"/>
        <v>-12.890959099237353</v>
      </c>
      <c r="D153">
        <f t="shared" si="61"/>
        <v>-11.327024830783355</v>
      </c>
      <c r="E153">
        <f t="shared" si="62"/>
        <v>-11.092965317106115</v>
      </c>
      <c r="G153">
        <f t="shared" si="63"/>
        <v>-10.036822281395485</v>
      </c>
      <c r="H153">
        <f t="shared" si="64"/>
        <v>-18.613019916025522</v>
      </c>
      <c r="I153">
        <f t="shared" si="65"/>
        <v>-18.099635287155863</v>
      </c>
      <c r="J153">
        <f t="shared" si="66"/>
        <v>-43.765288993615542</v>
      </c>
    </row>
    <row r="154" spans="1:10">
      <c r="A154" s="1">
        <v>2075</v>
      </c>
      <c r="B154">
        <f t="shared" si="59"/>
        <v>-5.345858159403976</v>
      </c>
      <c r="C154">
        <f t="shared" si="60"/>
        <v>-12.890959099237367</v>
      </c>
      <c r="D154">
        <f t="shared" si="61"/>
        <v>-11.327024830783378</v>
      </c>
      <c r="E154">
        <f t="shared" si="62"/>
        <v>-11.092965317106136</v>
      </c>
      <c r="G154">
        <f t="shared" si="63"/>
        <v>-10.036822281395507</v>
      </c>
      <c r="H154">
        <f t="shared" si="64"/>
        <v>-18.613019916025543</v>
      </c>
      <c r="I154">
        <f t="shared" si="65"/>
        <v>-18.099635287155888</v>
      </c>
      <c r="J154">
        <f t="shared" si="66"/>
        <v>-43.765288993615549</v>
      </c>
    </row>
    <row r="155" spans="1:10">
      <c r="A155" s="1">
        <v>2080</v>
      </c>
      <c r="B155">
        <f t="shared" si="59"/>
        <v>-5.3458581594039671</v>
      </c>
      <c r="C155">
        <f t="shared" si="60"/>
        <v>-12.890959099237367</v>
      </c>
      <c r="D155">
        <f t="shared" si="61"/>
        <v>-11.327024830783387</v>
      </c>
      <c r="E155">
        <f t="shared" si="62"/>
        <v>-11.092965317106136</v>
      </c>
      <c r="G155">
        <f t="shared" si="63"/>
        <v>-10.036822281395503</v>
      </c>
      <c r="H155">
        <f t="shared" si="64"/>
        <v>-18.613019916025539</v>
      </c>
      <c r="I155">
        <f t="shared" si="65"/>
        <v>-18.099635287155902</v>
      </c>
      <c r="J155">
        <f t="shared" si="66"/>
        <v>-43.765288993615549</v>
      </c>
    </row>
    <row r="156" spans="1:10">
      <c r="A156" s="1">
        <v>2085</v>
      </c>
      <c r="B156">
        <f t="shared" si="59"/>
        <v>-5.3458581594039547</v>
      </c>
      <c r="C156">
        <f t="shared" si="60"/>
        <v>-12.890959099237364</v>
      </c>
      <c r="D156">
        <f t="shared" si="61"/>
        <v>-11.32702483078338</v>
      </c>
      <c r="E156">
        <f t="shared" si="62"/>
        <v>-11.092965317106156</v>
      </c>
      <c r="G156">
        <f t="shared" si="63"/>
        <v>-10.03682228139551</v>
      </c>
      <c r="H156">
        <f t="shared" si="64"/>
        <v>-18.613019916025554</v>
      </c>
      <c r="I156">
        <f t="shared" si="65"/>
        <v>-18.099635287155898</v>
      </c>
      <c r="J156">
        <f t="shared" si="66"/>
        <v>-43.765288993615556</v>
      </c>
    </row>
    <row r="157" spans="1:10">
      <c r="A157" s="1">
        <v>2090</v>
      </c>
      <c r="B157">
        <f t="shared" si="59"/>
        <v>-10.358451092078658</v>
      </c>
      <c r="C157">
        <f t="shared" si="60"/>
        <v>-12.890959099237358</v>
      </c>
      <c r="D157">
        <f t="shared" si="61"/>
        <v>-11.327024830783365</v>
      </c>
      <c r="E157">
        <f t="shared" si="62"/>
        <v>-11.092965317106142</v>
      </c>
      <c r="G157">
        <f t="shared" si="63"/>
        <v>-14.773489575406145</v>
      </c>
      <c r="H157">
        <f t="shared" si="64"/>
        <v>-18.613019916025543</v>
      </c>
      <c r="I157">
        <f t="shared" si="65"/>
        <v>-18.099635287155884</v>
      </c>
      <c r="J157">
        <f t="shared" si="66"/>
        <v>-43.765288993615549</v>
      </c>
    </row>
    <row r="158" spans="1:10">
      <c r="A158" s="1">
        <v>2095</v>
      </c>
      <c r="B158">
        <f t="shared" si="59"/>
        <v>-10.358451092078658</v>
      </c>
      <c r="C158">
        <f t="shared" si="60"/>
        <v>-12.890959099237342</v>
      </c>
      <c r="D158">
        <f t="shared" si="61"/>
        <v>-11.327024830783378</v>
      </c>
      <c r="E158">
        <f t="shared" si="62"/>
        <v>-11.092965317106151</v>
      </c>
      <c r="G158">
        <f t="shared" si="63"/>
        <v>-14.773489575406149</v>
      </c>
      <c r="H158">
        <f t="shared" si="64"/>
        <v>-18.613019916025536</v>
      </c>
      <c r="I158">
        <f t="shared" si="65"/>
        <v>-18.099635287155884</v>
      </c>
      <c r="J158">
        <f t="shared" si="66"/>
        <v>-43.765288993615542</v>
      </c>
    </row>
    <row r="159" spans="1:10">
      <c r="A159" s="1">
        <v>2100</v>
      </c>
      <c r="B159">
        <f t="shared" si="59"/>
        <v>-13.844319447819856</v>
      </c>
      <c r="C159">
        <f t="shared" si="60"/>
        <v>-12.890959099237367</v>
      </c>
      <c r="D159">
        <f t="shared" si="61"/>
        <v>-11.327024830783367</v>
      </c>
      <c r="E159">
        <f t="shared" si="62"/>
        <v>-11.092965317106145</v>
      </c>
      <c r="G159">
        <f t="shared" si="63"/>
        <v>-18.087671440609117</v>
      </c>
      <c r="H159">
        <f t="shared" si="64"/>
        <v>-18.613019916025536</v>
      </c>
      <c r="I159">
        <f t="shared" si="65"/>
        <v>-18.099635287155884</v>
      </c>
      <c r="J159">
        <f t="shared" si="66"/>
        <v>-43.765288993615542</v>
      </c>
    </row>
    <row r="163" spans="1:13">
      <c r="A163" t="s">
        <v>112</v>
      </c>
    </row>
    <row r="164" spans="1:13">
      <c r="D164" t="s">
        <v>99</v>
      </c>
      <c r="H164" t="s">
        <v>106</v>
      </c>
      <c r="L164" t="s">
        <v>113</v>
      </c>
    </row>
    <row r="165" spans="1:13">
      <c r="B165" s="4" t="s">
        <v>95</v>
      </c>
      <c r="C165" s="4" t="s">
        <v>96</v>
      </c>
      <c r="D165" s="4" t="s">
        <v>97</v>
      </c>
      <c r="E165" s="4" t="s">
        <v>98</v>
      </c>
      <c r="F165" s="4" t="s">
        <v>95</v>
      </c>
      <c r="G165" s="4" t="s">
        <v>96</v>
      </c>
      <c r="H165" s="4" t="s">
        <v>97</v>
      </c>
      <c r="I165" s="4" t="s">
        <v>98</v>
      </c>
      <c r="J165" s="4" t="s">
        <v>95</v>
      </c>
      <c r="K165" s="4" t="s">
        <v>96</v>
      </c>
      <c r="L165" s="4" t="s">
        <v>97</v>
      </c>
      <c r="M165" s="4" t="s">
        <v>98</v>
      </c>
    </row>
    <row r="166" spans="1:13">
      <c r="A166" s="1">
        <v>2010</v>
      </c>
      <c r="B166">
        <v>2.126681308199045</v>
      </c>
      <c r="C166">
        <v>2.1266813179600552</v>
      </c>
      <c r="D166">
        <v>2.1266813179600237</v>
      </c>
      <c r="E166">
        <v>2.1266813179606054</v>
      </c>
      <c r="F166">
        <v>2.069018399</v>
      </c>
      <c r="G166">
        <v>2.0690184166241736</v>
      </c>
      <c r="H166">
        <v>2.069018399</v>
      </c>
      <c r="I166">
        <v>2.0690183819999999</v>
      </c>
      <c r="J166">
        <v>2.0679183993495469</v>
      </c>
      <c r="K166">
        <v>2.0679183992067642</v>
      </c>
      <c r="L166">
        <v>2.0679184021227148</v>
      </c>
      <c r="M166">
        <v>2.0679183992193759</v>
      </c>
    </row>
    <row r="167" spans="1:13">
      <c r="A167" s="1">
        <v>2015</v>
      </c>
      <c r="B167">
        <v>2.3758124196881019</v>
      </c>
      <c r="C167">
        <v>1.9616319721280733</v>
      </c>
      <c r="D167">
        <v>1.0592785466640235</v>
      </c>
      <c r="E167">
        <v>0.58529034908991839</v>
      </c>
      <c r="F167">
        <v>2.3305859770000001</v>
      </c>
      <c r="G167">
        <v>1.9505766619131431</v>
      </c>
      <c r="H167">
        <v>1.1028749819999999</v>
      </c>
      <c r="I167">
        <v>0.64768616599999995</v>
      </c>
      <c r="J167">
        <v>2.3287704299800649</v>
      </c>
      <c r="K167">
        <v>1.9364538141516734</v>
      </c>
      <c r="L167">
        <v>1.0988255589772968</v>
      </c>
      <c r="M167">
        <v>0.60320520000602684</v>
      </c>
    </row>
    <row r="168" spans="1:13">
      <c r="A168" s="1">
        <v>2020</v>
      </c>
      <c r="B168">
        <v>2.6376313275079144</v>
      </c>
      <c r="C168">
        <v>2.0579553476078236</v>
      </c>
      <c r="D168">
        <v>0.96449324882835619</v>
      </c>
      <c r="E168">
        <v>0.52849469684058992</v>
      </c>
      <c r="F168">
        <v>2.5979783740000002</v>
      </c>
      <c r="G168">
        <v>2.0877884898498329</v>
      </c>
      <c r="H168">
        <v>1.0027941849999999</v>
      </c>
      <c r="I168">
        <v>0.58598797700000005</v>
      </c>
      <c r="J168">
        <v>2.5969799827241404</v>
      </c>
      <c r="K168">
        <v>2.0737103977411939</v>
      </c>
      <c r="L168">
        <v>1.0041021788449149</v>
      </c>
      <c r="M168">
        <v>0.55076952954625047</v>
      </c>
    </row>
    <row r="169" spans="1:13">
      <c r="A169" s="1">
        <v>2025</v>
      </c>
      <c r="B169">
        <v>2.8047565369445424</v>
      </c>
      <c r="C169">
        <v>2.0480972306813774</v>
      </c>
      <c r="D169">
        <v>0.83002799972736641</v>
      </c>
      <c r="E169">
        <v>0.45922253523150058</v>
      </c>
      <c r="F169">
        <v>2.7749483439999998</v>
      </c>
      <c r="G169">
        <v>2.1091892904328433</v>
      </c>
      <c r="H169">
        <v>0.86303760200000001</v>
      </c>
      <c r="I169">
        <v>0.50779671000000004</v>
      </c>
      <c r="J169">
        <v>2.774160011392746</v>
      </c>
      <c r="K169">
        <v>2.0924275516030288</v>
      </c>
      <c r="L169">
        <v>0.86587262160695544</v>
      </c>
      <c r="M169">
        <v>0.48136058030558038</v>
      </c>
    </row>
    <row r="170" spans="1:13">
      <c r="A170" s="1">
        <v>2030</v>
      </c>
      <c r="B170">
        <v>2.8731443398443419</v>
      </c>
      <c r="C170">
        <v>1.9609486207489977</v>
      </c>
      <c r="D170">
        <v>0.69966797391947755</v>
      </c>
      <c r="E170">
        <v>0.39303971339052507</v>
      </c>
      <c r="F170">
        <v>2.857195591</v>
      </c>
      <c r="G170">
        <v>2.0348364980987772</v>
      </c>
      <c r="H170">
        <v>0.72750598499999997</v>
      </c>
      <c r="I170">
        <v>0.43274537800000001</v>
      </c>
      <c r="J170">
        <v>2.8562019879456977</v>
      </c>
      <c r="K170">
        <v>2.0293123766900152</v>
      </c>
      <c r="L170">
        <v>0.72998053127906415</v>
      </c>
      <c r="M170">
        <v>0.41562888739901077</v>
      </c>
    </row>
    <row r="171" spans="1:13">
      <c r="A171" s="1">
        <v>2035</v>
      </c>
      <c r="B171">
        <v>2.8275904456742023</v>
      </c>
      <c r="C171">
        <v>1.6935817799698747</v>
      </c>
      <c r="D171">
        <v>0.5775932942461155</v>
      </c>
      <c r="E171">
        <v>0.33300121360861512</v>
      </c>
      <c r="F171">
        <v>2.827716079</v>
      </c>
      <c r="G171">
        <v>1.7385371822569962</v>
      </c>
      <c r="H171">
        <v>0.59908713199999997</v>
      </c>
      <c r="I171">
        <v>0.36119114099999999</v>
      </c>
      <c r="J171">
        <v>2.8258403777894503</v>
      </c>
      <c r="K171">
        <v>1.737841956778043</v>
      </c>
      <c r="L171">
        <v>0.60035785745629755</v>
      </c>
      <c r="M171">
        <v>0.35099323743316524</v>
      </c>
    </row>
    <row r="172" spans="1:13">
      <c r="A172" s="1">
        <v>2040</v>
      </c>
      <c r="B172">
        <v>2.7361957781107074</v>
      </c>
      <c r="C172">
        <v>1.36975436482487</v>
      </c>
      <c r="D172">
        <v>0.47582197995051345</v>
      </c>
      <c r="E172">
        <v>0.28754176043712132</v>
      </c>
      <c r="F172">
        <v>2.7520485450000001</v>
      </c>
      <c r="G172">
        <v>1.4079584629030042</v>
      </c>
      <c r="H172">
        <v>0.49158612800000001</v>
      </c>
      <c r="I172">
        <v>0.29683542200000002</v>
      </c>
      <c r="J172">
        <v>2.7481713442207067</v>
      </c>
      <c r="K172">
        <v>1.4061816051430598</v>
      </c>
      <c r="L172">
        <v>0.49054744481429197</v>
      </c>
      <c r="M172">
        <v>0.29281051137337494</v>
      </c>
    </row>
    <row r="173" spans="1:13">
      <c r="A173" s="1">
        <v>2045</v>
      </c>
      <c r="B173">
        <v>2.5835671109263569</v>
      </c>
      <c r="C173">
        <v>1.0605201148768504</v>
      </c>
      <c r="D173">
        <v>0.40211860893618562</v>
      </c>
      <c r="E173">
        <v>0.24058854772385038</v>
      </c>
      <c r="F173">
        <v>2.6131595179999998</v>
      </c>
      <c r="G173">
        <v>1.0786903007081068</v>
      </c>
      <c r="H173">
        <v>0.39648389299999998</v>
      </c>
      <c r="I173">
        <v>0.21400659299999999</v>
      </c>
      <c r="J173">
        <v>2.6055490748570054</v>
      </c>
      <c r="K173">
        <v>1.0706258751020195</v>
      </c>
      <c r="L173">
        <v>0.39469142594796391</v>
      </c>
      <c r="M173">
        <v>0.23538013599549762</v>
      </c>
    </row>
    <row r="174" spans="1:13">
      <c r="A174" s="1">
        <v>2050</v>
      </c>
      <c r="B174">
        <v>2.3898471634836511</v>
      </c>
      <c r="C174">
        <v>0.67299441048882924</v>
      </c>
      <c r="D174">
        <v>0.32431583856502122</v>
      </c>
      <c r="E174">
        <v>0.19724839518711867</v>
      </c>
      <c r="F174">
        <v>2.429177921</v>
      </c>
      <c r="G174">
        <v>0.61603594966263708</v>
      </c>
      <c r="H174">
        <v>0.27760665099999998</v>
      </c>
      <c r="I174">
        <v>9.1060695999999997E-2</v>
      </c>
      <c r="J174">
        <v>2.4151636135588554</v>
      </c>
      <c r="K174">
        <v>0.63935649410192907</v>
      </c>
      <c r="L174">
        <v>0.27689132916036668</v>
      </c>
      <c r="M174">
        <v>0.1755246312657491</v>
      </c>
    </row>
    <row r="175" spans="1:13">
      <c r="A175" s="1">
        <v>2055</v>
      </c>
      <c r="B175">
        <v>1.8762853887091031</v>
      </c>
      <c r="C175">
        <v>0.51784772980595672</v>
      </c>
      <c r="D175">
        <v>0.25139992029940894</v>
      </c>
      <c r="E175">
        <v>0.15710992707506755</v>
      </c>
      <c r="F175">
        <v>1.9019384610000001</v>
      </c>
      <c r="G175">
        <v>0.35120023499708991</v>
      </c>
      <c r="H175">
        <v>-5.6001437000000001E-2</v>
      </c>
      <c r="I175">
        <v>-0.69534638100000001</v>
      </c>
      <c r="J175">
        <v>1.9087404499696017</v>
      </c>
      <c r="K175">
        <v>0.37982322017550968</v>
      </c>
      <c r="L175">
        <v>0.15176782606221337</v>
      </c>
      <c r="M175">
        <v>0.10215114522444343</v>
      </c>
    </row>
    <row r="176" spans="1:13">
      <c r="A176" s="1">
        <v>2060</v>
      </c>
      <c r="B176">
        <v>0.49407296525747324</v>
      </c>
      <c r="C176">
        <v>0.30697042577144079</v>
      </c>
      <c r="D176">
        <v>0.15176782606221337</v>
      </c>
      <c r="E176">
        <v>9.6059781994156171E-2</v>
      </c>
      <c r="F176" s="11">
        <v>0.61572681299999998</v>
      </c>
      <c r="G176">
        <v>-0.2249129811553984</v>
      </c>
      <c r="H176">
        <v>-0.36246589299999998</v>
      </c>
      <c r="I176">
        <v>-0.51628655099999998</v>
      </c>
      <c r="J176">
        <v>0.63812754069936095</v>
      </c>
      <c r="K176">
        <v>-0.28214759851491228</v>
      </c>
      <c r="L176">
        <v>-0.44898020295217073</v>
      </c>
      <c r="M176">
        <v>-1.1318991810969679</v>
      </c>
    </row>
    <row r="177" spans="1:13">
      <c r="A177" s="1">
        <v>2065</v>
      </c>
      <c r="B177">
        <v>0.40127541155819912</v>
      </c>
      <c r="C177">
        <v>0.21828674428190059</v>
      </c>
      <c r="D177">
        <v>0.15176782606221337</v>
      </c>
      <c r="E177">
        <v>9.5340008034954599E-2</v>
      </c>
      <c r="F177">
        <v>8.9649962E-2</v>
      </c>
      <c r="G177">
        <v>-0.3100626386174099</v>
      </c>
      <c r="H177">
        <v>-0.60204169100000005</v>
      </c>
      <c r="I177">
        <v>-0.914149027</v>
      </c>
      <c r="J177">
        <v>-4.1376705462654248E-2</v>
      </c>
      <c r="K177">
        <v>-0.41362115600080718</v>
      </c>
      <c r="L177">
        <v>-0.71210624688351143</v>
      </c>
      <c r="M177">
        <v>-0.98326396487601575</v>
      </c>
    </row>
    <row r="178" spans="1:13">
      <c r="A178" s="1">
        <v>2070</v>
      </c>
      <c r="B178">
        <v>0.18785913011958216</v>
      </c>
      <c r="C178">
        <v>0.13356289929411932</v>
      </c>
      <c r="D178">
        <v>0.10764353800205126</v>
      </c>
      <c r="E178">
        <v>9.1060695637327882E-2</v>
      </c>
      <c r="F178">
        <v>0.16258207699999999</v>
      </c>
      <c r="G178">
        <v>-0.32417915361865424</v>
      </c>
      <c r="H178">
        <v>-0.43646571000000001</v>
      </c>
      <c r="I178">
        <v>-0.53715954099999996</v>
      </c>
      <c r="J178">
        <v>3.2182217847691652E-2</v>
      </c>
      <c r="K178">
        <v>-0.51034512985596092</v>
      </c>
      <c r="L178">
        <v>-0.62266829698075488</v>
      </c>
      <c r="M178">
        <v>-0.5634562464878955</v>
      </c>
    </row>
    <row r="179" spans="1:13">
      <c r="A179" s="1">
        <v>2075</v>
      </c>
      <c r="B179">
        <v>0.15670540111547665</v>
      </c>
      <c r="C179">
        <v>0.10728614975136318</v>
      </c>
      <c r="D179">
        <v>0.10635965424306215</v>
      </c>
      <c r="E179">
        <v>9.1060695637327882E-2</v>
      </c>
      <c r="F179">
        <v>0.105388966</v>
      </c>
      <c r="G179">
        <v>-0.50155428684621384</v>
      </c>
      <c r="H179">
        <v>-0.72644331200000001</v>
      </c>
      <c r="I179">
        <v>-0.67203623300000004</v>
      </c>
      <c r="J179">
        <v>-0.11192780101614352</v>
      </c>
      <c r="K179">
        <v>-0.72088569552401172</v>
      </c>
      <c r="L179">
        <v>-1.0107035414289902</v>
      </c>
      <c r="M179">
        <v>-1.6564663057497253</v>
      </c>
    </row>
    <row r="180" spans="1:13">
      <c r="A180" s="1">
        <v>2080</v>
      </c>
      <c r="B180">
        <v>9.5501613709488148E-2</v>
      </c>
      <c r="C180">
        <v>7.7484740784703229E-2</v>
      </c>
      <c r="D180">
        <v>6.7939728337919919E-2</v>
      </c>
      <c r="E180">
        <v>6.6982845552447823E-2</v>
      </c>
      <c r="F180">
        <v>9.8453514000000006E-2</v>
      </c>
      <c r="G180">
        <v>-0.38211055646407843</v>
      </c>
      <c r="H180">
        <v>-0.46447775600000002</v>
      </c>
      <c r="I180">
        <v>-0.40850382200000002</v>
      </c>
      <c r="J180">
        <v>-0.22939275230222889</v>
      </c>
      <c r="K180">
        <v>-0.76377495080821078</v>
      </c>
      <c r="L180">
        <v>-0.86073138020158912</v>
      </c>
      <c r="M180">
        <v>-1.0214986031933126</v>
      </c>
    </row>
    <row r="181" spans="1:13">
      <c r="A181" s="1">
        <v>2085</v>
      </c>
      <c r="B181">
        <v>8.6583017262541556E-2</v>
      </c>
      <c r="C181">
        <v>6.6713901431448633E-2</v>
      </c>
      <c r="D181">
        <v>6.4289385392969675E-2</v>
      </c>
      <c r="E181">
        <v>6.2002630939372777E-2</v>
      </c>
      <c r="F181">
        <v>8.0098817000000003E-2</v>
      </c>
      <c r="G181">
        <v>-0.55892778585944658</v>
      </c>
      <c r="H181">
        <v>-0.61742428500000002</v>
      </c>
      <c r="I181">
        <v>-0.38174659799999999</v>
      </c>
      <c r="J181">
        <v>-0.4158151693859235</v>
      </c>
      <c r="K181">
        <v>-1.0685943111598366</v>
      </c>
      <c r="L181">
        <v>-1.2555058483306853</v>
      </c>
      <c r="M181">
        <v>-2.0393862750819554</v>
      </c>
    </row>
    <row r="182" spans="1:13">
      <c r="A182" s="1">
        <v>2090</v>
      </c>
      <c r="B182">
        <v>6.0066678732361871E-2</v>
      </c>
      <c r="C182">
        <v>5.5827781418559798E-2</v>
      </c>
      <c r="D182">
        <v>5.1342621193222929E-2</v>
      </c>
      <c r="E182">
        <v>4.9056987506723361E-2</v>
      </c>
      <c r="F182">
        <v>7.2360682999999995E-2</v>
      </c>
      <c r="G182">
        <v>-0.43294054796180476</v>
      </c>
      <c r="H182">
        <v>-0.42282624099999999</v>
      </c>
      <c r="I182">
        <v>-0.25108024499999998</v>
      </c>
      <c r="J182">
        <v>-0.67670503591218867</v>
      </c>
      <c r="K182">
        <v>-1.2360628229911705</v>
      </c>
      <c r="L182">
        <v>-1.2938857427966899</v>
      </c>
      <c r="M182">
        <v>-1.7005192193324008</v>
      </c>
    </row>
    <row r="183" spans="1:13">
      <c r="A183" s="1">
        <v>2095</v>
      </c>
      <c r="B183">
        <v>5.3558240125089543E-2</v>
      </c>
      <c r="C183">
        <v>4.9541010535091225E-2</v>
      </c>
      <c r="D183">
        <v>4.6925699024852399E-2</v>
      </c>
      <c r="E183">
        <v>4.4260323801754736E-2</v>
      </c>
      <c r="F183">
        <v>6.2518870000000004E-2</v>
      </c>
      <c r="G183">
        <v>-0.5334776249108184</v>
      </c>
      <c r="H183">
        <v>-0.42184616699999999</v>
      </c>
      <c r="I183">
        <v>-0.19542728200000001</v>
      </c>
      <c r="J183">
        <v>-1.0643939686111454</v>
      </c>
      <c r="K183">
        <v>-1.7038622553459759</v>
      </c>
      <c r="L183">
        <v>-1.7319983695487275</v>
      </c>
      <c r="M183">
        <v>-2.5054470016058636</v>
      </c>
    </row>
    <row r="184" spans="1:13">
      <c r="A184" s="1">
        <v>2100</v>
      </c>
      <c r="B184">
        <v>4.5571413327909101E-2</v>
      </c>
      <c r="C184">
        <v>4.4303461566613418E-2</v>
      </c>
      <c r="D184">
        <v>4.1376171187264485E-2</v>
      </c>
      <c r="E184">
        <v>3.9265599319009914E-2</v>
      </c>
      <c r="F184">
        <v>5.5730766000000001E-2</v>
      </c>
      <c r="G184">
        <v>-0.45755086403352718</v>
      </c>
      <c r="H184">
        <v>-0.30110730299999999</v>
      </c>
      <c r="I184">
        <v>-0.12745168200000001</v>
      </c>
      <c r="J184">
        <v>-1.6415512373049168</v>
      </c>
      <c r="K184">
        <v>-2.2250800104486239</v>
      </c>
      <c r="L184">
        <v>-2.1605423362331946</v>
      </c>
      <c r="M184">
        <v>-2.8022741406052183</v>
      </c>
    </row>
    <row r="187" spans="1:13">
      <c r="A187" t="s">
        <v>114</v>
      </c>
      <c r="D187" t="s">
        <v>99</v>
      </c>
      <c r="H187" t="s">
        <v>106</v>
      </c>
      <c r="L187" t="s">
        <v>113</v>
      </c>
    </row>
    <row r="188" spans="1:13">
      <c r="B188" s="4" t="s">
        <v>95</v>
      </c>
      <c r="C188" s="4" t="s">
        <v>96</v>
      </c>
      <c r="D188" s="4" t="s">
        <v>97</v>
      </c>
      <c r="E188" s="4" t="s">
        <v>98</v>
      </c>
      <c r="F188" s="4" t="s">
        <v>95</v>
      </c>
      <c r="G188" s="4" t="s">
        <v>96</v>
      </c>
      <c r="H188" s="4" t="s">
        <v>97</v>
      </c>
      <c r="I188" s="4" t="s">
        <v>98</v>
      </c>
      <c r="J188" s="4" t="s">
        <v>95</v>
      </c>
      <c r="K188" s="4" t="s">
        <v>96</v>
      </c>
      <c r="L188" s="4" t="s">
        <v>97</v>
      </c>
      <c r="M188" s="4" t="s">
        <v>98</v>
      </c>
    </row>
    <row r="189" spans="1:13">
      <c r="A189" s="1">
        <v>2010</v>
      </c>
      <c r="B189">
        <f>B166*B95</f>
        <v>6.865073695444706</v>
      </c>
      <c r="C189">
        <f t="shared" ref="C189:E189" si="67">C166*C95</f>
        <v>6.865073726953919</v>
      </c>
      <c r="D189">
        <f t="shared" si="67"/>
        <v>6.8650737269538169</v>
      </c>
      <c r="E189">
        <f t="shared" si="67"/>
        <v>6.8650737269556954</v>
      </c>
      <c r="F189">
        <f>F166*H95</f>
        <v>6.6924054984174042</v>
      </c>
      <c r="G189">
        <f t="shared" ref="G189:I189" si="68">G166*I95</f>
        <v>6.6924055554242035</v>
      </c>
      <c r="H189">
        <f t="shared" si="68"/>
        <v>6.6924054984174042</v>
      </c>
      <c r="I189">
        <f t="shared" si="68"/>
        <v>6.6924054434295437</v>
      </c>
      <c r="J189">
        <f>J166*N95</f>
        <v>6.6888474615664473</v>
      </c>
      <c r="K189">
        <f t="shared" ref="K189:M189" si="69">K166*O95</f>
        <v>6.6888474611046052</v>
      </c>
      <c r="L189">
        <f t="shared" si="69"/>
        <v>6.6888474705364809</v>
      </c>
      <c r="M189">
        <f t="shared" si="69"/>
        <v>6.6888474611453992</v>
      </c>
    </row>
    <row r="190" spans="1:13">
      <c r="A190" s="1">
        <v>2015</v>
      </c>
      <c r="B190">
        <f t="shared" ref="B190:E190" si="70">B167*B96</f>
        <v>8.303391910945539</v>
      </c>
      <c r="C190">
        <f t="shared" si="70"/>
        <v>6.855843885081935</v>
      </c>
      <c r="D190">
        <f t="shared" si="70"/>
        <v>145.36459624686788</v>
      </c>
      <c r="E190">
        <f t="shared" si="70"/>
        <v>606.69714897432675</v>
      </c>
      <c r="F190">
        <f t="shared" ref="F190:F207" si="71">F167*H96</f>
        <v>8.1617562842832019</v>
      </c>
      <c r="G190">
        <f t="shared" ref="G190:G207" si="72">G167*I96</f>
        <v>6.8309564570703438</v>
      </c>
      <c r="H190">
        <f t="shared" ref="H190:H207" si="73">H167*J96</f>
        <v>17.066068597763596</v>
      </c>
      <c r="I190">
        <f t="shared" ref="I190:I207" si="74">I167*K96</f>
        <v>409.01741398194162</v>
      </c>
      <c r="J190">
        <f t="shared" ref="J190:J207" si="75">J167*N96</f>
        <v>8.1553982041927853</v>
      </c>
      <c r="K190">
        <f t="shared" ref="K190:K207" si="76">K167*O96</f>
        <v>6.7814979764106749</v>
      </c>
      <c r="L190">
        <f t="shared" ref="L190:L207" si="77">L167*P96</f>
        <v>3.8481079435903403</v>
      </c>
      <c r="M190">
        <f t="shared" ref="M190:M207" si="78">M167*Q96</f>
        <v>358.06161015649633</v>
      </c>
    </row>
    <row r="191" spans="1:13">
      <c r="A191" s="1">
        <v>2020</v>
      </c>
      <c r="B191">
        <f t="shared" ref="B191:E191" si="79">B168*B97</f>
        <v>9.9806328383289493</v>
      </c>
      <c r="C191">
        <f t="shared" si="79"/>
        <v>7.787174995967165</v>
      </c>
      <c r="D191">
        <f t="shared" si="79"/>
        <v>823.15942301503082</v>
      </c>
      <c r="E191">
        <f t="shared" si="79"/>
        <v>1216.3265834317133</v>
      </c>
      <c r="F191">
        <f t="shared" si="71"/>
        <v>9.850417171791424</v>
      </c>
      <c r="G191">
        <f t="shared" si="72"/>
        <v>7.9159964522034452</v>
      </c>
      <c r="H191">
        <f t="shared" si="73"/>
        <v>699.6568521498242</v>
      </c>
      <c r="I191">
        <f t="shared" si="74"/>
        <v>1047.5117511966246</v>
      </c>
      <c r="J191">
        <f t="shared" si="75"/>
        <v>9.8466317012631386</v>
      </c>
      <c r="K191">
        <f t="shared" si="76"/>
        <v>7.8626183788365429</v>
      </c>
      <c r="L191">
        <f t="shared" si="77"/>
        <v>631.83740828201883</v>
      </c>
      <c r="M191">
        <f t="shared" si="78"/>
        <v>744.48826689854172</v>
      </c>
    </row>
    <row r="192" spans="1:13">
      <c r="A192" s="1">
        <v>2025</v>
      </c>
      <c r="B192">
        <f t="shared" ref="B192:E192" si="80">B169*B98</f>
        <v>11.49052189187501</v>
      </c>
      <c r="C192">
        <f t="shared" si="80"/>
        <v>8.3906413108747753</v>
      </c>
      <c r="D192">
        <f t="shared" si="80"/>
        <v>1704.7618872662049</v>
      </c>
      <c r="E192">
        <f t="shared" si="80"/>
        <v>1669.9693930624267</v>
      </c>
      <c r="F192">
        <f t="shared" si="71"/>
        <v>11.391334206610647</v>
      </c>
      <c r="G192">
        <f t="shared" si="72"/>
        <v>8.6583522047444959</v>
      </c>
      <c r="H192">
        <f t="shared" si="73"/>
        <v>1539.3031601414614</v>
      </c>
      <c r="I192">
        <f t="shared" si="74"/>
        <v>1529.2238753733088</v>
      </c>
      <c r="J192">
        <f t="shared" si="75"/>
        <v>11.388098052606335</v>
      </c>
      <c r="K192">
        <f t="shared" si="76"/>
        <v>8.5895442324061317</v>
      </c>
      <c r="L192">
        <f t="shared" si="77"/>
        <v>1418.418524300743</v>
      </c>
      <c r="M192">
        <f t="shared" si="78"/>
        <v>1092.6484655919016</v>
      </c>
    </row>
    <row r="193" spans="1:13">
      <c r="A193" s="1">
        <v>2030</v>
      </c>
      <c r="B193">
        <f t="shared" ref="B193:E193" si="81">B170*B99</f>
        <v>12.743908033169248</v>
      </c>
      <c r="C193">
        <f t="shared" si="81"/>
        <v>8.6978396922269479</v>
      </c>
      <c r="D193">
        <f t="shared" si="81"/>
        <v>2462.2709148718145</v>
      </c>
      <c r="E193">
        <f t="shared" si="81"/>
        <v>1918.8658504580067</v>
      </c>
      <c r="F193">
        <f t="shared" si="71"/>
        <v>12.698729157026163</v>
      </c>
      <c r="G193">
        <f t="shared" si="72"/>
        <v>117.30749714053582</v>
      </c>
      <c r="H193">
        <f t="shared" si="73"/>
        <v>2248.9580432811049</v>
      </c>
      <c r="I193">
        <f t="shared" si="74"/>
        <v>1809.0305853199436</v>
      </c>
      <c r="J193">
        <f t="shared" si="75"/>
        <v>12.694313114905727</v>
      </c>
      <c r="K193">
        <f t="shared" si="76"/>
        <v>26.37519923705247</v>
      </c>
      <c r="L193">
        <f t="shared" si="77"/>
        <v>2083.4016251945741</v>
      </c>
      <c r="M193">
        <f t="shared" si="78"/>
        <v>1264.3390279496998</v>
      </c>
    </row>
    <row r="194" spans="1:13">
      <c r="A194" s="1">
        <v>2035</v>
      </c>
      <c r="B194">
        <f t="shared" ref="B194:E194" si="82">B171*B100</f>
        <v>13.578828036999067</v>
      </c>
      <c r="C194">
        <f t="shared" si="82"/>
        <v>1129.7095608202892</v>
      </c>
      <c r="D194">
        <f t="shared" si="82"/>
        <v>2907.7411096922392</v>
      </c>
      <c r="E194">
        <f t="shared" si="82"/>
        <v>1950.2925721605307</v>
      </c>
      <c r="F194">
        <f t="shared" si="71"/>
        <v>13.606821551213917</v>
      </c>
      <c r="G194">
        <f t="shared" si="72"/>
        <v>1415.6382421766211</v>
      </c>
      <c r="H194">
        <f t="shared" si="73"/>
        <v>2666.2838163150805</v>
      </c>
      <c r="I194">
        <f t="shared" si="74"/>
        <v>1867.5696864818738</v>
      </c>
      <c r="J194">
        <f t="shared" si="75"/>
        <v>13.597795775307741</v>
      </c>
      <c r="K194">
        <f t="shared" si="76"/>
        <v>1236.5344964502106</v>
      </c>
      <c r="L194">
        <f t="shared" si="77"/>
        <v>2468.1285386805557</v>
      </c>
      <c r="M194">
        <f t="shared" si="78"/>
        <v>1155.9982245708011</v>
      </c>
    </row>
    <row r="195" spans="1:13">
      <c r="A195" s="1">
        <v>2040</v>
      </c>
      <c r="B195">
        <f t="shared" ref="B195:E195" si="83">B172*B101</f>
        <v>14.226351994534054</v>
      </c>
      <c r="C195">
        <f t="shared" si="83"/>
        <v>3104.1333418949121</v>
      </c>
      <c r="D195">
        <f t="shared" si="83"/>
        <v>3021.9870739629146</v>
      </c>
      <c r="E195">
        <f t="shared" si="83"/>
        <v>1823.2888511692263</v>
      </c>
      <c r="F195">
        <f t="shared" si="71"/>
        <v>14.337636874026487</v>
      </c>
      <c r="G195">
        <f t="shared" si="72"/>
        <v>3143.806588776079</v>
      </c>
      <c r="H195">
        <f t="shared" si="73"/>
        <v>2768.4647738849239</v>
      </c>
      <c r="I195">
        <f t="shared" si="74"/>
        <v>1673.4255653343996</v>
      </c>
      <c r="J195">
        <f t="shared" si="75"/>
        <v>14.31743741316952</v>
      </c>
      <c r="K195">
        <f t="shared" si="76"/>
        <v>2911.9507082367513</v>
      </c>
      <c r="L195">
        <f t="shared" si="77"/>
        <v>2551.6138816405269</v>
      </c>
      <c r="M195">
        <f t="shared" si="78"/>
        <v>1044.1086164340234</v>
      </c>
    </row>
    <row r="196" spans="1:13">
      <c r="A196" s="1">
        <v>2045</v>
      </c>
      <c r="B196">
        <f t="shared" ref="B196:E196" si="84">B173*B102</f>
        <v>14.543426066909218</v>
      </c>
      <c r="C196">
        <f t="shared" si="84"/>
        <v>4716.789523651928</v>
      </c>
      <c r="D196">
        <f t="shared" si="84"/>
        <v>2765.0492597898537</v>
      </c>
      <c r="E196">
        <f t="shared" si="84"/>
        <v>1651.6959288839942</v>
      </c>
      <c r="F196">
        <f t="shared" si="71"/>
        <v>14.739678362816957</v>
      </c>
      <c r="G196">
        <f t="shared" si="72"/>
        <v>4385.8292113413936</v>
      </c>
      <c r="H196">
        <f t="shared" si="73"/>
        <v>2417.4946988107945</v>
      </c>
      <c r="I196">
        <f t="shared" si="74"/>
        <v>1306.2263075448038</v>
      </c>
      <c r="J196">
        <f t="shared" si="75"/>
        <v>14.696751215295516</v>
      </c>
      <c r="K196">
        <f t="shared" si="76"/>
        <v>4148.8420334502298</v>
      </c>
      <c r="L196">
        <f t="shared" si="77"/>
        <v>2222.7582409692732</v>
      </c>
      <c r="M196">
        <f t="shared" si="78"/>
        <v>908.7186153381856</v>
      </c>
    </row>
    <row r="197" spans="1:13">
      <c r="A197" s="1">
        <v>2050</v>
      </c>
      <c r="B197">
        <f t="shared" ref="B197:E197" si="85">B174*B103</f>
        <v>14.565242056925152</v>
      </c>
      <c r="C197">
        <f t="shared" si="85"/>
        <v>5069.9571934051546</v>
      </c>
      <c r="D197">
        <f t="shared" si="85"/>
        <v>2414.4457884360654</v>
      </c>
      <c r="E197">
        <f t="shared" si="85"/>
        <v>1466.1190096965504</v>
      </c>
      <c r="F197">
        <f t="shared" si="71"/>
        <v>14.834810702108374</v>
      </c>
      <c r="G197">
        <f t="shared" si="72"/>
        <v>4042.6125891746792</v>
      </c>
      <c r="H197">
        <f t="shared" si="73"/>
        <v>1832.6116664954186</v>
      </c>
      <c r="I197">
        <f t="shared" si="74"/>
        <v>601.75933651607386</v>
      </c>
      <c r="J197">
        <f t="shared" si="75"/>
        <v>14.749226358444924</v>
      </c>
      <c r="K197">
        <f t="shared" si="76"/>
        <v>3920.0431726086367</v>
      </c>
      <c r="L197">
        <f t="shared" si="77"/>
        <v>1688.2800620363241</v>
      </c>
      <c r="M197">
        <f t="shared" si="78"/>
        <v>733.66581442477832</v>
      </c>
    </row>
    <row r="198" spans="1:13">
      <c r="A198" s="1">
        <v>2055</v>
      </c>
      <c r="B198">
        <f t="shared" ref="B198:E198" si="86">B175*B104</f>
        <v>2709.2676877431586</v>
      </c>
      <c r="C198">
        <f t="shared" si="86"/>
        <v>4223.7237977832165</v>
      </c>
      <c r="D198">
        <f t="shared" si="86"/>
        <v>2026.3526755553535</v>
      </c>
      <c r="E198">
        <f t="shared" si="86"/>
        <v>1264.3286289791777</v>
      </c>
      <c r="F198">
        <f t="shared" si="71"/>
        <v>2473.3816671432241</v>
      </c>
      <c r="G198">
        <f t="shared" si="72"/>
        <v>2495.2350590316491</v>
      </c>
      <c r="H198">
        <f t="shared" si="73"/>
        <v>-400.25830315167138</v>
      </c>
      <c r="I198">
        <f t="shared" si="74"/>
        <v>-4975.006690577904</v>
      </c>
      <c r="J198">
        <f t="shared" si="75"/>
        <v>2166.7386500510861</v>
      </c>
      <c r="K198">
        <f t="shared" si="76"/>
        <v>2521.3310919311652</v>
      </c>
      <c r="L198">
        <f t="shared" si="77"/>
        <v>1001.8794012001968</v>
      </c>
      <c r="M198">
        <f t="shared" si="78"/>
        <v>462.27888013657832</v>
      </c>
    </row>
    <row r="199" spans="1:13">
      <c r="A199" s="1">
        <v>2060</v>
      </c>
      <c r="B199">
        <f t="shared" ref="B199:E199" si="87">B176*B105</f>
        <v>3558.019447200053</v>
      </c>
      <c r="C199">
        <f t="shared" si="87"/>
        <v>2710.7568827673949</v>
      </c>
      <c r="D199">
        <f t="shared" si="87"/>
        <v>1324.4336623971074</v>
      </c>
      <c r="E199">
        <f t="shared" si="87"/>
        <v>836.94812418388688</v>
      </c>
      <c r="F199">
        <f t="shared" si="71"/>
        <v>3329.44756893664</v>
      </c>
      <c r="G199">
        <f t="shared" si="72"/>
        <v>-1730.1023126595344</v>
      </c>
      <c r="H199">
        <f t="shared" si="73"/>
        <v>-2804.8453736573915</v>
      </c>
      <c r="I199">
        <f t="shared" si="74"/>
        <v>-3999.2990608750974</v>
      </c>
      <c r="J199">
        <f t="shared" si="75"/>
        <v>3230.5074992767568</v>
      </c>
      <c r="K199">
        <f t="shared" si="76"/>
        <v>-2027.8009618670135</v>
      </c>
      <c r="L199">
        <f t="shared" si="77"/>
        <v>-3208.9542455016499</v>
      </c>
      <c r="M199">
        <f t="shared" si="78"/>
        <v>-5545.8632558572735</v>
      </c>
    </row>
    <row r="200" spans="1:13">
      <c r="A200" s="1">
        <v>2065</v>
      </c>
      <c r="B200">
        <f t="shared" ref="B200:E200" si="88">B177*B106</f>
        <v>3128.6744402236673</v>
      </c>
      <c r="C200">
        <f t="shared" si="88"/>
        <v>2086.9978164649115</v>
      </c>
      <c r="D200">
        <f t="shared" si="88"/>
        <v>1433.9394368869673</v>
      </c>
      <c r="E200">
        <f t="shared" si="88"/>
        <v>899.35825746419096</v>
      </c>
      <c r="F200">
        <f t="shared" si="71"/>
        <v>661.6183739478497</v>
      </c>
      <c r="G200">
        <f t="shared" si="72"/>
        <v>-2582.3036065258348</v>
      </c>
      <c r="H200">
        <f t="shared" si="73"/>
        <v>-5043.9287474575231</v>
      </c>
      <c r="I200">
        <f t="shared" si="74"/>
        <v>-7666.7388296296822</v>
      </c>
      <c r="J200">
        <f t="shared" si="75"/>
        <v>-290.22747310741971</v>
      </c>
      <c r="K200">
        <f t="shared" si="76"/>
        <v>-3218.4910759382901</v>
      </c>
      <c r="L200">
        <f t="shared" si="77"/>
        <v>-5510.3822579186062</v>
      </c>
      <c r="M200">
        <f t="shared" si="78"/>
        <v>-5215.9345493473329</v>
      </c>
    </row>
    <row r="201" spans="1:13">
      <c r="A201" s="1">
        <v>2070</v>
      </c>
      <c r="B201">
        <f t="shared" ref="B201:E201" si="89">B178*B107</f>
        <v>1585.808462265024</v>
      </c>
      <c r="C201">
        <f t="shared" si="89"/>
        <v>1382.5507040791742</v>
      </c>
      <c r="D201">
        <f t="shared" si="89"/>
        <v>1101.1326952033135</v>
      </c>
      <c r="E201">
        <f t="shared" si="89"/>
        <v>930.01318271631192</v>
      </c>
      <c r="F201">
        <f t="shared" si="71"/>
        <v>1299.0644970573803</v>
      </c>
      <c r="G201">
        <f t="shared" si="72"/>
        <v>-2923.0991452583703</v>
      </c>
      <c r="H201">
        <f t="shared" si="73"/>
        <v>-3959.069307827921</v>
      </c>
      <c r="I201">
        <f t="shared" si="74"/>
        <v>-4877.5031714372581</v>
      </c>
      <c r="J201">
        <f t="shared" si="75"/>
        <v>244.39886333128604</v>
      </c>
      <c r="K201">
        <f t="shared" si="76"/>
        <v>-4299.462234755757</v>
      </c>
      <c r="L201">
        <f t="shared" si="77"/>
        <v>-5216.6810482112351</v>
      </c>
      <c r="M201">
        <f t="shared" si="78"/>
        <v>-3236.1065047466855</v>
      </c>
    </row>
    <row r="202" spans="1:13">
      <c r="A202" s="1">
        <v>2075</v>
      </c>
      <c r="B202">
        <f t="shared" ref="B202:E202" si="90">B179*B108</f>
        <v>1432.1977531894593</v>
      </c>
      <c r="C202">
        <f t="shared" si="90"/>
        <v>1202.3737555696594</v>
      </c>
      <c r="D202">
        <f t="shared" si="90"/>
        <v>1177.9563832521574</v>
      </c>
      <c r="E202">
        <f t="shared" si="90"/>
        <v>1006.9077956747326</v>
      </c>
      <c r="F202">
        <f t="shared" si="71"/>
        <v>911.703849688692</v>
      </c>
      <c r="G202">
        <f t="shared" si="72"/>
        <v>-4896.4013304609443</v>
      </c>
      <c r="H202">
        <f t="shared" si="73"/>
        <v>-7134.2003764215824</v>
      </c>
      <c r="I202">
        <f t="shared" si="74"/>
        <v>-6606.7451387338206</v>
      </c>
      <c r="J202">
        <f t="shared" si="75"/>
        <v>-920.28380940815396</v>
      </c>
      <c r="K202">
        <f t="shared" si="76"/>
        <v>-6575.3241943009671</v>
      </c>
      <c r="L202">
        <f t="shared" si="77"/>
        <v>-9167.7321510590264</v>
      </c>
      <c r="M202">
        <f t="shared" si="78"/>
        <v>-10300.203699401476</v>
      </c>
    </row>
    <row r="203" spans="1:13">
      <c r="A203" s="1">
        <v>2080</v>
      </c>
      <c r="B203">
        <f t="shared" ref="B203:E203" si="91">B180*B109</f>
        <v>944.996785696914</v>
      </c>
      <c r="C203">
        <f t="shared" si="91"/>
        <v>940.18347074997598</v>
      </c>
      <c r="D203">
        <f t="shared" si="91"/>
        <v>814.66057180045732</v>
      </c>
      <c r="E203">
        <f t="shared" si="91"/>
        <v>801.90501857580932</v>
      </c>
      <c r="F203">
        <f t="shared" si="71"/>
        <v>922.12642009552542</v>
      </c>
      <c r="G203">
        <f t="shared" si="72"/>
        <v>-4038.7660338353335</v>
      </c>
      <c r="H203">
        <f t="shared" si="73"/>
        <v>-4938.6595893826752</v>
      </c>
      <c r="I203">
        <f t="shared" si="74"/>
        <v>-4348.0205485266242</v>
      </c>
      <c r="J203">
        <f t="shared" si="75"/>
        <v>-2042.0393227013551</v>
      </c>
      <c r="K203">
        <f t="shared" si="76"/>
        <v>-7542.5252382164217</v>
      </c>
      <c r="L203">
        <f t="shared" si="77"/>
        <v>-8452.9123175546956</v>
      </c>
      <c r="M203">
        <f t="shared" si="78"/>
        <v>-6877.0405154260916</v>
      </c>
    </row>
    <row r="204" spans="1:13">
      <c r="A204" s="1">
        <v>2085</v>
      </c>
      <c r="B204">
        <f t="shared" ref="B204:E204" si="92">B181*B110</f>
        <v>927.58333197564116</v>
      </c>
      <c r="C204">
        <f t="shared" si="92"/>
        <v>876.42218974424475</v>
      </c>
      <c r="D204">
        <f t="shared" si="92"/>
        <v>834.62764255538286</v>
      </c>
      <c r="E204">
        <f t="shared" si="92"/>
        <v>803.6557475983625</v>
      </c>
      <c r="F204">
        <f t="shared" si="71"/>
        <v>812.24293836681306</v>
      </c>
      <c r="G204">
        <f t="shared" si="72"/>
        <v>-6396.1104985704451</v>
      </c>
      <c r="H204">
        <f t="shared" si="73"/>
        <v>-7107.6900026074418</v>
      </c>
      <c r="I204">
        <f t="shared" si="74"/>
        <v>-4399.1749913793565</v>
      </c>
      <c r="J204">
        <f t="shared" si="75"/>
        <v>-4007.608934408157</v>
      </c>
      <c r="K204">
        <f t="shared" si="76"/>
        <v>-11425.226475863728</v>
      </c>
      <c r="L204">
        <f t="shared" si="77"/>
        <v>-13349.286876422731</v>
      </c>
      <c r="M204">
        <f t="shared" si="78"/>
        <v>-14864.965195445668</v>
      </c>
    </row>
    <row r="205" spans="1:13">
      <c r="A205" s="1">
        <v>2090</v>
      </c>
      <c r="B205">
        <f t="shared" ref="B205:E205" si="93">B182*B111</f>
        <v>743.74585893895471</v>
      </c>
      <c r="C205">
        <f t="shared" si="93"/>
        <v>794.05026289391844</v>
      </c>
      <c r="D205">
        <f t="shared" si="93"/>
        <v>721.65915575853933</v>
      </c>
      <c r="E205">
        <f t="shared" si="93"/>
        <v>688.43257357481423</v>
      </c>
      <c r="F205">
        <f t="shared" si="71"/>
        <v>803.16162732592329</v>
      </c>
      <c r="G205">
        <f t="shared" si="72"/>
        <v>-5364.0043200731652</v>
      </c>
      <c r="H205">
        <f t="shared" si="73"/>
        <v>-5269.9597886570318</v>
      </c>
      <c r="I205">
        <f t="shared" si="74"/>
        <v>-3132.6307360373021</v>
      </c>
      <c r="J205">
        <f t="shared" si="75"/>
        <v>-7141.0990452825017</v>
      </c>
      <c r="K205">
        <f t="shared" si="76"/>
        <v>-14308.466887267783</v>
      </c>
      <c r="L205">
        <f t="shared" si="77"/>
        <v>-14894.840335613297</v>
      </c>
      <c r="M205">
        <f t="shared" si="78"/>
        <v>-13419.815586092478</v>
      </c>
    </row>
    <row r="206" spans="1:13">
      <c r="A206" s="1">
        <v>2095</v>
      </c>
      <c r="B206">
        <f t="shared" ref="B206:E206" si="94">B183*B112</f>
        <v>717.98907859538508</v>
      </c>
      <c r="C206">
        <f t="shared" si="94"/>
        <v>762.89204110335379</v>
      </c>
      <c r="D206">
        <f t="shared" si="94"/>
        <v>714.11053223562487</v>
      </c>
      <c r="E206">
        <f t="shared" si="94"/>
        <v>672.47434561993282</v>
      </c>
      <c r="F206">
        <f t="shared" si="71"/>
        <v>751.29761807193063</v>
      </c>
      <c r="G206">
        <f t="shared" si="72"/>
        <v>-7156.120815903575</v>
      </c>
      <c r="H206">
        <f t="shared" si="73"/>
        <v>-5692.4611487791235</v>
      </c>
      <c r="I206">
        <f t="shared" si="74"/>
        <v>-2639.8694583399538</v>
      </c>
      <c r="J206">
        <f t="shared" si="75"/>
        <v>-12160.982173110213</v>
      </c>
      <c r="K206">
        <f t="shared" si="76"/>
        <v>-21354.413078228707</v>
      </c>
      <c r="L206">
        <f t="shared" si="77"/>
        <v>-21586.786797826931</v>
      </c>
      <c r="M206">
        <f t="shared" si="78"/>
        <v>-21406.75419172494</v>
      </c>
    </row>
    <row r="207" spans="1:13">
      <c r="A207" s="1">
        <v>2100</v>
      </c>
      <c r="B207">
        <f t="shared" ref="B207:E207" si="95">B184*B113</f>
        <v>688.19271547892401</v>
      </c>
      <c r="C207">
        <f t="shared" si="95"/>
        <v>738.64622400384883</v>
      </c>
      <c r="D207">
        <f t="shared" si="95"/>
        <v>681.71929518602258</v>
      </c>
      <c r="E207">
        <f t="shared" si="95"/>
        <v>645.91290761485413</v>
      </c>
      <c r="F207">
        <f t="shared" si="71"/>
        <v>725.09765928852357</v>
      </c>
      <c r="G207">
        <f t="shared" si="72"/>
        <v>-6645.0986637594842</v>
      </c>
      <c r="H207">
        <f t="shared" si="73"/>
        <v>-4399.1407302551015</v>
      </c>
      <c r="I207">
        <f t="shared" si="74"/>
        <v>-1863.9893624117158</v>
      </c>
      <c r="J207">
        <f t="shared" si="75"/>
        <v>-20305.855358677094</v>
      </c>
      <c r="K207">
        <f t="shared" si="76"/>
        <v>-30192.521753301895</v>
      </c>
      <c r="L207">
        <f t="shared" si="77"/>
        <v>-29154.386225138383</v>
      </c>
      <c r="M207">
        <f t="shared" si="78"/>
        <v>-25922.496204497842</v>
      </c>
    </row>
    <row r="210" spans="1:12">
      <c r="A210" t="s">
        <v>115</v>
      </c>
      <c r="H210" t="s">
        <v>116</v>
      </c>
    </row>
    <row r="211" spans="1:12">
      <c r="B211" s="4" t="s">
        <v>95</v>
      </c>
      <c r="C211" s="4" t="s">
        <v>96</v>
      </c>
      <c r="D211" s="4" t="s">
        <v>97</v>
      </c>
      <c r="E211" s="4" t="s">
        <v>98</v>
      </c>
      <c r="F211" s="4"/>
      <c r="I211" s="4" t="s">
        <v>95</v>
      </c>
      <c r="J211" s="4" t="s">
        <v>96</v>
      </c>
      <c r="K211" s="4" t="s">
        <v>97</v>
      </c>
      <c r="L211" s="4" t="s">
        <v>98</v>
      </c>
    </row>
    <row r="212" spans="1:12">
      <c r="A212" s="1">
        <v>2010</v>
      </c>
      <c r="B212">
        <f>B189*10</f>
        <v>68.650736954447055</v>
      </c>
      <c r="C212">
        <f t="shared" ref="C212:E212" si="96">C189*10</f>
        <v>68.650737269539192</v>
      </c>
      <c r="D212">
        <f t="shared" si="96"/>
        <v>68.650737269538169</v>
      </c>
      <c r="E212">
        <f t="shared" si="96"/>
        <v>68.650737269556956</v>
      </c>
      <c r="H212" s="1">
        <v>2010</v>
      </c>
      <c r="I212">
        <f>B189/(10*C3)</f>
        <v>1.6790200552714865E-2</v>
      </c>
      <c r="J212">
        <f t="shared" ref="J212:L212" si="97">C189/(10*D3)</f>
        <v>1.6790200629778276E-2</v>
      </c>
      <c r="K212">
        <f t="shared" si="97"/>
        <v>1.6790200629778027E-2</v>
      </c>
      <c r="L212">
        <f t="shared" si="97"/>
        <v>1.679020062978262E-2</v>
      </c>
    </row>
    <row r="213" spans="1:12">
      <c r="A213" s="1">
        <v>2015</v>
      </c>
      <c r="B213">
        <f t="shared" ref="B213:E213" si="98">B190*10</f>
        <v>83.033919109455383</v>
      </c>
      <c r="C213">
        <f t="shared" si="98"/>
        <v>68.558438850819357</v>
      </c>
      <c r="D213">
        <f t="shared" si="98"/>
        <v>1453.6459624686788</v>
      </c>
      <c r="E213">
        <f t="shared" si="98"/>
        <v>6066.9714897432677</v>
      </c>
      <c r="H213" s="1">
        <v>2015</v>
      </c>
      <c r="I213">
        <f t="shared" ref="I213:I230" si="99">B190/(10*C4)</f>
        <v>1.3990672185208568E-2</v>
      </c>
      <c r="J213">
        <f t="shared" ref="J213:J230" si="100">C190/(10*D4)</f>
        <v>1.1718537744365589E-2</v>
      </c>
      <c r="K213">
        <f t="shared" ref="K213:K230" si="101">D190/(10*E4)</f>
        <v>0.26968779100622881</v>
      </c>
      <c r="L213">
        <f t="shared" ref="L213:L230" si="102">E190/(10*F4)</f>
        <v>1.2877619903998048</v>
      </c>
    </row>
    <row r="214" spans="1:12">
      <c r="A214" s="1">
        <v>2020</v>
      </c>
      <c r="B214">
        <f t="shared" ref="B214:E214" si="103">B191*10</f>
        <v>99.806328383289497</v>
      </c>
      <c r="C214">
        <f t="shared" si="103"/>
        <v>77.871749959671646</v>
      </c>
      <c r="D214">
        <f t="shared" si="103"/>
        <v>8231.5942301503092</v>
      </c>
      <c r="E214">
        <f t="shared" si="103"/>
        <v>12163.265834317133</v>
      </c>
      <c r="H214" s="1">
        <v>2020</v>
      </c>
      <c r="I214">
        <f t="shared" si="99"/>
        <v>1.2315604565603343E-2</v>
      </c>
      <c r="J214">
        <f t="shared" si="100"/>
        <v>9.8216490280969692E-3</v>
      </c>
      <c r="K214">
        <f t="shared" si="101"/>
        <v>1.1752246089573946</v>
      </c>
      <c r="L214">
        <f t="shared" si="102"/>
        <v>2.0134273277600285</v>
      </c>
    </row>
    <row r="215" spans="1:12">
      <c r="A215" s="1">
        <v>2025</v>
      </c>
      <c r="B215">
        <f t="shared" ref="B215:E215" si="104">B192*10</f>
        <v>114.90521891875011</v>
      </c>
      <c r="C215">
        <f t="shared" si="104"/>
        <v>83.906413108747756</v>
      </c>
      <c r="D215">
        <f t="shared" si="104"/>
        <v>17047.618872662049</v>
      </c>
      <c r="E215">
        <f t="shared" si="104"/>
        <v>16699.693930624268</v>
      </c>
      <c r="H215" s="1">
        <v>2025</v>
      </c>
      <c r="I215">
        <f t="shared" si="99"/>
        <v>1.0861210999111979E-2</v>
      </c>
      <c r="J215">
        <f t="shared" si="100"/>
        <v>8.1594192952342982E-3</v>
      </c>
      <c r="K215">
        <f t="shared" si="101"/>
        <v>1.9464773071017205</v>
      </c>
      <c r="L215">
        <f t="shared" si="102"/>
        <v>2.2056305455379741</v>
      </c>
    </row>
    <row r="216" spans="1:12">
      <c r="A216" s="1">
        <v>2030</v>
      </c>
      <c r="B216">
        <f t="shared" ref="B216:E216" si="105">B193*10</f>
        <v>127.43908033169248</v>
      </c>
      <c r="C216">
        <f t="shared" si="105"/>
        <v>86.978396922269482</v>
      </c>
      <c r="D216">
        <f t="shared" si="105"/>
        <v>24622.709148718146</v>
      </c>
      <c r="E216">
        <f t="shared" si="105"/>
        <v>19188.658504580068</v>
      </c>
      <c r="H216" s="1">
        <v>2030</v>
      </c>
      <c r="I216">
        <f t="shared" si="99"/>
        <v>9.5837790399948206E-3</v>
      </c>
      <c r="J216">
        <f t="shared" si="100"/>
        <v>6.7644100025988606E-3</v>
      </c>
      <c r="K216">
        <f t="shared" si="101"/>
        <v>2.3056851433808498</v>
      </c>
      <c r="L216">
        <f t="shared" si="102"/>
        <v>2.0614467134522929</v>
      </c>
    </row>
    <row r="217" spans="1:12">
      <c r="A217" s="1">
        <v>2035</v>
      </c>
      <c r="B217">
        <f t="shared" ref="B217:E217" si="106">B194*10</f>
        <v>135.78828036999067</v>
      </c>
      <c r="C217">
        <f t="shared" si="106"/>
        <v>11297.095608202892</v>
      </c>
      <c r="D217">
        <f t="shared" si="106"/>
        <v>29077.411096922391</v>
      </c>
      <c r="E217">
        <f t="shared" si="106"/>
        <v>19502.925721605308</v>
      </c>
      <c r="H217" s="1">
        <v>2035</v>
      </c>
      <c r="I217">
        <f t="shared" si="99"/>
        <v>8.4786616258569411E-3</v>
      </c>
      <c r="J217">
        <f t="shared" si="100"/>
        <v>0.74304745976963948</v>
      </c>
      <c r="K217">
        <f t="shared" si="101"/>
        <v>2.2953303659359823</v>
      </c>
      <c r="L217">
        <f t="shared" si="102"/>
        <v>1.7460084284305664</v>
      </c>
    </row>
    <row r="218" spans="1:12">
      <c r="A218" s="1">
        <v>2040</v>
      </c>
      <c r="B218">
        <f t="shared" ref="B218:E218" si="107">B195*10</f>
        <v>142.26351994534053</v>
      </c>
      <c r="C218">
        <f t="shared" si="107"/>
        <v>31041.333418949122</v>
      </c>
      <c r="D218">
        <f t="shared" si="107"/>
        <v>30219.870739629147</v>
      </c>
      <c r="E218">
        <f t="shared" si="107"/>
        <v>18232.888511692261</v>
      </c>
      <c r="H218" s="1">
        <v>2040</v>
      </c>
      <c r="I218">
        <f t="shared" si="99"/>
        <v>7.4807922932117838E-3</v>
      </c>
      <c r="J218">
        <f t="shared" si="100"/>
        <v>1.7628371839081272</v>
      </c>
      <c r="K218">
        <f t="shared" si="101"/>
        <v>1.9913597876488358</v>
      </c>
      <c r="L218">
        <f t="shared" si="102"/>
        <v>1.3630648558942631</v>
      </c>
    </row>
    <row r="219" spans="1:12">
      <c r="A219" s="1">
        <v>2045</v>
      </c>
      <c r="B219">
        <f t="shared" ref="B219:E219" si="108">B196*10</f>
        <v>145.43426066909217</v>
      </c>
      <c r="C219">
        <f t="shared" si="108"/>
        <v>47167.895236519282</v>
      </c>
      <c r="D219">
        <f t="shared" si="108"/>
        <v>27650.492597898537</v>
      </c>
      <c r="E219">
        <f t="shared" si="108"/>
        <v>16516.959288839942</v>
      </c>
      <c r="H219" s="1">
        <v>2045</v>
      </c>
      <c r="I219">
        <f t="shared" si="99"/>
        <v>6.611790314858295E-3</v>
      </c>
      <c r="J219">
        <f t="shared" si="100"/>
        <v>2.3544582594786738</v>
      </c>
      <c r="K219">
        <f t="shared" si="101"/>
        <v>1.5460872899729157</v>
      </c>
      <c r="L219">
        <f t="shared" si="102"/>
        <v>1.0496793734369854</v>
      </c>
    </row>
    <row r="220" spans="1:12">
      <c r="A220" s="1">
        <v>2050</v>
      </c>
      <c r="B220">
        <f t="shared" ref="B220:E220" si="109">B197*10</f>
        <v>145.65242056925152</v>
      </c>
      <c r="C220">
        <f t="shared" si="109"/>
        <v>50699.57193405155</v>
      </c>
      <c r="D220">
        <f t="shared" si="109"/>
        <v>24144.457884360654</v>
      </c>
      <c r="E220">
        <f t="shared" si="109"/>
        <v>14661.190096965503</v>
      </c>
      <c r="H220" s="1">
        <v>2050</v>
      </c>
      <c r="I220">
        <f t="shared" si="99"/>
        <v>5.8634957938138626E-3</v>
      </c>
      <c r="J220">
        <f t="shared" si="100"/>
        <v>2.2089827507481528</v>
      </c>
      <c r="K220">
        <f t="shared" si="101"/>
        <v>1.1659402242543655</v>
      </c>
      <c r="L220">
        <f t="shared" si="102"/>
        <v>0.80163962791558152</v>
      </c>
    </row>
    <row r="221" spans="1:12">
      <c r="A221" s="1">
        <v>2055</v>
      </c>
      <c r="B221">
        <f t="shared" ref="B221:E221" si="110">B198*10</f>
        <v>27092.676877431586</v>
      </c>
      <c r="C221">
        <f t="shared" si="110"/>
        <v>42237.237977832163</v>
      </c>
      <c r="D221">
        <f t="shared" si="110"/>
        <v>20263.526755553536</v>
      </c>
      <c r="E221">
        <f t="shared" si="110"/>
        <v>12643.286289791777</v>
      </c>
      <c r="H221" s="1">
        <v>2055</v>
      </c>
      <c r="I221">
        <f t="shared" si="99"/>
        <v>1.0027478634653251</v>
      </c>
      <c r="J221">
        <f t="shared" si="100"/>
        <v>1.6298394010841351</v>
      </c>
      <c r="K221">
        <f t="shared" si="101"/>
        <v>0.859605727422591</v>
      </c>
      <c r="L221">
        <f t="shared" si="102"/>
        <v>0.6034535191644278</v>
      </c>
    </row>
    <row r="222" spans="1:12">
      <c r="A222" s="1">
        <v>2060</v>
      </c>
      <c r="B222">
        <f t="shared" ref="B222:E222" si="111">B199*10</f>
        <v>35580.194472000527</v>
      </c>
      <c r="C222">
        <f t="shared" si="111"/>
        <v>27107.568827673949</v>
      </c>
      <c r="D222">
        <f t="shared" si="111"/>
        <v>13244.336623971074</v>
      </c>
      <c r="E222">
        <f t="shared" si="111"/>
        <v>8369.4812418388683</v>
      </c>
      <c r="H222" s="1">
        <v>2060</v>
      </c>
      <c r="I222">
        <f t="shared" si="99"/>
        <v>1.2031690455402666</v>
      </c>
      <c r="J222">
        <f t="shared" si="100"/>
        <v>0.9290478178518381</v>
      </c>
      <c r="K222">
        <f t="shared" si="101"/>
        <v>0.47966484468487902</v>
      </c>
      <c r="L222">
        <f t="shared" si="102"/>
        <v>0.33641561045918417</v>
      </c>
    </row>
    <row r="223" spans="1:12">
      <c r="A223" s="1">
        <v>2065</v>
      </c>
      <c r="B223">
        <f t="shared" ref="B223:E223" si="112">B200*10</f>
        <v>31286.744402236673</v>
      </c>
      <c r="C223">
        <f t="shared" si="112"/>
        <v>20869.978164649114</v>
      </c>
      <c r="D223">
        <f t="shared" si="112"/>
        <v>14339.394368869673</v>
      </c>
      <c r="E223">
        <f t="shared" si="112"/>
        <v>8993.5825746419105</v>
      </c>
      <c r="H223" s="1">
        <v>2065</v>
      </c>
      <c r="I223">
        <f t="shared" si="99"/>
        <v>0.98624397660642671</v>
      </c>
      <c r="J223">
        <f t="shared" si="100"/>
        <v>0.66062584772812571</v>
      </c>
      <c r="K223">
        <f t="shared" si="101"/>
        <v>0.46625076727485587</v>
      </c>
      <c r="L223">
        <f t="shared" si="102"/>
        <v>0.31241960938666052</v>
      </c>
    </row>
    <row r="224" spans="1:12">
      <c r="A224" s="1">
        <v>2070</v>
      </c>
      <c r="B224">
        <f t="shared" ref="B224:E224" si="113">B201*10</f>
        <v>15858.08462265024</v>
      </c>
      <c r="C224">
        <f t="shared" si="113"/>
        <v>13825.507040791743</v>
      </c>
      <c r="D224">
        <f t="shared" si="113"/>
        <v>11011.326952033134</v>
      </c>
      <c r="E224">
        <f t="shared" si="113"/>
        <v>9300.1318271631189</v>
      </c>
      <c r="H224" s="1">
        <v>2070</v>
      </c>
      <c r="I224">
        <f t="shared" si="99"/>
        <v>0.46990994311265089</v>
      </c>
      <c r="J224">
        <f t="shared" si="100"/>
        <v>0.41104696260938034</v>
      </c>
      <c r="K224">
        <f t="shared" si="101"/>
        <v>0.33250621489845639</v>
      </c>
      <c r="L224">
        <f t="shared" si="102"/>
        <v>0.29028661368908015</v>
      </c>
    </row>
    <row r="225" spans="1:12">
      <c r="A225" s="1">
        <v>2075</v>
      </c>
      <c r="B225">
        <f t="shared" ref="B225:E225" si="114">B202*10</f>
        <v>14321.977531894592</v>
      </c>
      <c r="C225">
        <f t="shared" si="114"/>
        <v>12023.737555696593</v>
      </c>
      <c r="D225">
        <f t="shared" si="114"/>
        <v>11779.563832521573</v>
      </c>
      <c r="E225">
        <f t="shared" si="114"/>
        <v>10069.077956747326</v>
      </c>
      <c r="H225" s="1">
        <v>2075</v>
      </c>
      <c r="I225">
        <f t="shared" si="99"/>
        <v>0.40480622074995498</v>
      </c>
      <c r="J225">
        <f t="shared" si="100"/>
        <v>0.34042354901789323</v>
      </c>
      <c r="K225">
        <f t="shared" si="101"/>
        <v>0.33687158800084249</v>
      </c>
      <c r="L225">
        <f t="shared" si="102"/>
        <v>0.29269384225757011</v>
      </c>
    </row>
    <row r="226" spans="1:12">
      <c r="A226" s="1">
        <v>2080</v>
      </c>
      <c r="B226">
        <f t="shared" ref="B226:E226" si="115">B203*10</f>
        <v>9449.9678569691405</v>
      </c>
      <c r="C226">
        <f t="shared" si="115"/>
        <v>9401.83470749976</v>
      </c>
      <c r="D226">
        <f t="shared" si="115"/>
        <v>8146.6057180045736</v>
      </c>
      <c r="E226">
        <f t="shared" si="115"/>
        <v>8019.050185758093</v>
      </c>
      <c r="H226" s="1">
        <v>2080</v>
      </c>
      <c r="I226">
        <f t="shared" si="99"/>
        <v>0.25763787933584681</v>
      </c>
      <c r="J226">
        <f t="shared" si="100"/>
        <v>0.25649831763281655</v>
      </c>
      <c r="K226">
        <f t="shared" si="101"/>
        <v>0.22386314962077117</v>
      </c>
      <c r="L226">
        <f t="shared" si="102"/>
        <v>0.22281470468091691</v>
      </c>
    </row>
    <row r="227" spans="1:12">
      <c r="A227" s="1">
        <v>2085</v>
      </c>
      <c r="B227">
        <f t="shared" ref="B227:E227" si="116">B204*10</f>
        <v>9275.8333197564116</v>
      </c>
      <c r="C227">
        <f t="shared" si="116"/>
        <v>8764.2218974424468</v>
      </c>
      <c r="D227">
        <f t="shared" si="116"/>
        <v>8346.2764255538277</v>
      </c>
      <c r="E227">
        <f t="shared" si="116"/>
        <v>8036.5574759836254</v>
      </c>
      <c r="H227" s="1">
        <v>2085</v>
      </c>
      <c r="I227">
        <f t="shared" si="99"/>
        <v>0.24598871581104173</v>
      </c>
      <c r="J227">
        <f t="shared" si="100"/>
        <v>0.23255690757333089</v>
      </c>
      <c r="K227">
        <f t="shared" si="101"/>
        <v>0.22249151022745747</v>
      </c>
      <c r="L227">
        <f t="shared" si="102"/>
        <v>0.21581084341693504</v>
      </c>
    </row>
    <row r="228" spans="1:12">
      <c r="A228" s="1">
        <v>2090</v>
      </c>
      <c r="B228">
        <f t="shared" ref="B228:E228" si="117">B205*10</f>
        <v>7437.4585893895473</v>
      </c>
      <c r="C228">
        <f t="shared" si="117"/>
        <v>7940.5026289391844</v>
      </c>
      <c r="D228">
        <f t="shared" si="117"/>
        <v>7216.5915575853933</v>
      </c>
      <c r="E228">
        <f t="shared" si="117"/>
        <v>6884.3257357481425</v>
      </c>
      <c r="H228" s="1">
        <v>2090</v>
      </c>
      <c r="I228">
        <f t="shared" si="99"/>
        <v>0.19322512067029354</v>
      </c>
      <c r="J228">
        <f t="shared" si="100"/>
        <v>0.20647801619913111</v>
      </c>
      <c r="K228">
        <f t="shared" si="101"/>
        <v>0.18866484558104166</v>
      </c>
      <c r="L228">
        <f t="shared" si="102"/>
        <v>0.18136698377652621</v>
      </c>
    </row>
    <row r="229" spans="1:12">
      <c r="A229" s="1">
        <v>2095</v>
      </c>
      <c r="B229">
        <f t="shared" ref="B229:E229" si="118">B206*10</f>
        <v>7179.8907859538504</v>
      </c>
      <c r="C229">
        <f t="shared" si="118"/>
        <v>7628.9204110335377</v>
      </c>
      <c r="D229">
        <f t="shared" si="118"/>
        <v>7141.1053223562485</v>
      </c>
      <c r="E229">
        <f t="shared" si="118"/>
        <v>6724.7434561993286</v>
      </c>
      <c r="H229" s="1">
        <v>2095</v>
      </c>
      <c r="I229">
        <f t="shared" si="99"/>
        <v>0.18378123382520023</v>
      </c>
      <c r="J229">
        <f t="shared" si="100"/>
        <v>0.19548774885864559</v>
      </c>
      <c r="K229">
        <f t="shared" si="101"/>
        <v>0.18391493276612197</v>
      </c>
      <c r="L229">
        <f t="shared" si="102"/>
        <v>0.17462519880228844</v>
      </c>
    </row>
    <row r="230" spans="1:12">
      <c r="A230" s="1">
        <v>2100</v>
      </c>
      <c r="B230">
        <f t="shared" ref="B230:E230" si="119">B207*10</f>
        <v>6881.9271547892404</v>
      </c>
      <c r="C230">
        <f t="shared" si="119"/>
        <v>7386.4622400384887</v>
      </c>
      <c r="D230">
        <f t="shared" si="119"/>
        <v>6817.1929518602255</v>
      </c>
      <c r="E230">
        <f t="shared" si="119"/>
        <v>6459.1290761485416</v>
      </c>
      <c r="H230" s="1">
        <v>2100</v>
      </c>
      <c r="I230">
        <f t="shared" si="99"/>
        <v>0.17486306637018875</v>
      </c>
      <c r="J230">
        <f t="shared" si="100"/>
        <v>0.18798937230285998</v>
      </c>
      <c r="K230">
        <f t="shared" si="101"/>
        <v>0.17508383951975029</v>
      </c>
      <c r="L230">
        <f t="shared" si="102"/>
        <v>0.16824597684341214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8F57-E560-A240-AC59-F1B5CDBE2D6D}">
  <dimension ref="A1:O41"/>
  <sheetViews>
    <sheetView workbookViewId="0">
      <selection activeCell="F8" sqref="F8"/>
    </sheetView>
  </sheetViews>
  <sheetFormatPr baseColWidth="10" defaultRowHeight="15"/>
  <sheetData>
    <row r="1" spans="1:13">
      <c r="B1" s="14" t="s">
        <v>43</v>
      </c>
      <c r="C1" s="14" t="s">
        <v>45</v>
      </c>
      <c r="D1" s="14" t="s">
        <v>47</v>
      </c>
      <c r="E1" s="14" t="s">
        <v>49</v>
      </c>
      <c r="F1" s="14" t="s">
        <v>51</v>
      </c>
      <c r="G1" s="14" t="s">
        <v>53</v>
      </c>
      <c r="H1" s="14" t="s">
        <v>55</v>
      </c>
      <c r="I1" s="15" t="s">
        <v>60</v>
      </c>
      <c r="J1" s="15" t="s">
        <v>62</v>
      </c>
      <c r="K1" s="15" t="s">
        <v>18</v>
      </c>
      <c r="L1" s="15" t="s">
        <v>57</v>
      </c>
      <c r="M1" s="14" t="s">
        <v>58</v>
      </c>
    </row>
    <row r="2" spans="1:13">
      <c r="A2" s="13">
        <v>2010</v>
      </c>
      <c r="B2">
        <v>5.5209999999999999E-3</v>
      </c>
      <c r="C2">
        <v>7.2680000000000002E-3</v>
      </c>
      <c r="D2">
        <v>7.0999999999999994E-2</v>
      </c>
      <c r="E2">
        <v>7.9699999999999997E-4</v>
      </c>
      <c r="F2">
        <v>1.895E-3</v>
      </c>
      <c r="G2">
        <v>2.7292699999999999E-6</v>
      </c>
      <c r="H2">
        <v>2.5983999999999998E-7</v>
      </c>
      <c r="I2">
        <v>6.7999999999999996E-3</v>
      </c>
      <c r="J2">
        <v>3.3999999999999998E-3</v>
      </c>
      <c r="K2">
        <v>2.0000000000000001E-4</v>
      </c>
      <c r="L2">
        <v>0.90311601089000004</v>
      </c>
      <c r="M2">
        <v>9.6883989109999957E-2</v>
      </c>
    </row>
    <row r="3" spans="1:13">
      <c r="A3" s="13">
        <v>2015</v>
      </c>
      <c r="B3">
        <v>6.5175493131476511E-3</v>
      </c>
      <c r="C3">
        <v>8.4648175512256046E-3</v>
      </c>
      <c r="D3">
        <v>7.5677550474671382E-2</v>
      </c>
      <c r="E3">
        <v>9.1671257269948221E-4</v>
      </c>
      <c r="F3">
        <v>2.3155230167820964E-3</v>
      </c>
      <c r="G3">
        <v>3.095106042448456E-6</v>
      </c>
      <c r="H3">
        <v>2.9816488438352064E-7</v>
      </c>
      <c r="I3">
        <v>7.6882072626266217E-3</v>
      </c>
      <c r="J3">
        <v>3.9111453766546758E-3</v>
      </c>
      <c r="K3">
        <v>3.5975520680942697E-4</v>
      </c>
      <c r="L3">
        <v>0.89414534595445627</v>
      </c>
      <c r="M3">
        <v>0.10585465404554373</v>
      </c>
    </row>
    <row r="4" spans="1:13">
      <c r="A4" s="13">
        <v>2020</v>
      </c>
      <c r="B4">
        <v>7.646029584508658E-3</v>
      </c>
      <c r="C4">
        <v>9.8825626043105661E-3</v>
      </c>
      <c r="D4">
        <v>8.0681801540731013E-2</v>
      </c>
      <c r="E4">
        <v>1.0450339620122484E-3</v>
      </c>
      <c r="F4">
        <v>2.8379896262688037E-3</v>
      </c>
      <c r="G4">
        <v>3.4824759984752334E-6</v>
      </c>
      <c r="H4">
        <v>3.3863291893220577E-7</v>
      </c>
      <c r="I4">
        <v>8.6995859072403498E-3</v>
      </c>
      <c r="J4">
        <v>4.5067230506109987E-3</v>
      </c>
      <c r="K4">
        <v>4.4792741586407048E-4</v>
      </c>
      <c r="L4">
        <v>0.8842485251995359</v>
      </c>
      <c r="M4">
        <v>0.1157514748004641</v>
      </c>
    </row>
    <row r="5" spans="1:13">
      <c r="A5" s="13">
        <v>2025</v>
      </c>
      <c r="B5">
        <v>8.9846525671927469E-3</v>
      </c>
      <c r="C5">
        <v>1.160598435378064E-2</v>
      </c>
      <c r="D5">
        <v>8.5996443596039099E-2</v>
      </c>
      <c r="E5">
        <v>1.1902893776336715E-3</v>
      </c>
      <c r="F5">
        <v>3.5058977420335861E-3</v>
      </c>
      <c r="G5">
        <v>3.9142407019193262E-6</v>
      </c>
      <c r="H5">
        <v>3.8391047629378886E-7</v>
      </c>
      <c r="I5">
        <v>9.8860212826021865E-3</v>
      </c>
      <c r="J5">
        <v>5.2204832615112178E-3</v>
      </c>
      <c r="K5">
        <v>5.5721665785172245E-4</v>
      </c>
      <c r="L5">
        <v>0.87304871301017695</v>
      </c>
      <c r="M5">
        <v>0.12695128698982305</v>
      </c>
    </row>
    <row r="6" spans="1:13">
      <c r="A6" s="13">
        <v>2030</v>
      </c>
      <c r="B6">
        <v>1.060893540255224E-2</v>
      </c>
      <c r="C6">
        <v>1.3729514769405692E-2</v>
      </c>
      <c r="D6">
        <v>9.1571503249628899E-2</v>
      </c>
      <c r="E6">
        <v>1.358912265440776E-3</v>
      </c>
      <c r="F6">
        <v>4.3739436183784135E-3</v>
      </c>
      <c r="G6">
        <v>4.4068495255073819E-6</v>
      </c>
      <c r="H6">
        <v>4.3593882486867146E-7</v>
      </c>
      <c r="I6">
        <v>1.1298087247712906E-2</v>
      </c>
      <c r="J6">
        <v>6.0883138370909076E-3</v>
      </c>
      <c r="K6">
        <v>6.9721418571790615E-4</v>
      </c>
      <c r="L6">
        <v>0.8602687326357219</v>
      </c>
      <c r="M6">
        <v>0.1397312673642781</v>
      </c>
    </row>
    <row r="7" spans="1:13">
      <c r="A7" s="13">
        <v>2035</v>
      </c>
      <c r="B7">
        <v>1.2603173181283079E-2</v>
      </c>
      <c r="C7">
        <v>1.6368365941577517E-2</v>
      </c>
      <c r="D7">
        <v>9.7321172039588233E-2</v>
      </c>
      <c r="E7">
        <v>1.5569282944871798E-3</v>
      </c>
      <c r="F7">
        <v>5.5156705591653185E-3</v>
      </c>
      <c r="G7">
        <v>4.9727730009190235E-6</v>
      </c>
      <c r="H7">
        <v>4.9644064473981708E-7</v>
      </c>
      <c r="I7">
        <v>1.2992805767217647E-2</v>
      </c>
      <c r="J7">
        <v>7.1530576187128457E-3</v>
      </c>
      <c r="K7">
        <v>8.7972604375736649E-4</v>
      </c>
      <c r="L7">
        <v>0.84560363134056526</v>
      </c>
      <c r="M7">
        <v>0.15439636865943474</v>
      </c>
    </row>
    <row r="8" spans="1:13">
      <c r="A8" s="13">
        <v>2040</v>
      </c>
      <c r="B8">
        <v>1.5088687957812643E-2</v>
      </c>
      <c r="C8">
        <v>1.9676353929541396E-2</v>
      </c>
      <c r="D8">
        <v>0.10312071447590238</v>
      </c>
      <c r="E8">
        <v>1.7929751394110689E-3</v>
      </c>
      <c r="F8">
        <v>7.0363023447822456E-3</v>
      </c>
      <c r="G8">
        <v>5.634279981601017E-6</v>
      </c>
      <c r="H8">
        <v>5.679005947988421E-7</v>
      </c>
      <c r="I8">
        <v>1.5044966813615036E-2</v>
      </c>
      <c r="J8">
        <v>8.4719660781341077E-3</v>
      </c>
      <c r="K8">
        <v>1.1230414405486765E-3</v>
      </c>
      <c r="L8">
        <v>0.82863878963967597</v>
      </c>
      <c r="M8">
        <v>0.17136121036032403</v>
      </c>
    </row>
    <row r="9" spans="1:13">
      <c r="A9" s="13">
        <v>2045</v>
      </c>
      <c r="B9">
        <v>1.8213240522984918E-2</v>
      </c>
      <c r="C9">
        <v>2.3846157469400532E-2</v>
      </c>
      <c r="D9">
        <v>0.10879814811935985</v>
      </c>
      <c r="E9">
        <v>2.0763261885410507E-3</v>
      </c>
      <c r="F9">
        <v>9.0818402484902083E-3</v>
      </c>
      <c r="G9">
        <v>6.4117564750278648E-6</v>
      </c>
      <c r="H9">
        <v>6.5288727998445933E-7</v>
      </c>
      <c r="I9">
        <v>1.7543943969181373E-2</v>
      </c>
      <c r="J9">
        <v>1.0116542501980779E-2</v>
      </c>
      <c r="K9">
        <v>1.4521358000021359E-3</v>
      </c>
      <c r="L9">
        <v>0.80886460053630427</v>
      </c>
      <c r="M9">
        <v>0.19113539946369573</v>
      </c>
    </row>
    <row r="10" spans="1:13">
      <c r="A10" s="13">
        <v>2050</v>
      </c>
      <c r="B10">
        <v>2.2171468169665091E-2</v>
      </c>
      <c r="C10">
        <v>2.9122898223689873E-2</v>
      </c>
      <c r="D10">
        <v>0.11413316627150123</v>
      </c>
      <c r="E10">
        <v>2.4184509953469012E-3</v>
      </c>
      <c r="F10">
        <v>1.1858285609337497E-2</v>
      </c>
      <c r="G10">
        <v>7.3302396860737544E-6</v>
      </c>
      <c r="H10">
        <v>7.545354086410403E-7</v>
      </c>
      <c r="I10">
        <v>2.0601022539986892E-2</v>
      </c>
      <c r="J10">
        <v>1.2178758015324883E-2</v>
      </c>
      <c r="K10">
        <v>1.9034835206172343E-3</v>
      </c>
      <c r="L10">
        <v>0.78560438187943571</v>
      </c>
      <c r="M10">
        <v>0.21439561812056429</v>
      </c>
    </row>
    <row r="11" spans="1:13">
      <c r="A11" s="13">
        <v>2055</v>
      </c>
      <c r="B11">
        <v>3.8509829964375963E-2</v>
      </c>
      <c r="C11">
        <v>5.1880478638691573E-2</v>
      </c>
      <c r="D11">
        <v>0.13058542165460948</v>
      </c>
      <c r="E11">
        <v>3.763555993888537E-3</v>
      </c>
      <c r="F11">
        <v>2.4736421111606566E-2</v>
      </c>
      <c r="G11">
        <v>1.0618235922017366E-5</v>
      </c>
      <c r="H11">
        <v>1.1495631124381606E-6</v>
      </c>
      <c r="I11">
        <v>3.1934850092901965E-2</v>
      </c>
      <c r="J11">
        <v>1.9995320851598768E-2</v>
      </c>
      <c r="K11">
        <v>3.8115227126378874E-3</v>
      </c>
      <c r="L11">
        <v>0.69477083118065486</v>
      </c>
      <c r="M11">
        <v>0.30522916881934514</v>
      </c>
    </row>
    <row r="12" spans="1:13">
      <c r="A12" s="13">
        <v>2060</v>
      </c>
      <c r="B12">
        <v>0.14161940853683913</v>
      </c>
      <c r="C12">
        <v>0.16287464299395979</v>
      </c>
      <c r="D12">
        <v>0.13354691967561852</v>
      </c>
      <c r="E12">
        <v>1.3463537852414831E-2</v>
      </c>
      <c r="F12">
        <v>0.14571642158733472</v>
      </c>
      <c r="G12">
        <v>4.3210762927871521E-5</v>
      </c>
      <c r="H12">
        <v>3.9480767718786832E-6</v>
      </c>
      <c r="I12">
        <v>9.6093937275931254E-2</v>
      </c>
      <c r="J12">
        <v>6.6570995481097572E-2</v>
      </c>
      <c r="K12">
        <v>1.9061791968804982E-2</v>
      </c>
      <c r="L12">
        <v>0.22100518578829936</v>
      </c>
      <c r="M12">
        <v>0.77899481421170069</v>
      </c>
    </row>
    <row r="13" spans="1:13">
      <c r="A13" s="13">
        <v>2065</v>
      </c>
      <c r="B13">
        <v>0.21859626975242608</v>
      </c>
      <c r="C13">
        <v>0.17905554673700258</v>
      </c>
      <c r="D13">
        <v>4.5058194309187727E-2</v>
      </c>
      <c r="E13">
        <v>2.0638375880120255E-2</v>
      </c>
      <c r="F13">
        <v>0.27793251338811564</v>
      </c>
      <c r="G13">
        <v>7.7804001708372243E-5</v>
      </c>
      <c r="H13">
        <v>5.9417666066726439E-6</v>
      </c>
      <c r="I13">
        <v>0.12905151455167901</v>
      </c>
      <c r="J13">
        <v>9.2869862528548106E-2</v>
      </c>
      <c r="K13">
        <v>3.5713977084605671E-2</v>
      </c>
      <c r="L13">
        <v>1E-3</v>
      </c>
      <c r="M13">
        <v>0.999</v>
      </c>
    </row>
    <row r="14" spans="1:13">
      <c r="A14" s="13">
        <v>2070</v>
      </c>
      <c r="B14">
        <v>0.21886038434306554</v>
      </c>
      <c r="C14">
        <v>0.14923806862593525</v>
      </c>
      <c r="D14">
        <v>3.8305870587259448E-2</v>
      </c>
      <c r="E14">
        <v>2.0662892706432168E-2</v>
      </c>
      <c r="F14">
        <v>0.27846808367240244</v>
      </c>
      <c r="G14">
        <v>7.7954083688809036E-5</v>
      </c>
      <c r="H14">
        <v>5.948450984524221E-6</v>
      </c>
      <c r="I14">
        <v>0.12915027047330532</v>
      </c>
      <c r="J14">
        <v>9.2951602122415933E-2</v>
      </c>
      <c r="K14">
        <v>3.5784335909245499E-2</v>
      </c>
      <c r="L14">
        <v>3.6494589025265207E-2</v>
      </c>
      <c r="M14">
        <v>0.96350541097473474</v>
      </c>
    </row>
    <row r="15" spans="1:13">
      <c r="A15" s="13">
        <v>2075</v>
      </c>
      <c r="B15">
        <v>0.22879632198563607</v>
      </c>
      <c r="C15">
        <v>0.13235873804765316</v>
      </c>
      <c r="D15">
        <v>3.3974380371169413E-2</v>
      </c>
      <c r="E15">
        <v>2.1579269764192395E-2</v>
      </c>
      <c r="F15">
        <v>0.29928716253452342</v>
      </c>
      <c r="G15">
        <v>8.334008238192726E-5</v>
      </c>
      <c r="H15">
        <v>6.1977902064739433E-6</v>
      </c>
      <c r="I15">
        <v>0.13287795938094243</v>
      </c>
      <c r="J15">
        <v>9.6039784824000399E-2</v>
      </c>
      <c r="K15">
        <v>3.8381590014390572E-2</v>
      </c>
      <c r="L15">
        <v>1.6615255204903825E-2</v>
      </c>
      <c r="M15">
        <v>0.98338474479509619</v>
      </c>
    </row>
    <row r="16" spans="1:13">
      <c r="A16" s="13">
        <v>2080</v>
      </c>
      <c r="B16">
        <v>0.2336802392027337</v>
      </c>
      <c r="C16">
        <v>0.11615912253864893</v>
      </c>
      <c r="D16">
        <v>2.990021419752947E-2</v>
      </c>
      <c r="E16">
        <v>2.2026831860967683E-2</v>
      </c>
      <c r="F16">
        <v>0.31014314780029667</v>
      </c>
      <c r="G16">
        <v>8.5884981105294303E-5</v>
      </c>
      <c r="H16">
        <v>6.3191401302805643E-6</v>
      </c>
      <c r="I16">
        <v>0.13468209251718855</v>
      </c>
      <c r="J16">
        <v>9.7542550028661426E-2</v>
      </c>
      <c r="K16">
        <v>3.9665644817526075E-2</v>
      </c>
      <c r="L16">
        <v>1.6107952915212071E-2</v>
      </c>
      <c r="M16">
        <v>0.98389204708478795</v>
      </c>
    </row>
    <row r="17" spans="1:15">
      <c r="A17" s="13">
        <v>2085</v>
      </c>
      <c r="B17">
        <v>0.23884469279720938</v>
      </c>
      <c r="C17">
        <v>0.10296750756108893</v>
      </c>
      <c r="D17">
        <v>2.6528288785698032E-2</v>
      </c>
      <c r="E17">
        <v>2.2499151360174243E-2</v>
      </c>
      <c r="F17">
        <v>0.3218821488114938</v>
      </c>
      <c r="G17">
        <v>8.8557643836544096E-5</v>
      </c>
      <c r="H17">
        <v>6.447016290143876E-6</v>
      </c>
      <c r="I17">
        <v>0.13653592778982876</v>
      </c>
      <c r="J17">
        <v>9.9089460806800506E-2</v>
      </c>
      <c r="K17">
        <v>4.1031950599712354E-2</v>
      </c>
      <c r="L17">
        <v>1.0525866827867335E-2</v>
      </c>
      <c r="M17">
        <v>0.98947413317213262</v>
      </c>
    </row>
    <row r="18" spans="1:15">
      <c r="A18" s="13">
        <v>2090</v>
      </c>
      <c r="B18">
        <v>0.24272315536972069</v>
      </c>
      <c r="C18">
        <v>9.0582723790175193E-2</v>
      </c>
      <c r="D18">
        <v>2.3353635903904182E-2</v>
      </c>
      <c r="E18">
        <v>2.285245620476908E-2</v>
      </c>
      <c r="F18">
        <v>0.33105045695391733</v>
      </c>
      <c r="G18">
        <v>9.0476752264348937E-5</v>
      </c>
      <c r="H18">
        <v>6.5425127936173606E-6</v>
      </c>
      <c r="I18">
        <v>0.13787892702646221</v>
      </c>
      <c r="J18">
        <v>0.10021298298998819</v>
      </c>
      <c r="K18">
        <v>4.2056135706765328E-2</v>
      </c>
      <c r="L18">
        <v>9.1925067892398623E-3</v>
      </c>
      <c r="M18">
        <v>0.99080749321076012</v>
      </c>
    </row>
    <row r="19" spans="1:15">
      <c r="A19" s="13">
        <v>2095</v>
      </c>
      <c r="B19">
        <v>0.24623283887189643</v>
      </c>
      <c r="C19">
        <v>8.0915648215612382E-2</v>
      </c>
      <c r="D19">
        <v>2.086811195840162E-2</v>
      </c>
      <c r="E19">
        <v>2.3172264054811785E-2</v>
      </c>
      <c r="F19">
        <v>0.33938712540857385</v>
      </c>
      <c r="G19">
        <v>9.2251531833697302E-5</v>
      </c>
      <c r="H19">
        <v>6.6288852084269257E-6</v>
      </c>
      <c r="I19">
        <v>0.13905773378636624</v>
      </c>
      <c r="J19">
        <v>0.10119976046405704</v>
      </c>
      <c r="K19">
        <v>4.2994171319856986E-2</v>
      </c>
      <c r="L19">
        <v>6.0734655033814295E-3</v>
      </c>
      <c r="M19">
        <v>0.99392653449661861</v>
      </c>
    </row>
    <row r="20" spans="1:15">
      <c r="A20" s="13">
        <v>2100</v>
      </c>
      <c r="B20">
        <v>0.24942297874024277</v>
      </c>
      <c r="C20">
        <v>7.137814639542088E-2</v>
      </c>
      <c r="D20">
        <v>1.8408099730575219E-2</v>
      </c>
      <c r="E20">
        <v>2.3429880017629297E-2</v>
      </c>
      <c r="F20">
        <v>0.34612288230426896</v>
      </c>
      <c r="G20">
        <v>9.35956104060092E-5</v>
      </c>
      <c r="H20">
        <v>6.6983877911115233E-6</v>
      </c>
      <c r="I20">
        <v>0.14035722430233441</v>
      </c>
      <c r="J20">
        <v>0.10228965153261052</v>
      </c>
      <c r="K20">
        <v>4.3877272934856715E-2</v>
      </c>
      <c r="L20">
        <v>4.6135700438641476E-3</v>
      </c>
      <c r="M20">
        <v>0.9953864299561358</v>
      </c>
    </row>
    <row r="23" spans="1:15">
      <c r="A23" s="13">
        <v>2010</v>
      </c>
      <c r="B23">
        <v>93.858098114825779</v>
      </c>
      <c r="C23">
        <f>$B23*B2</f>
        <v>0.51819055969195316</v>
      </c>
      <c r="D23">
        <f>$B23*C2</f>
        <v>0.68216065709855378</v>
      </c>
      <c r="E23">
        <f>$B23*D2</f>
        <v>6.6639249661526296</v>
      </c>
      <c r="F23">
        <f>$B23*E2</f>
        <v>7.4804904197516148E-2</v>
      </c>
      <c r="G23">
        <f>$B23*F2</f>
        <v>0.17786109592759486</v>
      </c>
      <c r="H23">
        <f>$B23*G2</f>
        <v>2.5616409144185053E-4</v>
      </c>
      <c r="I23">
        <f>$B23*H2</f>
        <v>2.4388088214156328E-5</v>
      </c>
      <c r="J23">
        <f>$B23*I2</f>
        <v>0.63823506718081524</v>
      </c>
      <c r="K23">
        <f>$B23*J2</f>
        <v>0.31911753359040762</v>
      </c>
      <c r="L23">
        <f>$B23*K2</f>
        <v>1.8771619622965158E-2</v>
      </c>
      <c r="M23">
        <f>$B23*L2</f>
        <v>84.764751159183689</v>
      </c>
      <c r="N23">
        <f>$B23*M2</f>
        <v>9.0933469556420885</v>
      </c>
      <c r="O23">
        <f>J23+K23</f>
        <v>0.95735260077122286</v>
      </c>
    </row>
    <row r="24" spans="1:15">
      <c r="A24" s="13">
        <v>2015</v>
      </c>
      <c r="B24">
        <v>106.96026122780438</v>
      </c>
      <c r="C24">
        <f>$B24*B3</f>
        <v>0.69711877709936976</v>
      </c>
      <c r="D24">
        <f>$B24*C3</f>
        <v>0.905399096524794</v>
      </c>
      <c r="E24">
        <f>$B24*D3</f>
        <v>8.0944905678512029</v>
      </c>
      <c r="F24">
        <f>$B24*E3</f>
        <v>9.8051816246749232E-2</v>
      </c>
      <c r="G24">
        <f>$B24*F3</f>
        <v>0.24766894675400669</v>
      </c>
      <c r="H24">
        <f>$B24*G3</f>
        <v>3.3105335082804266E-4</v>
      </c>
      <c r="I24">
        <f>$B24*H3</f>
        <v>3.1891793922619456E-5</v>
      </c>
      <c r="J24">
        <f>$B24*I3</f>
        <v>0.82233265718404625</v>
      </c>
      <c r="K24">
        <f>$B24*J3</f>
        <v>0.41833713118690347</v>
      </c>
      <c r="L24">
        <f>$B24*K3</f>
        <v>3.84795108983991E-2</v>
      </c>
      <c r="M24">
        <f>$B24*L3</f>
        <v>95.63801977891417</v>
      </c>
      <c r="N24">
        <f>$B24*M3</f>
        <v>11.322241448890217</v>
      </c>
      <c r="O24">
        <f>J24+K24</f>
        <v>1.2406697883709497</v>
      </c>
    </row>
    <row r="25" spans="1:15">
      <c r="A25" s="13">
        <v>2020</v>
      </c>
      <c r="B25">
        <v>120.8007694013002</v>
      </c>
      <c r="C25">
        <f>$B25*B4</f>
        <v>0.92364625667374955</v>
      </c>
      <c r="D25">
        <f>$B25*C4</f>
        <v>1.1938211662572336</v>
      </c>
      <c r="E25">
        <f>$B25*D4</f>
        <v>9.7464237028033143</v>
      </c>
      <c r="F25">
        <f>$B25*E4</f>
        <v>0.12624090666156873</v>
      </c>
      <c r="G25">
        <f>$B25*F4</f>
        <v>0.34283133040617991</v>
      </c>
      <c r="H25">
        <f>$B25*G4</f>
        <v>4.2068578003736935E-4</v>
      </c>
      <c r="I25">
        <f>$B25*H4</f>
        <v>4.0907117151618572E-5</v>
      </c>
      <c r="J25">
        <f>$B25*I4</f>
        <v>1.0509166710673425</v>
      </c>
      <c r="K25">
        <f>$B25*J4</f>
        <v>0.54441561199238342</v>
      </c>
      <c r="L25">
        <f>$B25*K4</f>
        <v>5.4109976472315878E-2</v>
      </c>
      <c r="M25">
        <f>$B25*L4</f>
        <v>106.81790218606892</v>
      </c>
      <c r="N25">
        <f>$B25*M4</f>
        <v>13.982867215231275</v>
      </c>
      <c r="O25">
        <f>J25+K25</f>
        <v>1.5953322830597259</v>
      </c>
    </row>
    <row r="26" spans="1:15">
      <c r="A26" s="13">
        <v>2025</v>
      </c>
      <c r="B26">
        <v>130.82806469630054</v>
      </c>
      <c r="C26">
        <f>$B26*B5</f>
        <v>1.1754447073344754</v>
      </c>
      <c r="D26">
        <f>$B26*C5</f>
        <v>1.5183884719006655</v>
      </c>
      <c r="E26">
        <f>$B26*D5</f>
        <v>11.250748286434364</v>
      </c>
      <c r="F26">
        <f>$B26*E5</f>
        <v>0.15572325570437728</v>
      </c>
      <c r="G26">
        <f>$B26*F5</f>
        <v>0.45866981661338402</v>
      </c>
      <c r="H26">
        <f>$B26*G5</f>
        <v>5.1209253578759443E-4</v>
      </c>
      <c r="I26">
        <f>$B26*H5</f>
        <v>5.0226264630151366E-5</v>
      </c>
      <c r="J26">
        <f>$B26*I5</f>
        <v>1.293369031949283</v>
      </c>
      <c r="K26">
        <f>$B26*J5</f>
        <v>0.68298572188294371</v>
      </c>
      <c r="L26">
        <f>$B26*K5</f>
        <v>7.2899576963281504E-2</v>
      </c>
      <c r="M26">
        <f>$B26*L5</f>
        <v>114.21927350871735</v>
      </c>
      <c r="N26">
        <f>$B26*M5</f>
        <v>16.608791187583186</v>
      </c>
      <c r="O26">
        <f>J26+K26</f>
        <v>1.9763547538322266</v>
      </c>
    </row>
    <row r="27" spans="1:15">
      <c r="A27" s="13">
        <v>2030</v>
      </c>
      <c r="B27">
        <v>136.7952874755064</v>
      </c>
      <c r="C27">
        <f>$B27*B6</f>
        <v>1.4512523682012108</v>
      </c>
      <c r="D27">
        <f>$B27*C6</f>
        <v>1.8781329197800625</v>
      </c>
      <c r="E27">
        <f>$B27*D6</f>
        <v>12.526550111597254</v>
      </c>
      <c r="F27">
        <f>$B27*E6</f>
        <v>0.18589279400496261</v>
      </c>
      <c r="G27">
        <f>$B27*F6</f>
        <v>0.59833487467773172</v>
      </c>
      <c r="H27">
        <f>$B27*G6</f>
        <v>6.0283624770308129E-4</v>
      </c>
      <c r="I27">
        <f>$B27*H6</f>
        <v>5.963437686964435E-5</v>
      </c>
      <c r="J27">
        <f>$B27*I6</f>
        <v>1.5455250929742399</v>
      </c>
      <c r="K27">
        <f>$B27*J6</f>
        <v>0.83285264158595418</v>
      </c>
      <c r="L27">
        <f>$B27*K6</f>
        <v>9.5375614967282085E-2</v>
      </c>
      <c r="M27">
        <f>$B27*L6</f>
        <v>117.68070858709314</v>
      </c>
      <c r="N27">
        <f>$B27*M6</f>
        <v>19.114578888413266</v>
      </c>
      <c r="O27">
        <f>J27+K27</f>
        <v>2.378377734560194</v>
      </c>
    </row>
    <row r="28" spans="1:15">
      <c r="A28" s="13">
        <v>2035</v>
      </c>
      <c r="B28">
        <v>137.77002576891161</v>
      </c>
      <c r="C28">
        <f>$B28*B7</f>
        <v>1.7363394939554255</v>
      </c>
      <c r="D28">
        <f>$B28*C7</f>
        <v>2.2550701975661096</v>
      </c>
      <c r="E28">
        <f>$B28*D7</f>
        <v>13.40794037975475</v>
      </c>
      <c r="F28">
        <f>$B28*E7</f>
        <v>0.21449805125184637</v>
      </c>
      <c r="G28">
        <f>$B28*F7</f>
        <v>0.75989407506903306</v>
      </c>
      <c r="H28">
        <f>$B28*G7</f>
        <v>6.8509906447956177E-4</v>
      </c>
      <c r="I28">
        <f>$B28*H7</f>
        <v>6.8394640418539688E-5</v>
      </c>
      <c r="J28">
        <f>$B28*I7</f>
        <v>1.7900191853600385</v>
      </c>
      <c r="K28">
        <f>$B28*J7</f>
        <v>0.9854769324565783</v>
      </c>
      <c r="L28">
        <f>$B28*K7</f>
        <v>0.12119987971803504</v>
      </c>
      <c r="M28">
        <f>$B28*L7</f>
        <v>116.49883408007491</v>
      </c>
      <c r="N28">
        <f>$B28*M7</f>
        <v>21.271191688836701</v>
      </c>
      <c r="O28">
        <f>J28+K28</f>
        <v>2.7754961178166169</v>
      </c>
    </row>
    <row r="29" spans="1:15">
      <c r="A29" s="13">
        <v>2040</v>
      </c>
      <c r="B29">
        <v>136.85433908427197</v>
      </c>
      <c r="C29">
        <f>$B29*B8</f>
        <v>2.0649524181152628</v>
      </c>
      <c r="D29">
        <f>$B29*C8</f>
        <v>2.6927944126156054</v>
      </c>
      <c r="E29">
        <f>$B29*D8</f>
        <v>14.112517225497538</v>
      </c>
      <c r="F29">
        <f>$B29*E8</f>
        <v>0.24537642769863222</v>
      </c>
      <c r="G29">
        <f>$B29*F8</f>
        <v>0.9629485069922874</v>
      </c>
      <c r="H29">
        <f>$B29*G8</f>
        <v>7.7107566309775127E-4</v>
      </c>
      <c r="I29">
        <f>$B29*H8</f>
        <v>7.7719660566760476E-5</v>
      </c>
      <c r="J29">
        <f>$B29*I8</f>
        <v>2.0589689898220911</v>
      </c>
      <c r="K29">
        <f>$B29*J8</f>
        <v>1.159425318367415</v>
      </c>
      <c r="L29">
        <f>$B29*K8</f>
        <v>0.15369309411053783</v>
      </c>
      <c r="M29">
        <f>$B29*L8</f>
        <v>113.40281389572893</v>
      </c>
      <c r="N29">
        <f>$B29*M8</f>
        <v>23.451525188543044</v>
      </c>
      <c r="O29">
        <f>J29+K29</f>
        <v>3.2183943081895059</v>
      </c>
    </row>
    <row r="30" spans="1:15">
      <c r="A30" s="13">
        <v>2045</v>
      </c>
      <c r="B30">
        <v>133.13780675650696</v>
      </c>
      <c r="C30">
        <f>$B30*B9</f>
        <v>2.4248708971589479</v>
      </c>
      <c r="D30">
        <f>$B30*C9</f>
        <v>3.174825105046283</v>
      </c>
      <c r="E30">
        <f>$B30*D9</f>
        <v>14.485146819781153</v>
      </c>
      <c r="F30">
        <f>$B30*E9</f>
        <v>0.27643751485345303</v>
      </c>
      <c r="G30">
        <f>$B30*F9</f>
        <v>1.2091362919969566</v>
      </c>
      <c r="H30">
        <f>$B30*G9</f>
        <v>8.5364719454204211E-4</v>
      </c>
      <c r="I30">
        <f>$B30*H9</f>
        <v>8.6923980516352405E-5</v>
      </c>
      <c r="J30">
        <f>$B30*I9</f>
        <v>2.3357622219158554</v>
      </c>
      <c r="K30">
        <f>$B30*J9</f>
        <v>1.3468942806727064</v>
      </c>
      <c r="L30">
        <f>$B30*K9</f>
        <v>0.19333417552489002</v>
      </c>
      <c r="M30">
        <f>$B30*L9</f>
        <v>107.69045887838168</v>
      </c>
      <c r="N30">
        <f>$B30*M9</f>
        <v>25.447347878125285</v>
      </c>
      <c r="O30">
        <f>J30+K30</f>
        <v>3.6826565025885616</v>
      </c>
    </row>
    <row r="31" spans="1:15">
      <c r="A31" s="13">
        <v>2050</v>
      </c>
      <c r="B31">
        <v>127.44808394139669</v>
      </c>
      <c r="C31">
        <f>$B31*B10</f>
        <v>2.8257111363914813</v>
      </c>
      <c r="D31">
        <f>$B31*C10</f>
        <v>3.7116575774295795</v>
      </c>
      <c r="E31">
        <f>$B31*D10</f>
        <v>14.546053355467674</v>
      </c>
      <c r="F31">
        <f>$B31*E10</f>
        <v>0.30822694546312623</v>
      </c>
      <c r="G31">
        <f>$B31*F10</f>
        <v>1.5113157797399017</v>
      </c>
      <c r="H31">
        <f>$B31*G10</f>
        <v>9.3422500282128521E-4</v>
      </c>
      <c r="I31">
        <f>$B31*H10</f>
        <v>9.6164092097239363E-5</v>
      </c>
      <c r="J31">
        <f>$B31*I10</f>
        <v>2.6255608499548546</v>
      </c>
      <c r="K31">
        <f>$B31*J10</f>
        <v>1.5521593738390835</v>
      </c>
      <c r="L31">
        <f>$B31*K10</f>
        <v>0.24259532751669058</v>
      </c>
      <c r="M31">
        <f>$B31*L10</f>
        <v>100.12377320649938</v>
      </c>
      <c r="N31">
        <f>$B31*M10</f>
        <v>27.324310734897306</v>
      </c>
      <c r="O31">
        <f>J31+K31</f>
        <v>4.1777202237939379</v>
      </c>
    </row>
    <row r="32" spans="1:15">
      <c r="A32" s="13">
        <v>2055</v>
      </c>
      <c r="B32">
        <v>114.44810849563828</v>
      </c>
      <c r="C32">
        <f>$B32*B11</f>
        <v>4.4073771979114822</v>
      </c>
      <c r="D32">
        <f>$B32*C11</f>
        <v>5.9376226480466174</v>
      </c>
      <c r="E32">
        <f>$B32*D11</f>
        <v>14.945254505475418</v>
      </c>
      <c r="F32">
        <f>$B32*E11</f>
        <v>0.43073186471796504</v>
      </c>
      <c r="G32">
        <f>$B32*F11</f>
        <v>2.8310366071749455</v>
      </c>
      <c r="H32">
        <f>$B32*G11</f>
        <v>1.2152370168353273E-3</v>
      </c>
      <c r="I32">
        <f>$B32*H11</f>
        <v>1.3156532381490622E-4</v>
      </c>
      <c r="J32">
        <f>$B32*I11</f>
        <v>3.6548831882243884</v>
      </c>
      <c r="K32">
        <f>$B32*J11</f>
        <v>2.2884266502288741</v>
      </c>
      <c r="L32">
        <f>$B32*K11</f>
        <v>0.43622156494957048</v>
      </c>
      <c r="M32">
        <f>$B32*L11</f>
        <v>79.51520746656837</v>
      </c>
      <c r="N32">
        <f>$B32*M11</f>
        <v>34.932901029069903</v>
      </c>
      <c r="O32">
        <f>J32+K32</f>
        <v>5.9433098384532626</v>
      </c>
    </row>
    <row r="33" spans="1:15">
      <c r="A33" s="13">
        <v>2060</v>
      </c>
      <c r="B33">
        <v>121.69234271968037</v>
      </c>
      <c r="C33">
        <f>$B33*B12</f>
        <v>17.233997599423454</v>
      </c>
      <c r="D33">
        <f>$B33*C12</f>
        <v>19.82059687556654</v>
      </c>
      <c r="E33">
        <f>$B33*D12</f>
        <v>16.251637518322994</v>
      </c>
      <c r="F33">
        <f>$B33*E12</f>
        <v>1.6384094625554551</v>
      </c>
      <c r="G33">
        <f>$B33*F12</f>
        <v>17.732572715691369</v>
      </c>
      <c r="H33">
        <f>$B33*G12</f>
        <v>5.2584189713974E-3</v>
      </c>
      <c r="I33">
        <f>$B33*H12</f>
        <v>4.8045071160707003E-4</v>
      </c>
      <c r="J33">
        <f>$B33*I12</f>
        <v>11.693896348266096</v>
      </c>
      <c r="K33">
        <f>$B33*J12</f>
        <v>8.1011803972760195</v>
      </c>
      <c r="L33">
        <f>$B33*K12</f>
        <v>2.3196741211190668</v>
      </c>
      <c r="M33">
        <f>$B33*L12</f>
        <v>26.89463881177636</v>
      </c>
      <c r="N33">
        <f>$B33*M12</f>
        <v>94.797703907904022</v>
      </c>
      <c r="O33">
        <f>J33+K33</f>
        <v>19.795076745542115</v>
      </c>
    </row>
    <row r="34" spans="1:15">
      <c r="A34" s="13">
        <v>2065</v>
      </c>
      <c r="B34">
        <v>151.02208395938257</v>
      </c>
      <c r="C34">
        <f>$B34*B13</f>
        <v>33.012864203758731</v>
      </c>
      <c r="D34">
        <f>$B34*C13</f>
        <v>27.041341812708755</v>
      </c>
      <c r="E34">
        <f>$B34*D13</f>
        <v>6.8047824040203224</v>
      </c>
      <c r="F34">
        <f>$B34*E13</f>
        <v>3.1168505349528175</v>
      </c>
      <c r="G34">
        <f>$B34*F13</f>
        <v>41.973947371942224</v>
      </c>
      <c r="H34">
        <f>$B34*G13</f>
        <v>1.1750122478377738E-2</v>
      </c>
      <c r="I34">
        <f>$B34*H13</f>
        <v>8.9733797533997166E-4</v>
      </c>
      <c r="J34">
        <f>$B34*I13</f>
        <v>19.489628665709148</v>
      </c>
      <c r="K34">
        <f>$B34*J13</f>
        <v>14.025400176082709</v>
      </c>
      <c r="L34">
        <f>$B34*K13</f>
        <v>5.3935992457947828</v>
      </c>
      <c r="M34">
        <f>$B34*L13</f>
        <v>0.15102208395938257</v>
      </c>
      <c r="N34">
        <f>$B34*M13</f>
        <v>150.87106187542318</v>
      </c>
      <c r="O34">
        <f>J34+K34</f>
        <v>33.51502884179186</v>
      </c>
    </row>
    <row r="35" spans="1:15">
      <c r="A35" s="13">
        <v>2070</v>
      </c>
      <c r="B35">
        <v>145.32597730616217</v>
      </c>
      <c r="C35">
        <f>$B35*B14</f>
        <v>31.806099248258274</v>
      </c>
      <c r="D35">
        <f>$B35*C14</f>
        <v>21.688168174348139</v>
      </c>
      <c r="E35">
        <f>$B35*D14</f>
        <v>5.5668380796568515</v>
      </c>
      <c r="F35">
        <f>$B35*E14</f>
        <v>3.0028550765346251</v>
      </c>
      <c r="G35">
        <f>$B35*F14</f>
        <v>40.468646408266025</v>
      </c>
      <c r="H35">
        <f>$B35*G14</f>
        <v>1.1328753397082529E-2</v>
      </c>
      <c r="I35">
        <f>$B35*H14</f>
        <v>8.6446445278378498E-4</v>
      </c>
      <c r="J35">
        <f>$B35*I14</f>
        <v>18.768889275888277</v>
      </c>
      <c r="K35">
        <f>$B35*J14</f>
        <v>13.508282420613634</v>
      </c>
      <c r="L35">
        <f>$B35*K14</f>
        <v>5.2003935882630952</v>
      </c>
      <c r="M35">
        <f>$B35*L14</f>
        <v>5.3036118164834063</v>
      </c>
      <c r="N35">
        <f>$B35*M14</f>
        <v>140.02236548967875</v>
      </c>
      <c r="O35">
        <f>J35+K35</f>
        <v>32.27717169650191</v>
      </c>
    </row>
    <row r="36" spans="1:15">
      <c r="A36" s="13">
        <v>2075</v>
      </c>
      <c r="B36">
        <v>149.19170417535466</v>
      </c>
      <c r="C36">
        <f>$B36*B15</f>
        <v>34.13451318609021</v>
      </c>
      <c r="D36">
        <f>$B36*C15</f>
        <v>19.746825691828729</v>
      </c>
      <c r="E36">
        <f>$B36*D15</f>
        <v>5.0686957058764834</v>
      </c>
      <c r="F36">
        <f>$B36*E15</f>
        <v>3.2194480309795672</v>
      </c>
      <c r="G36">
        <f>$B36*F15</f>
        <v>44.651161816331907</v>
      </c>
      <c r="H36">
        <f>$B36*G15</f>
        <v>1.2433648916674178E-2</v>
      </c>
      <c r="I36">
        <f>$B36*H15</f>
        <v>9.2465888302517086E-4</v>
      </c>
      <c r="J36">
        <f>$B36*I15</f>
        <v>19.824289207386357</v>
      </c>
      <c r="K36">
        <f>$B36*J15</f>
        <v>14.328339166526984</v>
      </c>
      <c r="L36">
        <f>$B36*K15</f>
        <v>5.7262148232067043</v>
      </c>
      <c r="M36">
        <f>$B36*L15</f>
        <v>2.4788582393280332</v>
      </c>
      <c r="N36">
        <f>$B36*M15</f>
        <v>146.71284593602664</v>
      </c>
      <c r="O36">
        <f>J36+K36</f>
        <v>34.152628373913345</v>
      </c>
    </row>
    <row r="37" spans="1:15">
      <c r="A37" s="13">
        <v>2080</v>
      </c>
      <c r="B37">
        <v>143.19745452811651</v>
      </c>
      <c r="C37">
        <f>$B37*B16</f>
        <v>33.462415427352852</v>
      </c>
      <c r="D37">
        <f>$B37*C16</f>
        <v>16.633690667754095</v>
      </c>
      <c r="E37">
        <f>$B37*D16</f>
        <v>4.2816345629316697</v>
      </c>
      <c r="F37">
        <f>$B37*E16</f>
        <v>3.1541862538093879</v>
      </c>
      <c r="G37">
        <f>$B37*F16</f>
        <v>44.411709304339901</v>
      </c>
      <c r="H37">
        <f>$B37*G16</f>
        <v>1.2298510676473527E-2</v>
      </c>
      <c r="I37">
        <f>$B37*H16</f>
        <v>9.0488478146264731E-4</v>
      </c>
      <c r="J37">
        <f>$B37*I16</f>
        <v>19.286132818981688</v>
      </c>
      <c r="K37">
        <f>$B37*J16</f>
        <v>13.967844872285774</v>
      </c>
      <c r="L37">
        <f>$B37*K16</f>
        <v>5.6800193700861099</v>
      </c>
      <c r="M37">
        <f>$B37*L16</f>
        <v>2.3066178551171221</v>
      </c>
      <c r="N37">
        <f>$B37*M16</f>
        <v>140.8908366729994</v>
      </c>
      <c r="O37">
        <f>J37+K37</f>
        <v>33.253977691267465</v>
      </c>
    </row>
    <row r="38" spans="1:15">
      <c r="A38" s="13">
        <v>2085</v>
      </c>
      <c r="B38">
        <v>147.88216496937355</v>
      </c>
      <c r="C38">
        <f>$B38*B17</f>
        <v>35.32087026229626</v>
      </c>
      <c r="D38">
        <f>$B38*C17</f>
        <v>15.22705793963417</v>
      </c>
      <c r="E38">
        <f>$B38*D17</f>
        <v>3.9230607785617786</v>
      </c>
      <c r="F38">
        <f>$B38*E17</f>
        <v>3.3272232131161927</v>
      </c>
      <c r="G38">
        <f>$B38*F17</f>
        <v>47.600629031237773</v>
      </c>
      <c r="H38">
        <f>$B38*G17</f>
        <v>1.3096096095134841E-2</v>
      </c>
      <c r="I38">
        <f>$B38*H17</f>
        <v>9.5339872657929537E-4</v>
      </c>
      <c r="J38">
        <f>$B38*I17</f>
        <v>20.191228597661929</v>
      </c>
      <c r="K38">
        <f>$B38*J17</f>
        <v>14.653563989757547</v>
      </c>
      <c r="L38">
        <f>$B38*K17</f>
        <v>6.0678936876018481</v>
      </c>
      <c r="M38">
        <f>$B38*L17</f>
        <v>1.5565879746843339</v>
      </c>
      <c r="N38">
        <f>$B38*M17</f>
        <v>146.32557699468921</v>
      </c>
      <c r="O38">
        <f>J38+K38</f>
        <v>34.844792587419477</v>
      </c>
    </row>
    <row r="39" spans="1:15">
      <c r="A39" s="13">
        <v>2090</v>
      </c>
      <c r="B39">
        <v>136.93374238676478</v>
      </c>
      <c r="C39">
        <f>$B39*B18</f>
        <v>33.236990028700014</v>
      </c>
      <c r="D39">
        <f>$B39*C18</f>
        <v>12.40383136417532</v>
      </c>
      <c r="E39">
        <f>$B39*D18</f>
        <v>3.1979007626595157</v>
      </c>
      <c r="F39">
        <f>$B39*E18</f>
        <v>3.1292723508486735</v>
      </c>
      <c r="G39">
        <f>$B39*F18</f>
        <v>45.331977989548477</v>
      </c>
      <c r="H39">
        <f>$B39*G18</f>
        <v>1.2389320286557494E-2</v>
      </c>
      <c r="I39">
        <f>$B39*H18</f>
        <v>8.9589076144331236E-4</v>
      </c>
      <c r="J39">
        <f>$B39*I18</f>
        <v>18.880277474005116</v>
      </c>
      <c r="K39">
        <f>$B39*J18</f>
        <v>13.722538796560285</v>
      </c>
      <c r="L39">
        <f>$B39*K18</f>
        <v>5.7589040526530226</v>
      </c>
      <c r="M39">
        <f>$B39*L18</f>
        <v>1.2587643565663575</v>
      </c>
      <c r="N39">
        <f>$B39*M18</f>
        <v>135.67497803019842</v>
      </c>
      <c r="O39">
        <f>J39+K39</f>
        <v>32.602816270565398</v>
      </c>
    </row>
    <row r="40" spans="1:15">
      <c r="A40" s="13">
        <v>2095</v>
      </c>
      <c r="B40">
        <v>145.90436301462728</v>
      </c>
      <c r="C40">
        <f>$B40*B19</f>
        <v>35.926445508887404</v>
      </c>
      <c r="D40">
        <f>$B40*C19</f>
        <v>11.805946110814586</v>
      </c>
      <c r="E40">
        <f>$B40*D19</f>
        <v>3.0447485826085146</v>
      </c>
      <c r="F40">
        <f>$B40*E19</f>
        <v>3.3809344265240577</v>
      </c>
      <c r="G40">
        <f>$B40*F19</f>
        <v>49.518062348103392</v>
      </c>
      <c r="H40">
        <f>$B40*G19</f>
        <v>1.3459900989319215E-2</v>
      </c>
      <c r="I40">
        <f>$B40*H19</f>
        <v>9.6718327383261537E-4</v>
      </c>
      <c r="J40">
        <f>$B40*I19</f>
        <v>20.28913007035738</v>
      </c>
      <c r="K40">
        <f>$B40*J19</f>
        <v>14.765486587741105</v>
      </c>
      <c r="L40">
        <f>$B40*K19</f>
        <v>6.2730371797654909</v>
      </c>
      <c r="M40">
        <f>$B40*L19</f>
        <v>0.88614511556218012</v>
      </c>
      <c r="N40">
        <f>$B40*M19</f>
        <v>145.01821789906509</v>
      </c>
      <c r="O40">
        <f>J40+K40</f>
        <v>35.054616658098482</v>
      </c>
    </row>
    <row r="41" spans="1:15">
      <c r="A41" s="13">
        <v>2100</v>
      </c>
      <c r="B41">
        <v>133.60346878562504</v>
      </c>
      <c r="C41">
        <f>$B41*B20</f>
        <v>33.323775154539646</v>
      </c>
      <c r="D41">
        <f>$B41*C20</f>
        <v>9.5363679539163879</v>
      </c>
      <c r="E41">
        <f>$B41*D20</f>
        <v>2.459385977756579</v>
      </c>
      <c r="F41">
        <f>$B41*E20</f>
        <v>3.1303132435862757</v>
      </c>
      <c r="G41">
        <f>$B41*F20</f>
        <v>46.24321770192897</v>
      </c>
      <c r="H41">
        <f>$B41*G20</f>
        <v>1.2504698213350773E-2</v>
      </c>
      <c r="I41">
        <f>$B41*H20</f>
        <v>8.9492784416378022E-4</v>
      </c>
      <c r="J41">
        <f>$B41*I20</f>
        <v>18.752212035913907</v>
      </c>
      <c r="K41">
        <f>$B41*J20</f>
        <v>13.666252265629593</v>
      </c>
      <c r="L41">
        <f>$B41*K20</f>
        <v>5.8621558649504797</v>
      </c>
      <c r="M41">
        <f>$B41*L20</f>
        <v>0.61638896134569843</v>
      </c>
      <c r="N41">
        <f>$B41*M20</f>
        <v>132.98707982427933</v>
      </c>
      <c r="O41">
        <f>J41+K41</f>
        <v>32.418464301543501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Emission</vt:lpstr>
      <vt:lpstr>Energy</vt:lpstr>
      <vt:lpstr>Economy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Angle ling</dc:creator>
  <cp:lastModifiedBy>Administritor</cp:lastModifiedBy>
  <dcterms:created xsi:type="dcterms:W3CDTF">2018-12-13T18:12:59Z</dcterms:created>
  <dcterms:modified xsi:type="dcterms:W3CDTF">2020-10-23T12:49:42Z</dcterms:modified>
</cp:coreProperties>
</file>