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065" tabRatio="500"/>
  </bookViews>
  <sheets>
    <sheet name="Sheet4" sheetId="1" r:id="rId1"/>
  </sheets>
  <calcPr calcId="144525"/>
</workbook>
</file>

<file path=xl/sharedStrings.xml><?xml version="1.0" encoding="utf-8"?>
<sst xmlns="http://schemas.openxmlformats.org/spreadsheetml/2006/main" count="114" uniqueCount="78">
  <si>
    <t>Retailer</t>
  </si>
  <si>
    <t>UserID</t>
  </si>
  <si>
    <t>FCFID</t>
  </si>
  <si>
    <t>Type</t>
  </si>
  <si>
    <t>Distributor</t>
  </si>
  <si>
    <t>Ordered Date</t>
  </si>
  <si>
    <t>Order ID</t>
  </si>
  <si>
    <t>Status</t>
  </si>
  <si>
    <t>Product ID</t>
  </si>
  <si>
    <t>Product Name</t>
  </si>
  <si>
    <t>Brand Name</t>
  </si>
  <si>
    <t>Cat Name</t>
  </si>
  <si>
    <t>Sub Cat Name</t>
  </si>
  <si>
    <t>MRP</t>
  </si>
  <si>
    <t>Ordered Quantity</t>
  </si>
  <si>
    <t>Total MRP</t>
  </si>
  <si>
    <t>Tax Amount</t>
  </si>
  <si>
    <t>CGST</t>
  </si>
  <si>
    <t>SGST</t>
  </si>
  <si>
    <t>Rate of Tax</t>
  </si>
  <si>
    <t>HSN</t>
  </si>
  <si>
    <t>BB Primary sales price</t>
  </si>
  <si>
    <t xml:space="preserve">BB Primary sales Taxable </t>
  </si>
  <si>
    <t>BB Primary sales GST</t>
  </si>
  <si>
    <t>Parimary Margin to DB %</t>
  </si>
  <si>
    <t>Margin to retailer</t>
  </si>
  <si>
    <t>Selling price to Retailer from DB (With Tax)</t>
  </si>
  <si>
    <t>Selling price to Retailer from DB (Without Tax)</t>
  </si>
  <si>
    <t>Total GST Amount</t>
  </si>
  <si>
    <t>Total Selling Price With Tax</t>
  </si>
  <si>
    <t>Total Selling Price Without Tax</t>
  </si>
  <si>
    <t>GST</t>
  </si>
  <si>
    <t>Scheme</t>
  </si>
  <si>
    <t>Outlet Type</t>
  </si>
  <si>
    <t>Outlet Class</t>
  </si>
  <si>
    <t>Category Classfification</t>
  </si>
  <si>
    <t>Claim</t>
  </si>
  <si>
    <t>Without GST claim amount</t>
  </si>
  <si>
    <t>Gurukrupa medical</t>
  </si>
  <si>
    <t>B2D</t>
  </si>
  <si>
    <t xml:space="preserve"> KESHAV DISTRIBUTOR</t>
  </si>
  <si>
    <t>2022-01-27 14:35:21.617 +0530</t>
  </si>
  <si>
    <t>22JB252155914049</t>
  </si>
  <si>
    <t>confirmed</t>
  </si>
  <si>
    <t>Babyhug Advanced Pant Style Diapers Small - 2 Pieces</t>
  </si>
  <si>
    <t>96190040@12</t>
  </si>
  <si>
    <t>Chemist</t>
  </si>
  <si>
    <t>A</t>
  </si>
  <si>
    <t>10K-15K</t>
  </si>
  <si>
    <t>Navkar medical</t>
  </si>
  <si>
    <t>2022-01-27 14:39:21.809 +0530</t>
  </si>
  <si>
    <t>22JB292173514069</t>
  </si>
  <si>
    <t>Babyhug Daily Massage Oil - 100 ml</t>
  </si>
  <si>
    <t>33019032@18</t>
  </si>
  <si>
    <t>Babyhug Advanced Pant Style Diapers Extra Large - 2 Pieces</t>
  </si>
  <si>
    <t>Babyhug Super Dry Pant Style Diaper Extra Large - 1 Piece</t>
  </si>
  <si>
    <t>Babyhug Milk Protein Formula Daily Full Body and Face Moisturizing Cream - 100 ml</t>
  </si>
  <si>
    <t>33049990@18</t>
  </si>
  <si>
    <t>companyName</t>
  </si>
  <si>
    <t>retailer- parent</t>
  </si>
  <si>
    <t>fulfilled quanitity</t>
  </si>
  <si>
    <t>mrp* fulquantity</t>
  </si>
  <si>
    <t>tax_amount</t>
  </si>
  <si>
    <t>cgst+sgst</t>
  </si>
  <si>
    <t>distributor purachase amount</t>
  </si>
  <si>
    <t>V-tax</t>
  </si>
  <si>
    <t>V-w</t>
  </si>
  <si>
    <t>Mt &amp; UGT</t>
  </si>
  <si>
    <t>Mt and UGT</t>
  </si>
  <si>
    <t>basecost</t>
  </si>
  <si>
    <t>netcost</t>
  </si>
  <si>
    <t>Basecost-netcost</t>
  </si>
  <si>
    <t>Distributor’s company name</t>
  </si>
  <si>
    <t>'</t>
  </si>
  <si>
    <t>igst</t>
  </si>
  <si>
    <t>V-x</t>
  </si>
  <si>
    <t>(GST%/100)/(1+(GST%/100))*V</t>
  </si>
  <si>
    <t>connect with T</t>
  </si>
</sst>
</file>

<file path=xl/styles.xml><?xml version="1.0" encoding="utf-8"?>
<styleSheet xmlns="http://schemas.openxmlformats.org/spreadsheetml/2006/main">
  <numFmts count="5">
    <numFmt numFmtId="176" formatCode="0.000"/>
    <numFmt numFmtId="177" formatCode="_ * #,##0.00_ ;_ * \-#,##0.00_ ;_ * \-??_ ;_ @_ "/>
    <numFmt numFmtId="178" formatCode="_ &quot;₹&quot;\ * #,##0_ ;_ &quot;₹&quot;\ * \-#,##0_ ;_ &quot;₹&quot;\ * &quot;-&quot;_ ;_ @_ "/>
    <numFmt numFmtId="179" formatCode="_ * #,##0_ ;_ * \-#,##0_ ;_ * &quot;-&quot;_ ;_ @_ "/>
    <numFmt numFmtId="180" formatCode="_ &quot;₹&quot;\ * #,##0.00_ ;_ &quot;₹&quot;\ * \-#,##0.00_ ;_ &quot;₹&quot;\ * &quot;-&quot;??_ ;_ @_ "/>
  </numFmts>
  <fonts count="23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B9CDE5"/>
        <bgColor rgb="FFCCC1DA"/>
      </patternFill>
    </fill>
    <fill>
      <patternFill patternType="solid">
        <fgColor rgb="FFCCC1DA"/>
        <bgColor rgb="FFB9CDE5"/>
      </patternFill>
    </fill>
    <fill>
      <patternFill patternType="solid">
        <fgColor rgb="FFFCD5B5"/>
        <bgColor rgb="FFDCE6F2"/>
      </patternFill>
    </fill>
    <fill>
      <patternFill patternType="solid">
        <fgColor rgb="FFDCE6F2"/>
        <bgColor rgb="FFCCFFFF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3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1" fillId="10" borderId="8" applyNumberFormat="0" applyAlignment="0" applyProtection="0">
      <alignment vertical="center"/>
    </xf>
    <xf numFmtId="180" fontId="3" fillId="0" borderId="0" applyBorder="0" applyAlignment="0" applyProtection="0"/>
    <xf numFmtId="0" fontId="7" fillId="7" borderId="0" applyNumberFormat="0" applyBorder="0" applyAlignment="0" applyProtection="0">
      <alignment vertical="center"/>
    </xf>
    <xf numFmtId="0" fontId="17" fillId="17" borderId="7" applyNumberFormat="0" applyFont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179" fontId="3" fillId="0" borderId="0" applyBorder="0" applyAlignment="0" applyProtection="0"/>
    <xf numFmtId="0" fontId="7" fillId="3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178" fontId="3" fillId="0" borderId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177" fontId="0" fillId="0" borderId="0" applyBorder="0" applyProtection="0"/>
    <xf numFmtId="0" fontId="10" fillId="8" borderId="4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9" fontId="3" fillId="0" borderId="0" applyBorder="0" applyAlignment="0" applyProtection="0"/>
    <xf numFmtId="0" fontId="2" fillId="0" borderId="0" applyNumberFormat="0" applyFill="0" applyBorder="0" applyAlignment="0" applyProtection="0">
      <alignment vertical="center"/>
    </xf>
  </cellStyleXfs>
  <cellXfs count="12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77" fontId="1" fillId="2" borderId="1" xfId="44" applyFont="1" applyFill="1" applyBorder="1" applyAlignment="1" applyProtection="1">
      <alignment horizontal="center" vertical="center" wrapText="1"/>
    </xf>
    <xf numFmtId="177" fontId="0" fillId="0" borderId="1" xfId="44" applyFont="1" applyBorder="1" applyAlignment="1" applyProtection="1"/>
    <xf numFmtId="177" fontId="1" fillId="3" borderId="1" xfId="44" applyFont="1" applyFill="1" applyBorder="1" applyAlignment="1" applyProtection="1">
      <alignment horizontal="center" vertical="center" wrapText="1"/>
    </xf>
    <xf numFmtId="177" fontId="1" fillId="4" borderId="1" xfId="44" applyFont="1" applyFill="1" applyBorder="1" applyAlignment="1" applyProtection="1">
      <alignment horizontal="center" vertical="center" wrapText="1"/>
    </xf>
    <xf numFmtId="177" fontId="1" fillId="5" borderId="1" xfId="44" applyFont="1" applyFill="1" applyBorder="1" applyAlignment="1" applyProtection="1">
      <alignment vertical="center"/>
    </xf>
    <xf numFmtId="176" fontId="0" fillId="0" borderId="1" xfId="0" applyNumberFormat="1" applyBorder="1"/>
    <xf numFmtId="177" fontId="0" fillId="5" borderId="1" xfId="44" applyFont="1" applyFill="1" applyBorder="1" applyAlignment="1" applyProtection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1DA"/>
      <rgbColor rgb="00808080"/>
      <rgbColor rgb="009999FF"/>
      <rgbColor rgb="00993366"/>
      <rgbColor rgb="00FFFFCC"/>
      <rgbColor rgb="00DCE6F2"/>
      <rgbColor rgb="00660066"/>
      <rgbColor rgb="00FF8080"/>
      <rgbColor rgb="000066CC"/>
      <rgbColor rgb="00B9CD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CD5B5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8"/>
  <sheetViews>
    <sheetView tabSelected="1" zoomScale="68" zoomScaleNormal="68" topLeftCell="S1" workbookViewId="0">
      <selection activeCell="AB2" sqref="AB2"/>
    </sheetView>
  </sheetViews>
  <sheetFormatPr defaultColWidth="8.54166666666667" defaultRowHeight="14.25" outlineLevelRow="7"/>
  <cols>
    <col min="1" max="1" width="19.85" customWidth="1"/>
    <col min="2" max="2" width="8.38333333333333" customWidth="1"/>
    <col min="3" max="3" width="11.2416666666667" customWidth="1"/>
    <col min="4" max="4" width="15.2083333333333" customWidth="1"/>
    <col min="5" max="5" width="23.0416666666667" customWidth="1"/>
    <col min="6" max="6" width="29.9916666666667" customWidth="1"/>
    <col min="7" max="7" width="18.85" customWidth="1"/>
    <col min="8" max="8" width="10.9083333333333" customWidth="1"/>
    <col min="9" max="9" width="11.2416666666667" customWidth="1"/>
    <col min="10" max="10" width="32.3" customWidth="1"/>
    <col min="11" max="11" width="41.1166666666667" customWidth="1"/>
    <col min="12" max="12" width="18.5166666666667" customWidth="1"/>
    <col min="13" max="13" width="14.9916666666667" customWidth="1"/>
    <col min="14" max="14" width="5" customWidth="1"/>
    <col min="15" max="15" width="19.85" customWidth="1"/>
    <col min="16" max="16" width="15.7083333333333" customWidth="1"/>
    <col min="17" max="17" width="14.1083333333333" customWidth="1"/>
    <col min="18" max="18" width="9.7" customWidth="1"/>
    <col min="19" max="19" width="10.7083333333333" customWidth="1"/>
    <col min="20" max="20" width="13.85" customWidth="1"/>
    <col min="21" max="21" width="14.1416666666667" customWidth="1"/>
    <col min="22" max="22" width="15.2833333333333" customWidth="1"/>
    <col min="23" max="24" width="14" customWidth="1"/>
    <col min="25" max="25" width="10.85" customWidth="1"/>
    <col min="26" max="28" width="13.5666666666667" customWidth="1"/>
    <col min="29" max="29" width="8.28333333333333" customWidth="1"/>
    <col min="30" max="30" width="12.1416666666667" customWidth="1"/>
    <col min="31" max="31" width="11.4333333333333" customWidth="1"/>
    <col min="32" max="32" width="11" customWidth="1"/>
    <col min="33" max="34" width="10.7083333333333" customWidth="1"/>
    <col min="35" max="35" width="20.7083333333333" customWidth="1"/>
    <col min="36" max="36" width="9.36666666666667" customWidth="1"/>
    <col min="37" max="37" width="5.73333333333333" customWidth="1"/>
    <col min="38" max="39" width="24.7166666666667" customWidth="1"/>
  </cols>
  <sheetData>
    <row r="1" ht="57" spans="1:3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1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7" t="s">
        <v>26</v>
      </c>
      <c r="AB1" s="7" t="s">
        <v>27</v>
      </c>
      <c r="AC1" s="7" t="s">
        <v>28</v>
      </c>
      <c r="AD1" s="8" t="s">
        <v>29</v>
      </c>
      <c r="AE1" s="8" t="s">
        <v>30</v>
      </c>
      <c r="AF1" s="8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31</v>
      </c>
      <c r="AM1" s="9" t="s">
        <v>37</v>
      </c>
    </row>
    <row r="2" spans="1:39">
      <c r="A2" s="2" t="s">
        <v>38</v>
      </c>
      <c r="B2" s="2">
        <v>8352</v>
      </c>
      <c r="C2" s="2">
        <v>6905</v>
      </c>
      <c r="D2" s="2" t="s">
        <v>39</v>
      </c>
      <c r="E2" s="2" t="s">
        <v>40</v>
      </c>
      <c r="F2" s="2" t="s">
        <v>41</v>
      </c>
      <c r="G2" s="2" t="s">
        <v>42</v>
      </c>
      <c r="H2" s="2" t="s">
        <v>43</v>
      </c>
      <c r="I2" s="2">
        <v>9507919</v>
      </c>
      <c r="J2" s="2" t="s">
        <v>44</v>
      </c>
      <c r="N2" s="2">
        <v>20</v>
      </c>
      <c r="O2" s="2">
        <v>1</v>
      </c>
      <c r="Q2" s="2">
        <v>1.49</v>
      </c>
      <c r="R2" s="2">
        <v>6</v>
      </c>
      <c r="S2" s="2">
        <v>6</v>
      </c>
      <c r="T2" s="2">
        <f>R2+S2</f>
        <v>12</v>
      </c>
      <c r="U2" s="2" t="s">
        <v>45</v>
      </c>
      <c r="V2" s="6">
        <f>(N2*O2)-((N2+O2)*22.84%)</f>
        <v>15.2036</v>
      </c>
      <c r="W2" s="6">
        <f>V2/(1+T2%)</f>
        <v>13.5746428571429</v>
      </c>
      <c r="X2" s="6">
        <f>W2*T2%</f>
        <v>1.62895714285714</v>
      </c>
      <c r="Y2" s="6">
        <v>22.84</v>
      </c>
      <c r="Z2" s="6">
        <v>0.1667</v>
      </c>
      <c r="AA2" s="6">
        <f>N2*(1-Z2)*O2</f>
        <v>16.666</v>
      </c>
      <c r="AB2" s="6">
        <f>AA2/(1+T2/100)</f>
        <v>14.8803571428571</v>
      </c>
      <c r="AC2" s="6">
        <f>AA2-AB2</f>
        <v>1.78564285714286</v>
      </c>
      <c r="AD2" s="6">
        <v>13.89</v>
      </c>
      <c r="AE2" s="6">
        <v>12.4</v>
      </c>
      <c r="AF2" s="6">
        <f>AD2-AE2</f>
        <v>1.49</v>
      </c>
      <c r="AG2" s="2">
        <v>13.89</v>
      </c>
      <c r="AH2" s="2" t="s">
        <v>46</v>
      </c>
      <c r="AI2" s="2" t="s">
        <v>47</v>
      </c>
      <c r="AJ2" s="2" t="s">
        <v>48</v>
      </c>
      <c r="AK2" s="10">
        <f>N2*O2*AG2%</f>
        <v>2.778</v>
      </c>
      <c r="AL2" s="2">
        <v>1.12</v>
      </c>
      <c r="AM2" s="11">
        <f>AK2/AL2</f>
        <v>2.48035714285714</v>
      </c>
    </row>
    <row r="3" spans="1:39">
      <c r="A3" s="2" t="s">
        <v>49</v>
      </c>
      <c r="B3" s="2">
        <v>8352</v>
      </c>
      <c r="C3" s="2">
        <v>6905</v>
      </c>
      <c r="D3" s="2" t="s">
        <v>39</v>
      </c>
      <c r="E3" s="2" t="s">
        <v>40</v>
      </c>
      <c r="F3" s="2" t="s">
        <v>50</v>
      </c>
      <c r="G3" s="2" t="s">
        <v>51</v>
      </c>
      <c r="H3" s="2" t="s">
        <v>43</v>
      </c>
      <c r="I3" s="2">
        <v>3437934</v>
      </c>
      <c r="J3" s="2" t="s">
        <v>52</v>
      </c>
      <c r="N3" s="2">
        <v>125</v>
      </c>
      <c r="O3" s="2">
        <v>1</v>
      </c>
      <c r="Q3" s="2">
        <v>13.66</v>
      </c>
      <c r="R3" s="2">
        <v>9</v>
      </c>
      <c r="S3" s="2">
        <v>9</v>
      </c>
      <c r="T3" s="2">
        <f>R3+S3</f>
        <v>18</v>
      </c>
      <c r="U3" s="2" t="s">
        <v>53</v>
      </c>
      <c r="V3" s="6">
        <f>(N3*O3)-((N3+O3)*22.84%)</f>
        <v>96.2216</v>
      </c>
      <c r="W3" s="6">
        <f>V3/(1+T3%)</f>
        <v>81.5437288135593</v>
      </c>
      <c r="X3" s="6">
        <f>W3*T3%</f>
        <v>14.6778711864407</v>
      </c>
      <c r="Y3" s="6">
        <v>22.84</v>
      </c>
      <c r="Z3" s="6">
        <v>0.1667</v>
      </c>
      <c r="AA3" s="6">
        <f>N3*(1-Z3)*O3</f>
        <v>104.1625</v>
      </c>
      <c r="AB3" s="6">
        <f>AA3/(1+T3/100)</f>
        <v>88.2733050847458</v>
      </c>
      <c r="AC3" s="6">
        <f>AA3-AB3</f>
        <v>15.8891949152542</v>
      </c>
      <c r="AD3" s="6">
        <v>89.57</v>
      </c>
      <c r="AE3" s="6">
        <v>75.91</v>
      </c>
      <c r="AF3" s="6">
        <f>AD3-AE3</f>
        <v>13.66</v>
      </c>
      <c r="AG3" s="2">
        <v>11.67</v>
      </c>
      <c r="AH3" s="2" t="s">
        <v>46</v>
      </c>
      <c r="AI3" s="2" t="s">
        <v>47</v>
      </c>
      <c r="AJ3" s="2" t="s">
        <v>48</v>
      </c>
      <c r="AK3" s="2">
        <f>N3*O3*AG3%</f>
        <v>14.5875</v>
      </c>
      <c r="AL3" s="2">
        <v>1.18</v>
      </c>
      <c r="AM3" s="11">
        <f>AK3/AL3</f>
        <v>12.3622881355932</v>
      </c>
    </row>
    <row r="4" spans="1:39">
      <c r="A4" s="2" t="s">
        <v>38</v>
      </c>
      <c r="B4" s="2">
        <v>8352</v>
      </c>
      <c r="C4" s="2">
        <v>6905</v>
      </c>
      <c r="D4" s="2" t="s">
        <v>39</v>
      </c>
      <c r="E4" s="2" t="s">
        <v>40</v>
      </c>
      <c r="F4" s="2" t="s">
        <v>41</v>
      </c>
      <c r="G4" s="2" t="s">
        <v>42</v>
      </c>
      <c r="H4" s="2" t="s">
        <v>43</v>
      </c>
      <c r="I4" s="2">
        <v>9507922</v>
      </c>
      <c r="J4" s="2" t="s">
        <v>54</v>
      </c>
      <c r="N4" s="2">
        <v>32</v>
      </c>
      <c r="O4" s="2">
        <v>1</v>
      </c>
      <c r="Q4" s="2">
        <v>2.38</v>
      </c>
      <c r="R4" s="2">
        <v>6</v>
      </c>
      <c r="S4" s="2">
        <v>6</v>
      </c>
      <c r="T4" s="2">
        <f>R4+S4</f>
        <v>12</v>
      </c>
      <c r="U4" s="2" t="s">
        <v>45</v>
      </c>
      <c r="V4" s="6">
        <f>(N4*O4)-((N4+O4)*22.84%)</f>
        <v>24.4628</v>
      </c>
      <c r="W4" s="6">
        <f>V4/(1+T4%)</f>
        <v>21.8417857142857</v>
      </c>
      <c r="X4" s="6">
        <f>W4*T4%</f>
        <v>2.62101428571429</v>
      </c>
      <c r="Y4" s="6">
        <v>22.84</v>
      </c>
      <c r="Z4" s="6">
        <v>0.1667</v>
      </c>
      <c r="AA4" s="6">
        <f>N4*(1-Z4)*O4</f>
        <v>26.6656</v>
      </c>
      <c r="AB4" s="6">
        <f>AA4/(1+T4/100)</f>
        <v>23.8085714285714</v>
      </c>
      <c r="AC4" s="6">
        <f>AA4-AB4</f>
        <v>2.85702857142858</v>
      </c>
      <c r="AD4" s="6">
        <v>22.22</v>
      </c>
      <c r="AE4" s="6">
        <v>19.84</v>
      </c>
      <c r="AF4" s="6">
        <f>AD4-AE4</f>
        <v>2.38</v>
      </c>
      <c r="AG4" s="2">
        <v>13.89</v>
      </c>
      <c r="AH4" s="2" t="s">
        <v>46</v>
      </c>
      <c r="AI4" s="2" t="s">
        <v>47</v>
      </c>
      <c r="AJ4" s="2" t="s">
        <v>48</v>
      </c>
      <c r="AK4" s="2">
        <f>N4*O4*AG4%</f>
        <v>4.4448</v>
      </c>
      <c r="AL4" s="2">
        <v>1.12</v>
      </c>
      <c r="AM4" s="11">
        <f>AK4/AL4</f>
        <v>3.96857142857143</v>
      </c>
    </row>
    <row r="5" spans="1:39">
      <c r="A5" s="2" t="s">
        <v>38</v>
      </c>
      <c r="B5" s="2">
        <v>8352</v>
      </c>
      <c r="C5" s="2">
        <v>6905</v>
      </c>
      <c r="D5" s="2" t="s">
        <v>39</v>
      </c>
      <c r="E5" s="2" t="s">
        <v>40</v>
      </c>
      <c r="F5" s="2" t="s">
        <v>41</v>
      </c>
      <c r="G5" s="2" t="s">
        <v>42</v>
      </c>
      <c r="H5" s="2" t="s">
        <v>43</v>
      </c>
      <c r="I5" s="2">
        <v>9507913</v>
      </c>
      <c r="J5" s="2" t="s">
        <v>55</v>
      </c>
      <c r="N5" s="2">
        <v>16</v>
      </c>
      <c r="O5" s="2">
        <v>1</v>
      </c>
      <c r="Q5" s="2">
        <v>1.19</v>
      </c>
      <c r="R5" s="2">
        <v>6</v>
      </c>
      <c r="S5" s="2">
        <v>6</v>
      </c>
      <c r="T5" s="2">
        <f>R5+S5</f>
        <v>12</v>
      </c>
      <c r="U5" s="2" t="s">
        <v>45</v>
      </c>
      <c r="V5" s="6">
        <f>(N5*O5)-((N5+O5)*22.84%)</f>
        <v>12.1172</v>
      </c>
      <c r="W5" s="6">
        <f>V5/(1+T5%)</f>
        <v>10.8189285714286</v>
      </c>
      <c r="X5" s="6">
        <f>W5*T5%</f>
        <v>1.29827142857143</v>
      </c>
      <c r="Y5" s="6">
        <v>22.84</v>
      </c>
      <c r="Z5" s="6">
        <v>0.1667</v>
      </c>
      <c r="AA5" s="6">
        <f>N5*(1-Z5)*O5</f>
        <v>13.3328</v>
      </c>
      <c r="AB5" s="6">
        <f>AA5/(1+T5/100)</f>
        <v>11.9042857142857</v>
      </c>
      <c r="AC5" s="6">
        <f>AA5-AB5</f>
        <v>1.42851428571429</v>
      </c>
      <c r="AD5" s="6">
        <v>11.11</v>
      </c>
      <c r="AE5" s="6">
        <v>9.92</v>
      </c>
      <c r="AF5" s="6">
        <f>AD5-AE5</f>
        <v>1.19</v>
      </c>
      <c r="AG5" s="2">
        <v>13.89</v>
      </c>
      <c r="AH5" s="2" t="s">
        <v>46</v>
      </c>
      <c r="AI5" s="2" t="s">
        <v>47</v>
      </c>
      <c r="AJ5" s="2" t="s">
        <v>48</v>
      </c>
      <c r="AK5" s="2">
        <f>N5*O5*AG5%</f>
        <v>2.2224</v>
      </c>
      <c r="AL5" s="2">
        <v>1.12</v>
      </c>
      <c r="AM5" s="11">
        <f>AK5/AL5</f>
        <v>1.98428571428571</v>
      </c>
    </row>
    <row r="6" spans="1:39">
      <c r="A6" s="2" t="s">
        <v>38</v>
      </c>
      <c r="B6" s="2">
        <v>8352</v>
      </c>
      <c r="C6" s="2">
        <v>6905</v>
      </c>
      <c r="D6" s="2" t="s">
        <v>39</v>
      </c>
      <c r="E6" s="2" t="s">
        <v>40</v>
      </c>
      <c r="F6" s="2" t="s">
        <v>41</v>
      </c>
      <c r="G6" s="2" t="s">
        <v>42</v>
      </c>
      <c r="H6" s="2" t="s">
        <v>43</v>
      </c>
      <c r="I6" s="2">
        <v>3437924</v>
      </c>
      <c r="J6" s="2" t="s">
        <v>56</v>
      </c>
      <c r="N6" s="2">
        <v>175</v>
      </c>
      <c r="O6" s="2">
        <v>1</v>
      </c>
      <c r="Q6" s="2">
        <v>19.13</v>
      </c>
      <c r="R6" s="2">
        <v>9</v>
      </c>
      <c r="S6" s="2">
        <v>9</v>
      </c>
      <c r="T6" s="2">
        <f>R6+S6</f>
        <v>18</v>
      </c>
      <c r="U6" s="2" t="s">
        <v>57</v>
      </c>
      <c r="V6" s="6">
        <f>(N6*O6)-((N6+O6)*22.84%)</f>
        <v>134.8016</v>
      </c>
      <c r="W6" s="6">
        <f>V6/(1+T6%)</f>
        <v>114.238644067797</v>
      </c>
      <c r="X6" s="6">
        <f>W6*T6%</f>
        <v>20.5629559322034</v>
      </c>
      <c r="Y6" s="6">
        <v>22.84</v>
      </c>
      <c r="Z6" s="6">
        <v>0.1667</v>
      </c>
      <c r="AA6" s="6">
        <f>N6*(1-Z6)*O6</f>
        <v>145.8275</v>
      </c>
      <c r="AB6" s="6">
        <f>AA6/(1+T6/100)</f>
        <v>123.582627118644</v>
      </c>
      <c r="AC6" s="6">
        <f>AA6-AB6</f>
        <v>22.2448728813559</v>
      </c>
      <c r="AD6" s="6">
        <v>125.41</v>
      </c>
      <c r="AE6" s="6">
        <v>106.28</v>
      </c>
      <c r="AF6" s="6">
        <f>AD6-AE6</f>
        <v>19.13</v>
      </c>
      <c r="AG6" s="2">
        <v>11.67</v>
      </c>
      <c r="AH6" s="2" t="s">
        <v>46</v>
      </c>
      <c r="AI6" s="2" t="s">
        <v>47</v>
      </c>
      <c r="AJ6" s="2" t="s">
        <v>48</v>
      </c>
      <c r="AK6" s="2">
        <f>N6*O6*AG6%</f>
        <v>20.4225</v>
      </c>
      <c r="AL6" s="2">
        <v>1.18</v>
      </c>
      <c r="AM6" s="11">
        <f>AK6/AL6</f>
        <v>17.3072033898305</v>
      </c>
    </row>
    <row r="7" spans="1:29">
      <c r="A7" t="s">
        <v>58</v>
      </c>
      <c r="E7" t="s">
        <v>59</v>
      </c>
      <c r="O7" t="s">
        <v>60</v>
      </c>
      <c r="P7" t="s">
        <v>61</v>
      </c>
      <c r="Q7" s="4" t="s">
        <v>62</v>
      </c>
      <c r="T7" t="s">
        <v>63</v>
      </c>
      <c r="V7" t="s">
        <v>64</v>
      </c>
      <c r="W7" t="s">
        <v>65</v>
      </c>
      <c r="X7" t="s">
        <v>66</v>
      </c>
      <c r="Y7" t="s">
        <v>67</v>
      </c>
      <c r="Z7" t="s">
        <v>68</v>
      </c>
      <c r="AA7" t="s">
        <v>69</v>
      </c>
      <c r="AB7" t="s">
        <v>70</v>
      </c>
      <c r="AC7" t="s">
        <v>71</v>
      </c>
    </row>
    <row r="8" ht="42.75" spans="5:25">
      <c r="E8" t="s">
        <v>72</v>
      </c>
      <c r="F8" t="s">
        <v>73</v>
      </c>
      <c r="T8" t="s">
        <v>74</v>
      </c>
      <c r="W8" t="s">
        <v>75</v>
      </c>
      <c r="X8" s="4" t="s">
        <v>76</v>
      </c>
      <c r="Y8" t="s">
        <v>77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LibreOffice/6.4.7.2$Linux_X86_64 LibreOffice_project/40$Build-2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Shailesh Patil</dc:creator>
  <cp:lastModifiedBy>varshahon</cp:lastModifiedBy>
  <cp:revision>3</cp:revision>
  <dcterms:created xsi:type="dcterms:W3CDTF">2022-02-11T13:02:00Z</dcterms:created>
  <dcterms:modified xsi:type="dcterms:W3CDTF">2022-03-23T18:01:40Z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KSOProductBuildVer">
    <vt:lpwstr>1033-11.1.0.10702</vt:lpwstr>
  </property>
</Properties>
</file>