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\Documents\3.semestr\Fy2\lab4\"/>
    </mc:Choice>
  </mc:AlternateContent>
  <bookViews>
    <workbookView xWindow="0" yWindow="0" windowWidth="24000" windowHeight="9735" activeTab="2"/>
  </bookViews>
  <sheets>
    <sheet name="štěrbina" sheetId="1" r:id="rId1"/>
    <sheet name="mřížka" sheetId="2" r:id="rId2"/>
    <sheet name="cosi" sheetId="3" r:id="rId3"/>
    <sheet name="Lis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H32" i="1"/>
  <c r="G32" i="1"/>
  <c r="F32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F27" i="1"/>
  <c r="F28" i="1"/>
  <c r="F29" i="1"/>
  <c r="F30" i="1"/>
  <c r="F26" i="1"/>
  <c r="I21" i="1"/>
  <c r="H21" i="1"/>
  <c r="G21" i="1"/>
  <c r="F21" i="1"/>
  <c r="I16" i="1"/>
  <c r="K16" i="1"/>
  <c r="E30" i="1"/>
  <c r="E29" i="1"/>
  <c r="E28" i="1"/>
  <c r="E27" i="1"/>
  <c r="E26" i="1"/>
  <c r="F16" i="1"/>
  <c r="H30" i="2"/>
  <c r="H31" i="2"/>
  <c r="G35" i="2" s="1"/>
  <c r="H32" i="2"/>
  <c r="H29" i="2"/>
  <c r="G34" i="2"/>
  <c r="G30" i="2"/>
  <c r="G31" i="2"/>
  <c r="G32" i="2"/>
  <c r="G29" i="2"/>
  <c r="G21" i="2"/>
  <c r="F18" i="1"/>
  <c r="F17" i="1"/>
  <c r="F16" i="3"/>
  <c r="F17" i="3"/>
  <c r="F15" i="3"/>
  <c r="F15" i="2"/>
  <c r="F16" i="2"/>
  <c r="F17" i="2"/>
  <c r="F14" i="2"/>
  <c r="H16" i="1"/>
  <c r="G16" i="1"/>
  <c r="G17" i="1"/>
  <c r="G18" i="1"/>
  <c r="G19" i="1"/>
  <c r="F19" i="1"/>
  <c r="F16" i="4"/>
  <c r="F17" i="4"/>
  <c r="F15" i="4"/>
  <c r="I19" i="4"/>
  <c r="H19" i="4"/>
  <c r="E19" i="4"/>
  <c r="I18" i="4"/>
  <c r="H18" i="4"/>
  <c r="G18" i="4"/>
  <c r="F18" i="4"/>
  <c r="E18" i="4"/>
  <c r="I17" i="4"/>
  <c r="H17" i="4"/>
  <c r="G17" i="4"/>
  <c r="E17" i="4"/>
  <c r="I16" i="4"/>
  <c r="H16" i="4"/>
  <c r="G16" i="4"/>
  <c r="E16" i="4"/>
  <c r="I15" i="4"/>
  <c r="H15" i="4"/>
  <c r="G15" i="4"/>
  <c r="E15" i="4"/>
  <c r="E19" i="3"/>
  <c r="G18" i="3"/>
  <c r="F18" i="3"/>
  <c r="E18" i="3"/>
  <c r="G17" i="3"/>
  <c r="E17" i="3"/>
  <c r="G16" i="3"/>
  <c r="E16" i="3"/>
  <c r="G15" i="3"/>
  <c r="E15" i="3"/>
  <c r="G15" i="2"/>
  <c r="G16" i="2"/>
  <c r="G17" i="2"/>
  <c r="G14" i="2"/>
  <c r="E17" i="2"/>
  <c r="E16" i="2"/>
  <c r="E15" i="2"/>
  <c r="E14" i="2"/>
  <c r="I17" i="1"/>
  <c r="I18" i="1"/>
  <c r="I19" i="1"/>
  <c r="I20" i="1"/>
  <c r="H17" i="1"/>
  <c r="H18" i="1"/>
  <c r="H19" i="1"/>
  <c r="H20" i="1"/>
  <c r="E17" i="1"/>
  <c r="E18" i="1"/>
  <c r="E19" i="1"/>
  <c r="E20" i="1"/>
  <c r="E16" i="1"/>
</calcChain>
</file>

<file path=xl/sharedStrings.xml><?xml version="1.0" encoding="utf-8"?>
<sst xmlns="http://schemas.openxmlformats.org/spreadsheetml/2006/main" count="102" uniqueCount="29">
  <si>
    <t>štěrbina 0,01</t>
  </si>
  <si>
    <t>l = 40,9 cm</t>
  </si>
  <si>
    <t>minimum</t>
  </si>
  <si>
    <t>k []</t>
  </si>
  <si>
    <t>i</t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</si>
  <si>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i cervena </t>
    </r>
    <r>
      <rPr>
        <sz val="11"/>
        <color theme="1"/>
        <rFont val="Calibri"/>
        <family val="2"/>
        <charset val="238"/>
        <scheme val="minor"/>
      </rPr>
      <t>[mm]</t>
    </r>
  </si>
  <si>
    <t>štěrbina 0,01 mm</t>
  </si>
  <si>
    <t>štěrbina 0,10 mm</t>
  </si>
  <si>
    <t xml:space="preserve">l = 409 mm </t>
  </si>
  <si>
    <t>l = 563 mm</t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</si>
  <si>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i zelena </t>
    </r>
    <r>
      <rPr>
        <sz val="11"/>
        <color theme="1"/>
        <rFont val="Calibri"/>
        <family val="2"/>
        <charset val="238"/>
        <scheme val="minor"/>
      </rPr>
      <t>[mm]</t>
    </r>
  </si>
  <si>
    <t>štěrbina 0,06 mm</t>
  </si>
  <si>
    <t>cervena</t>
  </si>
  <si>
    <t>zelena</t>
  </si>
  <si>
    <t>-</t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</si>
  <si>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i cervena </t>
    </r>
    <r>
      <rPr>
        <sz val="11"/>
        <color theme="1"/>
        <rFont val="Calibri"/>
        <family val="2"/>
        <charset val="238"/>
        <scheme val="minor"/>
      </rPr>
      <t>[</t>
    </r>
    <r>
      <rPr>
        <sz val="11"/>
        <color theme="1"/>
        <rFont val="Calibri"/>
        <family val="2"/>
        <charset val="238"/>
      </rPr>
      <t>μ</t>
    </r>
    <r>
      <rPr>
        <sz val="11"/>
        <color theme="1"/>
        <rFont val="Calibri"/>
        <family val="2"/>
        <charset val="238"/>
        <scheme val="minor"/>
      </rPr>
      <t>m]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</si>
  <si>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i cervena </t>
    </r>
    <r>
      <rPr>
        <sz val="11"/>
        <color theme="1"/>
        <rFont val="Calibri"/>
        <family val="2"/>
        <charset val="238"/>
        <scheme val="minor"/>
      </rPr>
      <t>[μm]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</si>
  <si>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i zelena </t>
    </r>
    <r>
      <rPr>
        <sz val="11"/>
        <color theme="1"/>
        <rFont val="Calibri"/>
        <family val="2"/>
        <charset val="238"/>
        <scheme val="minor"/>
      </rPr>
      <t>[μm]</t>
    </r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</si>
  <si>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i modra </t>
    </r>
    <r>
      <rPr>
        <sz val="11"/>
        <color theme="1"/>
        <rFont val="Calibri"/>
        <family val="2"/>
        <charset val="238"/>
        <scheme val="minor"/>
      </rPr>
      <t>[mm]</t>
    </r>
  </si>
  <si>
    <t xml:space="preserve">l = 618 mm </t>
  </si>
  <si>
    <t xml:space="preserve">prumerna hodnota </t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</si>
  <si>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i cervena </t>
    </r>
    <r>
      <rPr>
        <sz val="11"/>
        <color theme="1"/>
        <rFont val="Calibri"/>
        <family val="2"/>
        <charset val="238"/>
        <scheme val="minor"/>
      </rPr>
      <t>[μm]</t>
    </r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</si>
  <si>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i zelena </t>
    </r>
    <r>
      <rPr>
        <sz val="11"/>
        <color theme="1"/>
        <rFont val="Calibri"/>
        <family val="2"/>
        <charset val="238"/>
        <scheme val="minor"/>
      </rPr>
      <t>[μm]</t>
    </r>
  </si>
  <si>
    <r>
      <t>y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[mm] </t>
    </r>
  </si>
  <si>
    <r>
      <rPr>
        <sz val="11"/>
        <color theme="1"/>
        <rFont val="Calibri"/>
        <family val="2"/>
        <charset val="238"/>
      </rPr>
      <t>λ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 xml:space="preserve">[nm] </t>
    </r>
  </si>
  <si>
    <t>prumer</t>
  </si>
  <si>
    <t xml:space="preserve">chyba </t>
  </si>
  <si>
    <t>štěrbina 0,6 mm</t>
  </si>
  <si>
    <t>Nejistoty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</si>
</sst>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13" xfId="0" applyBorder="1"/>
    <xf numFmtId="1" fontId="0" fillId="0" borderId="11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6" xfId="0" applyBorder="1"/>
    <xf numFmtId="0" fontId="0" fillId="0" borderId="18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164" fontId="0" fillId="0" borderId="1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topLeftCell="D10" workbookViewId="0">
      <selection activeCell="I35" sqref="I35"/>
    </sheetView>
  </sheetViews>
  <sheetFormatPr defaultRowHeight="15" x14ac:dyDescent="0.25"/>
  <cols>
    <col min="2" max="2" width="9" customWidth="1"/>
    <col min="3" max="3" width="15.28515625" customWidth="1"/>
    <col min="6" max="6" width="18.140625" customWidth="1"/>
    <col min="7" max="7" width="17.140625" customWidth="1"/>
    <col min="8" max="8" width="17.85546875" customWidth="1"/>
    <col min="9" max="9" width="15.7109375" customWidth="1"/>
  </cols>
  <sheetData>
    <row r="2" spans="2:12" x14ac:dyDescent="0.25">
      <c r="C2" t="s">
        <v>0</v>
      </c>
      <c r="F2">
        <v>409</v>
      </c>
      <c r="H2">
        <v>563</v>
      </c>
      <c r="J2" t="s">
        <v>13</v>
      </c>
      <c r="K2">
        <v>0.53200000000000003</v>
      </c>
    </row>
    <row r="3" spans="2:12" x14ac:dyDescent="0.25">
      <c r="C3" t="s">
        <v>1</v>
      </c>
      <c r="J3" t="s">
        <v>12</v>
      </c>
      <c r="K3">
        <v>0.63280000000000003</v>
      </c>
    </row>
    <row r="4" spans="2:12" x14ac:dyDescent="0.25">
      <c r="B4" t="s">
        <v>2</v>
      </c>
      <c r="C4" t="s">
        <v>3</v>
      </c>
      <c r="E4" s="18"/>
      <c r="F4" s="51" t="s">
        <v>8</v>
      </c>
      <c r="G4" s="52"/>
      <c r="H4" s="53" t="s">
        <v>9</v>
      </c>
      <c r="I4" s="53"/>
    </row>
    <row r="5" spans="2:12" x14ac:dyDescent="0.25">
      <c r="E5" s="16"/>
      <c r="F5" s="9" t="s">
        <v>6</v>
      </c>
      <c r="G5" s="5" t="s">
        <v>7</v>
      </c>
      <c r="H5" s="5" t="s">
        <v>7</v>
      </c>
      <c r="I5" s="5" t="s">
        <v>11</v>
      </c>
    </row>
    <row r="6" spans="2:12" ht="18.75" thickBot="1" x14ac:dyDescent="0.3">
      <c r="E6" s="17" t="s">
        <v>4</v>
      </c>
      <c r="F6" s="15" t="s">
        <v>5</v>
      </c>
      <c r="G6" s="8" t="s">
        <v>5</v>
      </c>
      <c r="H6" s="8" t="s">
        <v>10</v>
      </c>
      <c r="I6" s="8" t="s">
        <v>10</v>
      </c>
    </row>
    <row r="7" spans="2:12" ht="15.75" thickTop="1" x14ac:dyDescent="0.25">
      <c r="E7" s="13">
        <v>1</v>
      </c>
      <c r="F7" s="11">
        <v>3</v>
      </c>
      <c r="G7" s="7">
        <v>2</v>
      </c>
      <c r="H7" s="7">
        <v>2.9</v>
      </c>
      <c r="I7" s="7">
        <v>7</v>
      </c>
    </row>
    <row r="8" spans="2:12" x14ac:dyDescent="0.25">
      <c r="E8" s="14">
        <v>2</v>
      </c>
      <c r="F8" s="12">
        <v>8</v>
      </c>
      <c r="G8" s="6">
        <v>3.5</v>
      </c>
      <c r="H8" s="6">
        <v>6.5</v>
      </c>
      <c r="I8" s="6">
        <v>1.3</v>
      </c>
    </row>
    <row r="9" spans="2:12" x14ac:dyDescent="0.25">
      <c r="E9" s="14">
        <v>3</v>
      </c>
      <c r="F9" s="12">
        <v>11</v>
      </c>
      <c r="G9" s="6">
        <v>5</v>
      </c>
      <c r="H9" s="6">
        <v>9.9</v>
      </c>
      <c r="I9" s="6">
        <v>2</v>
      </c>
    </row>
    <row r="10" spans="2:12" x14ac:dyDescent="0.25">
      <c r="E10" s="14">
        <v>4</v>
      </c>
      <c r="F10" s="12">
        <v>14</v>
      </c>
      <c r="G10" s="6">
        <v>7</v>
      </c>
      <c r="H10" s="6">
        <v>13.5</v>
      </c>
      <c r="I10" s="6">
        <v>2.7</v>
      </c>
    </row>
    <row r="11" spans="2:12" x14ac:dyDescent="0.25">
      <c r="E11" s="14">
        <v>5</v>
      </c>
      <c r="F11" s="9" t="s">
        <v>14</v>
      </c>
      <c r="G11" s="19" t="s">
        <v>14</v>
      </c>
      <c r="H11" s="6">
        <v>16.5</v>
      </c>
      <c r="I11" s="6">
        <v>3.3</v>
      </c>
    </row>
    <row r="12" spans="2:12" x14ac:dyDescent="0.25">
      <c r="E12" s="10"/>
      <c r="F12" s="10"/>
      <c r="G12" s="23"/>
      <c r="H12" s="24"/>
      <c r="I12" s="24"/>
    </row>
    <row r="13" spans="2:12" x14ac:dyDescent="0.25">
      <c r="E13" s="18"/>
      <c r="F13" s="51" t="s">
        <v>8</v>
      </c>
      <c r="G13" s="52"/>
      <c r="H13" s="53" t="s">
        <v>9</v>
      </c>
      <c r="I13" s="53"/>
    </row>
    <row r="14" spans="2:12" x14ac:dyDescent="0.25">
      <c r="E14" s="16"/>
      <c r="F14" s="9" t="s">
        <v>6</v>
      </c>
      <c r="G14" s="5" t="s">
        <v>7</v>
      </c>
      <c r="H14" s="5" t="s">
        <v>7</v>
      </c>
      <c r="I14" s="5" t="s">
        <v>27</v>
      </c>
      <c r="K14">
        <v>10</v>
      </c>
      <c r="L14">
        <v>100</v>
      </c>
    </row>
    <row r="15" spans="2:12" ht="18.75" thickBot="1" x14ac:dyDescent="0.3">
      <c r="E15" s="17" t="s">
        <v>4</v>
      </c>
      <c r="F15" s="15" t="s">
        <v>15</v>
      </c>
      <c r="G15" s="8" t="s">
        <v>16</v>
      </c>
      <c r="H15" s="8" t="s">
        <v>17</v>
      </c>
      <c r="I15" s="8" t="s">
        <v>17</v>
      </c>
    </row>
    <row r="16" spans="2:12" ht="15.75" thickTop="1" x14ac:dyDescent="0.25">
      <c r="D16" s="30"/>
      <c r="E16" s="31">
        <f>E7</f>
        <v>1</v>
      </c>
      <c r="F16" s="27">
        <f t="shared" ref="F16:G19" si="0">$E7*$K$3*SQRT(F7^2+$F$2^2)/F7</f>
        <v>86.274054084514759</v>
      </c>
      <c r="G16" s="32">
        <f t="shared" si="0"/>
        <v>129.40914717901515</v>
      </c>
      <c r="H16" s="33">
        <f>$E7*$K$2*SQRT(H7^2+$H$2^2)/H7</f>
        <v>103.28274946111439</v>
      </c>
      <c r="I16" s="33">
        <f>$E7*$K$2*SQRT(I7^2+$H$2^2)/I7*10</f>
        <v>427.91307154607927</v>
      </c>
      <c r="K16" s="50">
        <f>10/(F16/100)</f>
        <v>11.590970316758176</v>
      </c>
    </row>
    <row r="17" spans="4:9" x14ac:dyDescent="0.25">
      <c r="D17" s="25"/>
      <c r="E17" s="34">
        <f>E8</f>
        <v>2</v>
      </c>
      <c r="F17" s="35">
        <f t="shared" si="0"/>
        <v>64.716176322462076</v>
      </c>
      <c r="G17" s="36">
        <f t="shared" si="0"/>
        <v>147.89981505978972</v>
      </c>
      <c r="H17" s="37">
        <f>$E8*$K$2*SQRT(H8^2+$H$2^2)/H8</f>
        <v>92.164911122021806</v>
      </c>
      <c r="I17" s="37">
        <f>$E8*$K$2*SQRT(I8^2+$H$2^2)/I8</f>
        <v>460.79507457139169</v>
      </c>
    </row>
    <row r="18" spans="4:9" x14ac:dyDescent="0.25">
      <c r="D18" s="25"/>
      <c r="E18" s="14">
        <f>E9</f>
        <v>3</v>
      </c>
      <c r="F18" s="26">
        <f t="shared" si="0"/>
        <v>70.611487627963555</v>
      </c>
      <c r="G18" s="28">
        <f t="shared" si="0"/>
        <v>155.30072347846419</v>
      </c>
      <c r="H18" s="29">
        <f>$E9*$K$2*SQRT(H9^2+$H$2^2)/H9</f>
        <v>90.776455484678408</v>
      </c>
      <c r="I18" s="29">
        <f>$E9*$K$2*SQRT(I9^2+$H$2^2)/I9</f>
        <v>449.27683480455568</v>
      </c>
    </row>
    <row r="19" spans="4:9" x14ac:dyDescent="0.25">
      <c r="D19" s="25"/>
      <c r="E19" s="34">
        <f>E10</f>
        <v>4</v>
      </c>
      <c r="F19" s="38">
        <f t="shared" si="0"/>
        <v>73.990508589142706</v>
      </c>
      <c r="G19" s="36">
        <f t="shared" si="0"/>
        <v>147.91605904971917</v>
      </c>
      <c r="H19" s="37">
        <f>$E10*$K$2*SQRT(H10^2+$H$2^2)/H10</f>
        <v>88.770991136631878</v>
      </c>
      <c r="I19" s="37">
        <f>$E10*$K$2*SQRT(I10^2+$H$2^2)/I10</f>
        <v>443.73251004236693</v>
      </c>
    </row>
    <row r="20" spans="4:9" x14ac:dyDescent="0.25">
      <c r="D20" s="25"/>
      <c r="E20" s="14">
        <f>E11</f>
        <v>5</v>
      </c>
      <c r="F20" s="39" t="s">
        <v>14</v>
      </c>
      <c r="G20" s="29" t="s">
        <v>14</v>
      </c>
      <c r="H20" s="29">
        <f>$E11*$K$2*SQRT(H11^2+$H$2^2)/H11</f>
        <v>90.801394561767609</v>
      </c>
      <c r="I20" s="29">
        <f>$E11*$K$2*SQRT(I11^2+$H$2^2)/I11</f>
        <v>453.81991688228607</v>
      </c>
    </row>
    <row r="21" spans="4:9" x14ac:dyDescent="0.25">
      <c r="E21" s="3"/>
      <c r="F21" s="4">
        <f>AVERAGE(F16:F19)</f>
        <v>73.898056656020771</v>
      </c>
      <c r="G21" s="4">
        <f t="shared" ref="G21" si="1">AVERAGE(G16:G19)</f>
        <v>145.13143619174704</v>
      </c>
      <c r="H21" s="4">
        <f>AVERAGE(H16:H20)</f>
        <v>93.159300353242827</v>
      </c>
      <c r="I21" s="4">
        <f>AVERAGE(I16:I20)</f>
        <v>447.10748156933596</v>
      </c>
    </row>
    <row r="22" spans="4:9" x14ac:dyDescent="0.25">
      <c r="F22" s="54" t="s">
        <v>28</v>
      </c>
      <c r="G22" s="54"/>
      <c r="H22" s="54"/>
      <c r="I22" s="54"/>
    </row>
    <row r="23" spans="4:9" x14ac:dyDescent="0.25">
      <c r="E23" s="18"/>
      <c r="F23" s="51" t="s">
        <v>8</v>
      </c>
      <c r="G23" s="52"/>
      <c r="H23" s="53" t="s">
        <v>9</v>
      </c>
      <c r="I23" s="53"/>
    </row>
    <row r="24" spans="4:9" x14ac:dyDescent="0.25">
      <c r="E24" s="16"/>
      <c r="F24" s="9" t="s">
        <v>6</v>
      </c>
      <c r="G24" s="5" t="s">
        <v>7</v>
      </c>
      <c r="H24" s="5" t="s">
        <v>7</v>
      </c>
      <c r="I24" s="5" t="s">
        <v>11</v>
      </c>
    </row>
    <row r="25" spans="4:9" ht="18.75" thickBot="1" x14ac:dyDescent="0.3">
      <c r="E25" s="17" t="s">
        <v>4</v>
      </c>
      <c r="F25" s="15" t="s">
        <v>15</v>
      </c>
      <c r="G25" s="8" t="s">
        <v>16</v>
      </c>
      <c r="H25" s="8" t="s">
        <v>17</v>
      </c>
      <c r="I25" s="8" t="s">
        <v>17</v>
      </c>
    </row>
    <row r="26" spans="4:9" ht="16.5" thickTop="1" thickBot="1" x14ac:dyDescent="0.3">
      <c r="D26" s="25"/>
      <c r="E26" s="31">
        <f>E17</f>
        <v>2</v>
      </c>
      <c r="F26" s="27">
        <f>(F16-F$21)^2</f>
        <v>153.16531235008981</v>
      </c>
      <c r="G26" s="27">
        <f t="shared" ref="G26:I26" si="2">(G16-G$21)^2</f>
        <v>247.19037179986998</v>
      </c>
      <c r="H26" s="27">
        <f t="shared" si="2"/>
        <v>102.48422183966558</v>
      </c>
      <c r="I26" s="27">
        <f t="shared" si="2"/>
        <v>368.42537614089701</v>
      </c>
    </row>
    <row r="27" spans="4:9" ht="16.5" thickTop="1" thickBot="1" x14ac:dyDescent="0.3">
      <c r="D27" s="25"/>
      <c r="E27" s="34">
        <f>E18</f>
        <v>3</v>
      </c>
      <c r="F27" s="27">
        <f t="shared" ref="F27:I30" si="3">(F17-F$21)^2</f>
        <v>84.306926459791924</v>
      </c>
      <c r="G27" s="27">
        <f t="shared" si="3"/>
        <v>7.6639215570252395</v>
      </c>
      <c r="H27" s="27">
        <f t="shared" si="3"/>
        <v>0.98880994316833304</v>
      </c>
      <c r="I27" s="27">
        <f t="shared" si="3"/>
        <v>187.35020218992511</v>
      </c>
    </row>
    <row r="28" spans="4:9" ht="16.5" thickTop="1" thickBot="1" x14ac:dyDescent="0.3">
      <c r="D28" s="25"/>
      <c r="E28" s="49">
        <f>E19</f>
        <v>4</v>
      </c>
      <c r="F28" s="27">
        <f t="shared" si="3"/>
        <v>10.801535976184949</v>
      </c>
      <c r="G28" s="27">
        <f t="shared" si="3"/>
        <v>103.41440391978706</v>
      </c>
      <c r="H28" s="27">
        <f t="shared" si="3"/>
        <v>5.6779496676437837</v>
      </c>
      <c r="I28" s="27">
        <f t="shared" si="3"/>
        <v>4.7060934591582511</v>
      </c>
    </row>
    <row r="29" spans="4:9" ht="16.5" thickTop="1" thickBot="1" x14ac:dyDescent="0.3">
      <c r="D29" s="25"/>
      <c r="E29" s="34">
        <f>E20</f>
        <v>5</v>
      </c>
      <c r="F29" s="27">
        <f t="shared" si="3"/>
        <v>8.5473599379828867E-3</v>
      </c>
      <c r="G29" s="27">
        <f t="shared" si="3"/>
        <v>7.7541244611408411</v>
      </c>
      <c r="H29" s="27">
        <f t="shared" si="3"/>
        <v>19.257257780592603</v>
      </c>
      <c r="I29" s="27">
        <f t="shared" si="3"/>
        <v>11.390432807851694</v>
      </c>
    </row>
    <row r="30" spans="4:9" ht="15.75" thickTop="1" x14ac:dyDescent="0.25">
      <c r="D30" s="25"/>
      <c r="E30" s="49">
        <f>E21</f>
        <v>0</v>
      </c>
      <c r="F30" s="27" t="e">
        <f t="shared" si="3"/>
        <v>#VALUE!</v>
      </c>
      <c r="G30" s="27" t="e">
        <f t="shared" si="3"/>
        <v>#VALUE!</v>
      </c>
      <c r="H30" s="27">
        <f t="shared" si="3"/>
        <v>5.5597197214723764</v>
      </c>
      <c r="I30" s="27">
        <f t="shared" si="3"/>
        <v>45.056787830539584</v>
      </c>
    </row>
    <row r="31" spans="4:9" x14ac:dyDescent="0.25">
      <c r="D31" s="25"/>
    </row>
    <row r="32" spans="4:9" x14ac:dyDescent="0.25">
      <c r="F32" s="1">
        <f xml:space="preserve"> SQRT(SUM(F26:F29)/12)</f>
        <v>4.5486474376639761</v>
      </c>
      <c r="G32" s="1">
        <f t="shared" ref="G32" si="4" xml:space="preserve"> SQRT(SUM(G26:G29)/12)</f>
        <v>5.5228526878312865</v>
      </c>
      <c r="H32" s="1">
        <f xml:space="preserve"> SQRT(SUM(H26:H30)/20)</f>
        <v>2.5881263391934972</v>
      </c>
      <c r="I32" s="1">
        <f xml:space="preserve"> SQRT(SUM(I26:I30)/20)</f>
        <v>5.5539575638834862</v>
      </c>
    </row>
  </sheetData>
  <mergeCells count="7">
    <mergeCell ref="F4:G4"/>
    <mergeCell ref="H4:I4"/>
    <mergeCell ref="F13:G13"/>
    <mergeCell ref="H13:I13"/>
    <mergeCell ref="F23:G23"/>
    <mergeCell ref="H23:I23"/>
    <mergeCell ref="F22:I2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D16" workbookViewId="0">
      <selection activeCell="G34" sqref="G34"/>
    </sheetView>
  </sheetViews>
  <sheetFormatPr defaultRowHeight="15" x14ac:dyDescent="0.25"/>
  <cols>
    <col min="2" max="2" width="9" customWidth="1"/>
    <col min="3" max="3" width="15.28515625" customWidth="1"/>
    <col min="6" max="6" width="18.140625" customWidth="1"/>
    <col min="7" max="8" width="17.85546875" customWidth="1"/>
    <col min="9" max="9" width="15.7109375" customWidth="1"/>
  </cols>
  <sheetData>
    <row r="2" spans="2:11" x14ac:dyDescent="0.25">
      <c r="C2" t="s">
        <v>0</v>
      </c>
      <c r="F2">
        <v>618</v>
      </c>
      <c r="H2">
        <v>563</v>
      </c>
      <c r="J2" t="s">
        <v>13</v>
      </c>
      <c r="K2">
        <v>0.53200000000000003</v>
      </c>
    </row>
    <row r="3" spans="2:11" x14ac:dyDescent="0.25">
      <c r="C3" t="s">
        <v>1</v>
      </c>
      <c r="J3" t="s">
        <v>12</v>
      </c>
      <c r="K3">
        <v>0.63280000000000003</v>
      </c>
    </row>
    <row r="4" spans="2:11" x14ac:dyDescent="0.25">
      <c r="B4" t="s">
        <v>2</v>
      </c>
      <c r="C4" t="s">
        <v>3</v>
      </c>
      <c r="E4" s="18"/>
      <c r="F4" s="56" t="s">
        <v>19</v>
      </c>
      <c r="G4" s="57"/>
      <c r="H4" s="58"/>
      <c r="I4" s="44"/>
    </row>
    <row r="5" spans="2:11" ht="18.75" thickBot="1" x14ac:dyDescent="0.3">
      <c r="E5" s="17" t="s">
        <v>4</v>
      </c>
      <c r="F5" s="15" t="s">
        <v>5</v>
      </c>
      <c r="G5" s="8" t="s">
        <v>10</v>
      </c>
      <c r="H5" s="8" t="s">
        <v>18</v>
      </c>
      <c r="I5" s="10"/>
    </row>
    <row r="6" spans="2:11" ht="15.75" thickTop="1" x14ac:dyDescent="0.25">
      <c r="E6" s="13">
        <v>1</v>
      </c>
      <c r="F6" s="11">
        <v>20</v>
      </c>
      <c r="G6" s="7">
        <v>16</v>
      </c>
      <c r="H6" s="41">
        <v>12</v>
      </c>
      <c r="I6" s="24"/>
    </row>
    <row r="7" spans="2:11" x14ac:dyDescent="0.25">
      <c r="E7" s="14">
        <v>2</v>
      </c>
      <c r="F7" s="12">
        <v>33</v>
      </c>
      <c r="G7" s="6">
        <v>32</v>
      </c>
      <c r="H7" s="6">
        <v>24</v>
      </c>
      <c r="I7" s="24"/>
    </row>
    <row r="8" spans="2:11" x14ac:dyDescent="0.25">
      <c r="E8" s="14">
        <v>3</v>
      </c>
      <c r="F8" s="12">
        <v>52</v>
      </c>
      <c r="G8" s="6">
        <v>48</v>
      </c>
      <c r="H8" s="6">
        <v>36</v>
      </c>
      <c r="I8" s="24"/>
    </row>
    <row r="9" spans="2:11" x14ac:dyDescent="0.25">
      <c r="E9" s="14">
        <v>4</v>
      </c>
      <c r="F9" s="12">
        <v>75</v>
      </c>
      <c r="G9" s="6">
        <v>63</v>
      </c>
      <c r="H9" s="6">
        <v>48</v>
      </c>
      <c r="I9" s="24"/>
    </row>
    <row r="10" spans="2:11" x14ac:dyDescent="0.25">
      <c r="E10" s="14"/>
      <c r="F10" s="9"/>
      <c r="G10" s="19"/>
      <c r="H10" s="6"/>
      <c r="I10" s="24"/>
    </row>
    <row r="11" spans="2:11" x14ac:dyDescent="0.25">
      <c r="I11" s="45"/>
    </row>
    <row r="12" spans="2:11" x14ac:dyDescent="0.25">
      <c r="E12" s="18"/>
      <c r="F12" s="56" t="s">
        <v>19</v>
      </c>
      <c r="G12" s="58"/>
      <c r="H12" s="42"/>
    </row>
    <row r="13" spans="2:11" ht="18.75" thickBot="1" x14ac:dyDescent="0.3">
      <c r="E13" s="17" t="s">
        <v>4</v>
      </c>
      <c r="F13" s="15" t="s">
        <v>21</v>
      </c>
      <c r="G13" s="8" t="s">
        <v>22</v>
      </c>
      <c r="H13" s="10"/>
    </row>
    <row r="14" spans="2:11" ht="15.75" thickTop="1" x14ac:dyDescent="0.25">
      <c r="E14" s="13">
        <f>E6</f>
        <v>1</v>
      </c>
      <c r="F14" s="46">
        <f>$E6*$K$3*SQRT(F6^2+$F$2^2)/F6</f>
        <v>19.563756802577565</v>
      </c>
      <c r="G14" s="32">
        <f>$E6*$K$3*SQRT(G6^2+$F$2^2)/G6</f>
        <v>24.450090213535002</v>
      </c>
      <c r="H14" s="43"/>
      <c r="I14" s="21"/>
    </row>
    <row r="15" spans="2:11" x14ac:dyDescent="0.25">
      <c r="E15" s="14">
        <f t="shared" ref="E15:E17" si="0">E7</f>
        <v>2</v>
      </c>
      <c r="F15" s="12">
        <f t="shared" ref="F15:F17" si="1">$E7*$K$3*SQRT(F7^2+$F$2^2)/F7</f>
        <v>23.735002602168777</v>
      </c>
      <c r="G15" s="28">
        <f t="shared" ref="G15:G17" si="2">$E7*$K$3*SQRT(G7^2+$F$2^2)/G7</f>
        <v>24.474644409469978</v>
      </c>
      <c r="H15" s="43"/>
      <c r="I15" s="21"/>
    </row>
    <row r="16" spans="2:11" x14ac:dyDescent="0.25">
      <c r="E16" s="16">
        <f t="shared" si="0"/>
        <v>3</v>
      </c>
      <c r="F16" s="11">
        <f t="shared" si="1"/>
        <v>22.641480940398708</v>
      </c>
      <c r="G16" s="40">
        <f t="shared" si="2"/>
        <v>24.515513418445881</v>
      </c>
      <c r="H16" s="21"/>
      <c r="I16" s="21"/>
    </row>
    <row r="17" spans="5:9" x14ac:dyDescent="0.25">
      <c r="E17" s="16">
        <f t="shared" si="0"/>
        <v>4</v>
      </c>
      <c r="F17" s="11">
        <f t="shared" si="1"/>
        <v>21.010118830690701</v>
      </c>
      <c r="G17" s="40">
        <f t="shared" si="2"/>
        <v>24.958550681568923</v>
      </c>
      <c r="H17" s="21"/>
      <c r="I17" s="21"/>
    </row>
    <row r="18" spans="5:9" x14ac:dyDescent="0.25">
      <c r="E18" s="3"/>
      <c r="F18" s="21"/>
      <c r="G18" s="21"/>
      <c r="H18" s="21"/>
      <c r="I18" s="21"/>
    </row>
    <row r="19" spans="5:9" x14ac:dyDescent="0.25">
      <c r="E19" s="3"/>
      <c r="F19" s="3"/>
      <c r="G19" s="3"/>
      <c r="H19" s="3"/>
      <c r="I19" s="3"/>
    </row>
    <row r="21" spans="5:9" x14ac:dyDescent="0.25">
      <c r="E21" s="55" t="s">
        <v>20</v>
      </c>
      <c r="F21" s="55"/>
      <c r="G21">
        <f xml:space="preserve"> (SUM(F14:F17)+SUM(G14:G17))/8</f>
        <v>23.168644737356942</v>
      </c>
    </row>
    <row r="23" spans="5:9" x14ac:dyDescent="0.25">
      <c r="H23" s="25"/>
    </row>
    <row r="28" spans="5:9" ht="18.75" thickBot="1" x14ac:dyDescent="0.3">
      <c r="E28" s="47" t="s">
        <v>4</v>
      </c>
      <c r="F28" s="15" t="s">
        <v>23</v>
      </c>
      <c r="G28" s="8" t="s">
        <v>24</v>
      </c>
    </row>
    <row r="29" spans="5:9" ht="15.75" thickTop="1" x14ac:dyDescent="0.25">
      <c r="E29" s="16">
        <v>1</v>
      </c>
      <c r="F29" s="11">
        <v>12</v>
      </c>
      <c r="G29" s="7">
        <f>$G$21*F29/($E29*SQRT(F29^2+$F$2^2))*1000</f>
        <v>449.79181044896171</v>
      </c>
      <c r="H29" s="2">
        <f>(G29-$G$34)^2</f>
        <v>0.30159655952608633</v>
      </c>
    </row>
    <row r="30" spans="5:9" x14ac:dyDescent="0.25">
      <c r="E30" s="14">
        <v>2</v>
      </c>
      <c r="F30" s="12">
        <v>24</v>
      </c>
      <c r="G30" s="6">
        <f t="shared" ref="G30:G32" si="3">$G$21*F30/($E30*SQRT(F30^2+$F$2^2))*1000</f>
        <v>449.53773860956903</v>
      </c>
      <c r="H30" s="2">
        <f t="shared" ref="H30:H32" si="4">(G30-$G$34)^2</f>
        <v>8.7087691081760066E-2</v>
      </c>
    </row>
    <row r="31" spans="5:9" x14ac:dyDescent="0.25">
      <c r="E31" s="14">
        <v>3</v>
      </c>
      <c r="F31" s="12">
        <v>36</v>
      </c>
      <c r="G31" s="6">
        <f t="shared" si="3"/>
        <v>449.11524064159215</v>
      </c>
      <c r="H31" s="2">
        <f t="shared" si="4"/>
        <v>1.6228653136196269E-2</v>
      </c>
    </row>
    <row r="32" spans="5:9" x14ac:dyDescent="0.25">
      <c r="E32" s="14">
        <v>4</v>
      </c>
      <c r="F32" s="12">
        <v>48</v>
      </c>
      <c r="G32" s="6">
        <f t="shared" si="3"/>
        <v>448.52573979038726</v>
      </c>
      <c r="H32" s="2">
        <f t="shared" si="4"/>
        <v>0.51393497447115266</v>
      </c>
    </row>
    <row r="34" spans="6:7" x14ac:dyDescent="0.25">
      <c r="F34" t="s">
        <v>25</v>
      </c>
      <c r="G34" s="48">
        <f>AVERAGE(G29:G32)</f>
        <v>449.24263237262755</v>
      </c>
    </row>
    <row r="35" spans="6:7" x14ac:dyDescent="0.25">
      <c r="F35" t="s">
        <v>26</v>
      </c>
      <c r="G35">
        <f>SQRT(H29+H30+H31+H32/(8*7))</f>
        <v>0.64349849572664586</v>
      </c>
    </row>
  </sheetData>
  <mergeCells count="3">
    <mergeCell ref="E21:F21"/>
    <mergeCell ref="F4:H4"/>
    <mergeCell ref="F12:G1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abSelected="1" topLeftCell="B1" workbookViewId="0">
      <selection activeCell="F23" sqref="F23"/>
    </sheetView>
  </sheetViews>
  <sheetFormatPr defaultRowHeight="15" x14ac:dyDescent="0.25"/>
  <cols>
    <col min="2" max="2" width="9" customWidth="1"/>
    <col min="3" max="3" width="15.28515625" customWidth="1"/>
    <col min="6" max="6" width="18.140625" customWidth="1"/>
    <col min="7" max="7" width="17.140625" customWidth="1"/>
    <col min="8" max="8" width="17.85546875" customWidth="1"/>
    <col min="9" max="9" width="15.7109375" customWidth="1"/>
  </cols>
  <sheetData>
    <row r="2" spans="2:11" x14ac:dyDescent="0.25">
      <c r="C2" t="s">
        <v>0</v>
      </c>
      <c r="F2">
        <v>440</v>
      </c>
      <c r="H2">
        <v>563</v>
      </c>
      <c r="J2" t="s">
        <v>13</v>
      </c>
      <c r="K2">
        <v>0.53200000000000003</v>
      </c>
    </row>
    <row r="3" spans="2:11" x14ac:dyDescent="0.25">
      <c r="C3" t="s">
        <v>1</v>
      </c>
      <c r="J3" t="s">
        <v>12</v>
      </c>
      <c r="K3">
        <v>0.63280000000000003</v>
      </c>
    </row>
    <row r="4" spans="2:11" x14ac:dyDescent="0.25">
      <c r="B4" t="s">
        <v>2</v>
      </c>
      <c r="C4" t="s">
        <v>3</v>
      </c>
      <c r="E4" s="18"/>
      <c r="F4" s="51" t="s">
        <v>8</v>
      </c>
      <c r="G4" s="52"/>
      <c r="H4" s="53" t="s">
        <v>9</v>
      </c>
      <c r="I4" s="53"/>
    </row>
    <row r="5" spans="2:11" x14ac:dyDescent="0.25">
      <c r="E5" s="16"/>
      <c r="F5" s="9" t="s">
        <v>6</v>
      </c>
      <c r="G5" s="5" t="s">
        <v>7</v>
      </c>
      <c r="H5" s="5" t="s">
        <v>7</v>
      </c>
      <c r="I5" s="5" t="s">
        <v>11</v>
      </c>
    </row>
    <row r="6" spans="2:11" ht="18.75" thickBot="1" x14ac:dyDescent="0.3">
      <c r="E6" s="17" t="s">
        <v>4</v>
      </c>
      <c r="F6" s="15" t="s">
        <v>5</v>
      </c>
      <c r="G6" s="8" t="s">
        <v>5</v>
      </c>
      <c r="H6" s="8" t="s">
        <v>10</v>
      </c>
      <c r="I6" s="8" t="s">
        <v>10</v>
      </c>
    </row>
    <row r="7" spans="2:11" ht="15.75" thickTop="1" x14ac:dyDescent="0.25">
      <c r="E7" s="13">
        <v>1</v>
      </c>
      <c r="F7" s="11">
        <v>1.5</v>
      </c>
      <c r="G7" s="7">
        <v>1.27</v>
      </c>
      <c r="H7" s="7">
        <v>12</v>
      </c>
      <c r="I7" s="7">
        <v>7</v>
      </c>
    </row>
    <row r="8" spans="2:11" x14ac:dyDescent="0.25">
      <c r="E8" s="14">
        <v>2</v>
      </c>
      <c r="F8" s="12">
        <v>3</v>
      </c>
      <c r="G8" s="6">
        <v>2.5499999999999998</v>
      </c>
      <c r="H8" s="6">
        <v>24</v>
      </c>
      <c r="I8" s="6">
        <v>1.3</v>
      </c>
    </row>
    <row r="9" spans="2:11" x14ac:dyDescent="0.25">
      <c r="E9" s="14">
        <v>3</v>
      </c>
      <c r="F9" s="12">
        <v>4.5</v>
      </c>
      <c r="G9" s="6">
        <v>3.8</v>
      </c>
      <c r="H9" s="6">
        <v>36</v>
      </c>
      <c r="I9" s="6">
        <v>2</v>
      </c>
    </row>
    <row r="10" spans="2:11" x14ac:dyDescent="0.25">
      <c r="E10" s="14">
        <v>4</v>
      </c>
      <c r="F10" s="12"/>
      <c r="G10" s="6">
        <v>5.0999999999999996</v>
      </c>
      <c r="H10" s="6">
        <v>48</v>
      </c>
      <c r="I10" s="6">
        <v>2.7</v>
      </c>
    </row>
    <row r="11" spans="2:11" x14ac:dyDescent="0.25">
      <c r="E11" s="14">
        <v>5</v>
      </c>
      <c r="F11" s="9" t="s">
        <v>14</v>
      </c>
      <c r="G11" s="19" t="s">
        <v>14</v>
      </c>
      <c r="H11" s="6"/>
      <c r="I11" s="6"/>
    </row>
    <row r="15" spans="2:11" x14ac:dyDescent="0.25">
      <c r="E15" s="3">
        <f>E7</f>
        <v>1</v>
      </c>
      <c r="F15" s="21">
        <f>$E7*$K$3*SQRT(F7^2+$F$2^2)/F7</f>
        <v>185.62241196656305</v>
      </c>
      <c r="G15" s="21">
        <f>$E7*$K$3*SQRT(G7^2+$F$2^2)/G7</f>
        <v>219.23870851914302</v>
      </c>
      <c r="H15" s="21"/>
      <c r="I15" s="21"/>
    </row>
    <row r="16" spans="2:11" x14ac:dyDescent="0.25">
      <c r="E16" s="3">
        <f t="shared" ref="E16:E19" si="0">E8</f>
        <v>2</v>
      </c>
      <c r="F16" s="21">
        <f t="shared" ref="F16:F17" si="1">$E8*$K$3*SQRT(F8^2+$F$2^2)/F8</f>
        <v>185.62564782864581</v>
      </c>
      <c r="G16" s="21">
        <f t="shared" ref="G16:G18" si="2">$E8*$K$3*SQRT(G8^2+$F$2^2)/G8</f>
        <v>218.38170654852897</v>
      </c>
      <c r="H16" s="21"/>
      <c r="I16" s="21"/>
    </row>
    <row r="17" spans="5:9" x14ac:dyDescent="0.25">
      <c r="E17" s="3">
        <f t="shared" si="0"/>
        <v>3</v>
      </c>
      <c r="F17" s="21">
        <f t="shared" si="1"/>
        <v>185.63104080676931</v>
      </c>
      <c r="G17" s="21">
        <f t="shared" si="2"/>
        <v>219.82293432561582</v>
      </c>
      <c r="H17" s="21"/>
      <c r="I17" s="21"/>
    </row>
    <row r="18" spans="5:9" x14ac:dyDescent="0.25">
      <c r="E18" s="3">
        <f t="shared" si="0"/>
        <v>4</v>
      </c>
      <c r="F18" s="21" t="e">
        <f t="shared" ref="F18" si="3">$E10*$K$2*SQRT(F10^2+$F$2^2)/F10</f>
        <v>#DIV/0!</v>
      </c>
      <c r="G18" s="21">
        <f t="shared" si="2"/>
        <v>218.39270817755755</v>
      </c>
      <c r="H18" s="21"/>
      <c r="I18" s="21"/>
    </row>
    <row r="19" spans="5:9" x14ac:dyDescent="0.25">
      <c r="E19" s="3">
        <f t="shared" si="0"/>
        <v>5</v>
      </c>
      <c r="F19" s="21"/>
      <c r="G19" s="21"/>
      <c r="H19" s="21"/>
      <c r="I19" s="21"/>
    </row>
    <row r="20" spans="5:9" x14ac:dyDescent="0.25">
      <c r="E20" s="3"/>
      <c r="F20" s="3"/>
      <c r="G20" s="3"/>
      <c r="H20" s="3"/>
      <c r="I20" s="3"/>
    </row>
  </sheetData>
  <mergeCells count="2">
    <mergeCell ref="F4:G4"/>
    <mergeCell ref="H4:I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opLeftCell="D1" workbookViewId="0">
      <selection activeCell="F15" sqref="F15:F17"/>
    </sheetView>
  </sheetViews>
  <sheetFormatPr defaultRowHeight="15" x14ac:dyDescent="0.25"/>
  <cols>
    <col min="2" max="2" width="9" customWidth="1"/>
    <col min="3" max="3" width="15.28515625" customWidth="1"/>
    <col min="6" max="6" width="18.140625" customWidth="1"/>
    <col min="7" max="7" width="17.140625" customWidth="1"/>
    <col min="8" max="8" width="17.85546875" customWidth="1"/>
    <col min="9" max="9" width="15.7109375" customWidth="1"/>
  </cols>
  <sheetData>
    <row r="2" spans="2:11" x14ac:dyDescent="0.25">
      <c r="C2" t="s">
        <v>0</v>
      </c>
      <c r="F2">
        <v>500</v>
      </c>
      <c r="H2">
        <v>563</v>
      </c>
      <c r="J2" t="s">
        <v>13</v>
      </c>
      <c r="K2">
        <v>5.3200000000000003E-4</v>
      </c>
    </row>
    <row r="3" spans="2:11" x14ac:dyDescent="0.25">
      <c r="C3" t="s">
        <v>1</v>
      </c>
      <c r="J3" t="s">
        <v>12</v>
      </c>
      <c r="K3">
        <v>0.63280000000000003</v>
      </c>
    </row>
    <row r="4" spans="2:11" x14ac:dyDescent="0.25">
      <c r="B4" t="s">
        <v>2</v>
      </c>
      <c r="C4" t="s">
        <v>3</v>
      </c>
      <c r="E4" s="18"/>
      <c r="F4" s="51" t="s">
        <v>8</v>
      </c>
      <c r="G4" s="52"/>
      <c r="H4" s="53" t="s">
        <v>9</v>
      </c>
      <c r="I4" s="53"/>
    </row>
    <row r="5" spans="2:11" x14ac:dyDescent="0.25">
      <c r="E5" s="16"/>
      <c r="F5" s="9" t="s">
        <v>6</v>
      </c>
      <c r="G5" s="5" t="s">
        <v>7</v>
      </c>
      <c r="H5" s="5" t="s">
        <v>7</v>
      </c>
      <c r="I5" s="5" t="s">
        <v>11</v>
      </c>
    </row>
    <row r="6" spans="2:11" ht="18.75" thickBot="1" x14ac:dyDescent="0.3">
      <c r="E6" s="17" t="s">
        <v>4</v>
      </c>
      <c r="F6" s="15" t="s">
        <v>5</v>
      </c>
      <c r="G6" s="8" t="s">
        <v>5</v>
      </c>
      <c r="H6" s="8" t="s">
        <v>10</v>
      </c>
      <c r="I6" s="8" t="s">
        <v>10</v>
      </c>
    </row>
    <row r="7" spans="2:11" ht="15.75" thickTop="1" x14ac:dyDescent="0.25">
      <c r="E7" s="13">
        <v>1</v>
      </c>
      <c r="F7" s="11">
        <v>4</v>
      </c>
      <c r="G7" s="7">
        <v>2</v>
      </c>
      <c r="H7" s="7">
        <v>2.9</v>
      </c>
      <c r="I7" s="7">
        <v>7</v>
      </c>
    </row>
    <row r="8" spans="2:11" x14ac:dyDescent="0.25">
      <c r="E8" s="14">
        <v>2</v>
      </c>
      <c r="F8" s="12">
        <v>9</v>
      </c>
      <c r="G8" s="6">
        <v>3.5</v>
      </c>
      <c r="H8" s="6">
        <v>6.5</v>
      </c>
      <c r="I8" s="6">
        <v>1.3</v>
      </c>
    </row>
    <row r="9" spans="2:11" x14ac:dyDescent="0.25">
      <c r="E9" s="14">
        <v>3</v>
      </c>
      <c r="F9" s="12">
        <v>13</v>
      </c>
      <c r="G9" s="6">
        <v>5</v>
      </c>
      <c r="H9" s="6">
        <v>9.9</v>
      </c>
      <c r="I9" s="6">
        <v>2</v>
      </c>
    </row>
    <row r="10" spans="2:11" x14ac:dyDescent="0.25">
      <c r="E10" s="14">
        <v>4</v>
      </c>
      <c r="F10" s="12"/>
      <c r="G10" s="6">
        <v>7</v>
      </c>
      <c r="H10" s="6">
        <v>13.5</v>
      </c>
      <c r="I10" s="6">
        <v>2.7</v>
      </c>
    </row>
    <row r="11" spans="2:11" x14ac:dyDescent="0.25">
      <c r="E11" s="14">
        <v>5</v>
      </c>
      <c r="F11" s="9"/>
      <c r="G11" s="19" t="s">
        <v>14</v>
      </c>
      <c r="H11" s="6">
        <v>16.5</v>
      </c>
      <c r="I11" s="6">
        <v>3.3</v>
      </c>
    </row>
    <row r="12" spans="2:11" x14ac:dyDescent="0.25">
      <c r="F12" s="22"/>
    </row>
    <row r="15" spans="2:11" x14ac:dyDescent="0.25">
      <c r="E15" s="3">
        <f>E7</f>
        <v>1</v>
      </c>
      <c r="F15" s="20">
        <f>($E7*$K$3*SQRT(F7*F7+$F$2*$F$2))/F7</f>
        <v>79.102531159502092</v>
      </c>
      <c r="G15" s="21">
        <f>$E7*$K$2*SQRT(G7^2+$F$2^2)/G7</f>
        <v>0.13300106399574405</v>
      </c>
      <c r="H15" s="21">
        <f>$E7*$K$2*SQRT(H7^2+$H$2^2)/H7</f>
        <v>0.10328274946111438</v>
      </c>
      <c r="I15" s="21">
        <f>$E7*$K$2*SQRT(I7^2+$H$2^2)/I7</f>
        <v>4.2791307154607931E-2</v>
      </c>
    </row>
    <row r="16" spans="2:11" x14ac:dyDescent="0.25">
      <c r="E16" s="3">
        <f t="shared" ref="E16:E19" si="0">E8</f>
        <v>2</v>
      </c>
      <c r="F16" s="20">
        <f t="shared" ref="F16:F17" si="1">($E8*$K$3*SQRT(F8*F8+$F$2*$F$2))/F8</f>
        <v>70.32250058863815</v>
      </c>
      <c r="G16" s="21">
        <f t="shared" ref="G16" si="2">$E8*$K$2*SQRT(G8^2+$F$2^2)/G8</f>
        <v>0.15200372395438211</v>
      </c>
      <c r="H16" s="21">
        <f t="shared" ref="H16:I19" si="3">$E8*$K$2*SQRT(H8^2+$H$2^2)/H8</f>
        <v>9.2164911122021798E-2</v>
      </c>
      <c r="I16" s="21">
        <f>$E8*$K$2*SQRT(I8^2+$H$2^2)/I8</f>
        <v>0.46079507457139179</v>
      </c>
    </row>
    <row r="17" spans="5:9" x14ac:dyDescent="0.25">
      <c r="E17" s="3">
        <f t="shared" si="0"/>
        <v>3</v>
      </c>
      <c r="F17" s="20">
        <f t="shared" si="1"/>
        <v>73.040059646008942</v>
      </c>
      <c r="G17" s="21">
        <f t="shared" ref="F17:G18" si="4">$E9*$K$2*SQRT(G9^2+$F$2^2)/G9</f>
        <v>0.15960797980051</v>
      </c>
      <c r="H17" s="21">
        <f t="shared" si="3"/>
        <v>9.0776455484678401E-2</v>
      </c>
      <c r="I17" s="21">
        <f t="shared" si="3"/>
        <v>0.44927683480455571</v>
      </c>
    </row>
    <row r="18" spans="5:9" x14ac:dyDescent="0.25">
      <c r="E18" s="3">
        <f t="shared" si="0"/>
        <v>4</v>
      </c>
      <c r="F18" s="21" t="e">
        <f t="shared" si="4"/>
        <v>#DIV/0!</v>
      </c>
      <c r="G18" s="21">
        <f t="shared" si="4"/>
        <v>0.15201489527016751</v>
      </c>
      <c r="H18" s="21">
        <f t="shared" si="3"/>
        <v>8.8770991136631866E-2</v>
      </c>
      <c r="I18" s="21">
        <f t="shared" si="3"/>
        <v>0.44373251004236697</v>
      </c>
    </row>
    <row r="19" spans="5:9" x14ac:dyDescent="0.25">
      <c r="E19" s="3">
        <f t="shared" si="0"/>
        <v>5</v>
      </c>
      <c r="F19" s="21"/>
      <c r="G19" s="21"/>
      <c r="H19" s="21">
        <f t="shared" si="3"/>
        <v>9.0801394561767612E-2</v>
      </c>
      <c r="I19" s="21">
        <f t="shared" si="3"/>
        <v>0.45381991688228612</v>
      </c>
    </row>
    <row r="20" spans="5:9" x14ac:dyDescent="0.25">
      <c r="E20" s="3"/>
      <c r="F20" s="3"/>
      <c r="G20" s="3"/>
      <c r="H20" s="3"/>
      <c r="I20" s="3"/>
    </row>
  </sheetData>
  <mergeCells count="2">
    <mergeCell ref="F4:G4"/>
    <mergeCell ref="H4:I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štěrbina</vt:lpstr>
      <vt:lpstr>mřížka</vt:lpstr>
      <vt:lpstr>cosi</vt:lpstr>
      <vt:lpstr>List4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</dc:creator>
  <cp:lastModifiedBy>MT</cp:lastModifiedBy>
  <dcterms:created xsi:type="dcterms:W3CDTF">2017-12-11T15:31:21Z</dcterms:created>
  <dcterms:modified xsi:type="dcterms:W3CDTF">2018-02-24T23:14:40Z</dcterms:modified>
</cp:coreProperties>
</file>