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c/Desktop/"/>
    </mc:Choice>
  </mc:AlternateContent>
  <bookViews>
    <workbookView xWindow="340" yWindow="0" windowWidth="28100" windowHeight="16560"/>
  </bookViews>
  <sheets>
    <sheet name="工作表2" sheetId="4" r:id="rId1"/>
  </sheets>
  <definedNames>
    <definedName name="蒙娜">工作表2!$C$4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D56" i="4"/>
  <c r="G6" i="4"/>
  <c r="G4" i="4"/>
  <c r="G42" i="4"/>
  <c r="G9" i="4"/>
  <c r="G79" i="4"/>
  <c r="G5" i="4"/>
  <c r="G64" i="4"/>
  <c r="G78" i="4"/>
  <c r="G76" i="4"/>
  <c r="G10" i="4"/>
  <c r="G52" i="4" l="1"/>
  <c r="F52" i="4"/>
  <c r="G59" i="4"/>
  <c r="G47" i="4"/>
  <c r="G66" i="4"/>
  <c r="C9" i="4"/>
  <c r="F71" i="4" l="1"/>
  <c r="F16" i="4"/>
  <c r="F11" i="4"/>
  <c r="F9" i="4"/>
  <c r="F17" i="4"/>
  <c r="F64" i="4"/>
  <c r="F23" i="4"/>
  <c r="F47" i="4"/>
  <c r="F59" i="4"/>
  <c r="F35" i="4"/>
  <c r="F10" i="4"/>
  <c r="F54" i="4"/>
  <c r="F7" i="4"/>
  <c r="F4" i="4"/>
  <c r="F28" i="4"/>
  <c r="F5" i="4"/>
  <c r="F53" i="4"/>
  <c r="F56" i="4"/>
  <c r="F6" i="4"/>
  <c r="F65" i="4"/>
  <c r="F40" i="4"/>
  <c r="F20" i="4"/>
  <c r="F44" i="4"/>
  <c r="E9" i="4"/>
  <c r="E64" i="4" l="1"/>
  <c r="E44" i="4"/>
  <c r="D43" i="4"/>
  <c r="E7" i="4"/>
  <c r="E76" i="4"/>
  <c r="E32" i="4"/>
  <c r="E17" i="4"/>
  <c r="E21" i="4" l="1"/>
  <c r="E23" i="4"/>
  <c r="E59" i="4"/>
  <c r="E35" i="4"/>
  <c r="E71" i="4"/>
  <c r="E11" i="4"/>
  <c r="E83" i="4"/>
  <c r="E54" i="4"/>
  <c r="E78" i="4"/>
  <c r="E5" i="4"/>
  <c r="E80" i="4"/>
  <c r="E31" i="4"/>
  <c r="E42" i="4"/>
  <c r="E45" i="4"/>
  <c r="E46" i="4"/>
  <c r="E4" i="4"/>
  <c r="E16" i="4"/>
  <c r="E56" i="4"/>
  <c r="E53" i="4"/>
  <c r="D4" i="4" l="1"/>
  <c r="D80" i="4"/>
  <c r="D55" i="4"/>
  <c r="D83" i="4" l="1"/>
  <c r="D71" i="4"/>
  <c r="D59" i="4"/>
  <c r="D47" i="4"/>
  <c r="D35" i="4"/>
  <c r="D23" i="4"/>
  <c r="D11" i="4"/>
  <c r="N70" i="4"/>
  <c r="N76" i="4"/>
  <c r="N80" i="4"/>
  <c r="N10" i="4"/>
  <c r="D28" i="4"/>
  <c r="D42" i="4"/>
  <c r="D79" i="4" l="1"/>
  <c r="D5" i="4"/>
  <c r="D65" i="4"/>
  <c r="O83" i="4" l="1"/>
  <c r="O71" i="4"/>
  <c r="O59" i="4"/>
  <c r="O47" i="4"/>
  <c r="O35" i="4"/>
  <c r="O23" i="4"/>
  <c r="O11" i="4"/>
  <c r="N84" i="4"/>
  <c r="O82" i="4"/>
  <c r="O81" i="4"/>
  <c r="O80" i="4"/>
  <c r="O79" i="4"/>
  <c r="O78" i="4"/>
  <c r="O77" i="4"/>
  <c r="B77" i="4"/>
  <c r="B78" i="4" s="1"/>
  <c r="B79" i="4" s="1"/>
  <c r="B80" i="4" s="1"/>
  <c r="B81" i="4" s="1"/>
  <c r="B82" i="4" s="1"/>
  <c r="O76" i="4"/>
  <c r="C5" i="4"/>
  <c r="C8" i="4"/>
  <c r="C7" i="4"/>
  <c r="C10" i="4"/>
  <c r="C4" i="4"/>
  <c r="C6" i="4"/>
  <c r="O84" i="4" l="1"/>
  <c r="N72" i="4"/>
  <c r="O70" i="4"/>
  <c r="O69" i="4"/>
  <c r="O68" i="4"/>
  <c r="O67" i="4"/>
  <c r="O66" i="4"/>
  <c r="B66" i="4"/>
  <c r="B67" i="4" s="1"/>
  <c r="B68" i="4" s="1"/>
  <c r="B69" i="4" s="1"/>
  <c r="B70" i="4" s="1"/>
  <c r="O65" i="4"/>
  <c r="B65" i="4"/>
  <c r="O64" i="4"/>
  <c r="N60" i="4"/>
  <c r="O58" i="4"/>
  <c r="O57" i="4"/>
  <c r="O56" i="4"/>
  <c r="O55" i="4"/>
  <c r="O54" i="4"/>
  <c r="B54" i="4"/>
  <c r="B55" i="4" s="1"/>
  <c r="B56" i="4" s="1"/>
  <c r="B57" i="4" s="1"/>
  <c r="B58" i="4" s="1"/>
  <c r="O53" i="4"/>
  <c r="B53" i="4"/>
  <c r="O52" i="4"/>
  <c r="O40" i="4"/>
  <c r="B41" i="4"/>
  <c r="O41" i="4"/>
  <c r="B42" i="4"/>
  <c r="B43" i="4" s="1"/>
  <c r="B44" i="4" s="1"/>
  <c r="B45" i="4" s="1"/>
  <c r="B46" i="4" s="1"/>
  <c r="O42" i="4"/>
  <c r="O43" i="4"/>
  <c r="O44" i="4"/>
  <c r="O45" i="4"/>
  <c r="O46" i="4"/>
  <c r="N48" i="4"/>
  <c r="N36" i="4"/>
  <c r="O34" i="4"/>
  <c r="O33" i="4"/>
  <c r="O32" i="4"/>
  <c r="O31" i="4"/>
  <c r="O30" i="4"/>
  <c r="O29" i="4"/>
  <c r="B29" i="4"/>
  <c r="B30" i="4" s="1"/>
  <c r="B31" i="4" s="1"/>
  <c r="B32" i="4" s="1"/>
  <c r="B33" i="4" s="1"/>
  <c r="B34" i="4" s="1"/>
  <c r="O28" i="4"/>
  <c r="O16" i="4"/>
  <c r="B17" i="4"/>
  <c r="B18" i="4" s="1"/>
  <c r="B19" i="4" s="1"/>
  <c r="B20" i="4" s="1"/>
  <c r="B21" i="4" s="1"/>
  <c r="B22" i="4" s="1"/>
  <c r="O17" i="4"/>
  <c r="O18" i="4"/>
  <c r="O19" i="4"/>
  <c r="O20" i="4"/>
  <c r="O21" i="4"/>
  <c r="O22" i="4"/>
  <c r="N24" i="4"/>
  <c r="O8" i="4"/>
  <c r="O9" i="4"/>
  <c r="O10" i="4"/>
  <c r="O72" i="4" l="1"/>
  <c r="O60" i="4"/>
  <c r="O48" i="4"/>
  <c r="O36" i="4"/>
  <c r="O24" i="4"/>
  <c r="N12" i="4"/>
  <c r="O7" i="4"/>
  <c r="O6" i="4"/>
  <c r="O5" i="4"/>
  <c r="B5" i="4"/>
  <c r="B6" i="4" s="1"/>
  <c r="B7" i="4" s="1"/>
  <c r="B8" i="4" s="1"/>
  <c r="B9" i="4" s="1"/>
  <c r="B10" i="4" s="1"/>
  <c r="O4" i="4"/>
  <c r="O12" i="4" l="1"/>
</calcChain>
</file>

<file path=xl/sharedStrings.xml><?xml version="1.0" encoding="utf-8"?>
<sst xmlns="http://schemas.openxmlformats.org/spreadsheetml/2006/main" count="88" uniqueCount="52">
  <si>
    <t>序号</t>
    <rPh sb="0" eb="2">
      <t>xu hao</t>
    </rPh>
    <phoneticPr fontId="1" type="noConversion"/>
  </si>
  <si>
    <t>群内昵称</t>
    <rPh sb="0" eb="2">
      <t>qun nei</t>
    </rPh>
    <phoneticPr fontId="1" type="noConversion"/>
  </si>
  <si>
    <t>签到分</t>
    <rPh sb="0" eb="2">
      <t>qian dao</t>
    </rPh>
    <phoneticPr fontId="1" type="noConversion"/>
  </si>
  <si>
    <t>个人总分</t>
    <rPh sb="0" eb="1">
      <t>fen</t>
    </rPh>
    <phoneticPr fontId="1" type="noConversion"/>
  </si>
  <si>
    <t>团队加分</t>
    <rPh sb="0" eb="2">
      <t>tuan dui</t>
    </rPh>
    <phoneticPr fontId="1" type="noConversion"/>
  </si>
  <si>
    <t>合计</t>
    <rPh sb="0" eb="2">
      <t>he ji</t>
    </rPh>
    <phoneticPr fontId="1" type="noConversion"/>
  </si>
  <si>
    <t>奥利给联盟团队</t>
    <rPh sb="0" eb="2">
      <t>tuan dui</t>
    </rPh>
    <phoneticPr fontId="1" type="noConversion"/>
  </si>
  <si>
    <t>伍动乾坤团队</t>
    <rPh sb="0" eb="2">
      <t>tuan dui</t>
    </rPh>
    <phoneticPr fontId="1" type="noConversion"/>
  </si>
  <si>
    <t>智联队</t>
    <rPh sb="0" eb="2">
      <t>tuan dui</t>
    </rPh>
    <phoneticPr fontId="1" type="noConversion"/>
  </si>
  <si>
    <t>没人要的郭德刚团队</t>
    <rPh sb="0" eb="2">
      <t>tuan dui</t>
    </rPh>
    <phoneticPr fontId="1" type="noConversion"/>
  </si>
  <si>
    <t>UFO队</t>
    <rPh sb="0" eb="2">
      <t>tuan dui</t>
    </rPh>
    <phoneticPr fontId="1" type="noConversion"/>
  </si>
  <si>
    <t>英雄联盟团队</t>
    <rPh sb="0" eb="6">
      <t>tuan dui</t>
    </rPh>
    <phoneticPr fontId="1" type="noConversion"/>
  </si>
  <si>
    <t>王者荣耀易燃易爆团队</t>
    <rPh sb="0" eb="2">
      <t>tuan dui</t>
    </rPh>
    <phoneticPr fontId="1" type="noConversion"/>
  </si>
  <si>
    <r>
      <t>奥利给联盟团队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马晨+联创</t>
    </r>
    <rPh sb="0" eb="1">
      <t>hu</t>
    </rPh>
    <phoneticPr fontId="1" type="noConversion"/>
  </si>
  <si>
    <r>
      <t>奥利给联盟团队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马蕾+联创</t>
    </r>
    <rPh sb="0" eb="2">
      <t>lian c</t>
    </rPh>
    <phoneticPr fontId="1" type="noConversion"/>
  </si>
  <si>
    <r>
      <t>奥利给联盟团队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马世伟+联创</t>
    </r>
    <rPh sb="0" eb="2">
      <t>lian c</t>
    </rPh>
    <phoneticPr fontId="1" type="noConversion"/>
  </si>
  <si>
    <r>
      <t>奥利给联盟团队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马思思+董事</t>
    </r>
    <rPh sb="0" eb="2">
      <t>dong shi</t>
    </rPh>
    <phoneticPr fontId="1" type="noConversion"/>
  </si>
  <si>
    <r>
      <t>奥利给联盟团队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樊欣+董事</t>
    </r>
    <rPh sb="0" eb="2">
      <t>dong shi</t>
    </rPh>
    <phoneticPr fontId="1" type="noConversion"/>
  </si>
  <si>
    <r>
      <t>奥利给联盟团队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张雪梅+联创</t>
    </r>
    <rPh sb="0" eb="2">
      <t>lian c</t>
    </rPh>
    <phoneticPr fontId="1" type="noConversion"/>
  </si>
  <si>
    <t>英雄联盟团队+苏炳蔚+董事</t>
    <rPh sb="0" eb="2">
      <t>dong shi</t>
    </rPh>
    <phoneticPr fontId="1" type="noConversion"/>
  </si>
  <si>
    <t>英雄联盟团队+李雪+联创</t>
    <rPh sb="0" eb="2">
      <t>l c</t>
    </rPh>
    <phoneticPr fontId="1" type="noConversion"/>
  </si>
  <si>
    <t>英雄联盟团队+何璇+董事</t>
    <rPh sb="0" eb="2">
      <t>d shi</t>
    </rPh>
    <phoneticPr fontId="1" type="noConversion"/>
  </si>
  <si>
    <t>英雄联盟团队+段灵莎+联创</t>
    <rPh sb="0" eb="2">
      <t>l c</t>
    </rPh>
    <phoneticPr fontId="1" type="noConversion"/>
  </si>
  <si>
    <t>英雄联盟团队+王芜欣+董事</t>
    <rPh sb="0" eb="2">
      <t>d shi</t>
    </rPh>
    <phoneticPr fontId="1" type="noConversion"/>
  </si>
  <si>
    <t>英雄联盟团队+卢金阳+联创</t>
    <rPh sb="0" eb="2">
      <t>l c</t>
    </rPh>
    <phoneticPr fontId="1" type="noConversion"/>
  </si>
  <si>
    <t>英雄联盟团队+肖茹馨+联创</t>
    <rPh sb="0" eb="2">
      <t>l c</t>
    </rPh>
    <phoneticPr fontId="1" type="noConversion"/>
  </si>
  <si>
    <t>智联队+杜锐清+联创</t>
    <rPh sb="0" eb="2">
      <t>l c</t>
    </rPh>
    <phoneticPr fontId="1" type="noConversion"/>
  </si>
  <si>
    <t>智联队+苏倩+联创</t>
    <rPh sb="0" eb="2">
      <t>l c</t>
    </rPh>
    <phoneticPr fontId="1" type="noConversion"/>
  </si>
  <si>
    <t>智联队+赵倩+联创</t>
    <rPh sb="0" eb="2">
      <t>l c</t>
    </rPh>
    <phoneticPr fontId="1" type="noConversion"/>
  </si>
  <si>
    <t>智联队+陈思奇+联创</t>
    <rPh sb="0" eb="2">
      <t>l c</t>
    </rPh>
    <phoneticPr fontId="1" type="noConversion"/>
  </si>
  <si>
    <t>智联队+王清芳+联创</t>
    <rPh sb="0" eb="2">
      <t>l c</t>
    </rPh>
    <phoneticPr fontId="1" type="noConversion"/>
  </si>
  <si>
    <t>智联队+王芳+联创</t>
    <rPh sb="0" eb="2">
      <t>l c</t>
    </rPh>
    <phoneticPr fontId="1" type="noConversion"/>
  </si>
  <si>
    <t>没人要的郭德刚团队+樊春花+董事</t>
    <rPh sb="0" eb="2">
      <t>d shi</t>
    </rPh>
    <phoneticPr fontId="1" type="noConversion"/>
  </si>
  <si>
    <t>没人要的郭德刚团队+李蓉微+联创</t>
    <rPh sb="0" eb="2">
      <t>l c</t>
    </rPh>
    <phoneticPr fontId="1" type="noConversion"/>
  </si>
  <si>
    <t>没人要的郭德刚团队+黄河+董事</t>
    <rPh sb="0" eb="2">
      <t>d shi</t>
    </rPh>
    <phoneticPr fontId="1" type="noConversion"/>
  </si>
  <si>
    <t>没人要的郭德刚团队+索丽+联创</t>
    <rPh sb="0" eb="2">
      <t>l c</t>
    </rPh>
    <phoneticPr fontId="1" type="noConversion"/>
  </si>
  <si>
    <t>没人要的郭德刚团队+文斌+联创</t>
    <rPh sb="0" eb="2">
      <t>l c</t>
    </rPh>
    <phoneticPr fontId="1" type="noConversion"/>
  </si>
  <si>
    <t>UFO队+杨海昀+联创</t>
    <rPh sb="0" eb="2">
      <t>lian c</t>
    </rPh>
    <phoneticPr fontId="1" type="noConversion"/>
  </si>
  <si>
    <t>UFO队+黄婉琪+联创</t>
    <rPh sb="0" eb="2">
      <t>l c</t>
    </rPh>
    <phoneticPr fontId="1" type="noConversion"/>
  </si>
  <si>
    <t>UFO队+杨海燕+董事</t>
    <rPh sb="0" eb="2">
      <t>d shi</t>
    </rPh>
    <phoneticPr fontId="1" type="noConversion"/>
  </si>
  <si>
    <t>UFO队+尹芳芝+联创</t>
    <rPh sb="0" eb="2">
      <t>l c</t>
    </rPh>
    <phoneticPr fontId="1" type="noConversion"/>
  </si>
  <si>
    <t>UFO队+李娜梅+董事</t>
    <rPh sb="0" eb="2">
      <t>dong shi</t>
    </rPh>
    <phoneticPr fontId="1" type="noConversion"/>
  </si>
  <si>
    <t>UFO队+杨娜+联创</t>
    <rPh sb="0" eb="2">
      <t>l c</t>
    </rPh>
    <phoneticPr fontId="1" type="noConversion"/>
  </si>
  <si>
    <t>UFO队+颜瑾+联创</t>
    <rPh sb="0" eb="2">
      <t>l c</t>
    </rPh>
    <phoneticPr fontId="1" type="noConversion"/>
  </si>
  <si>
    <r>
      <t>伍动乾坤团队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周亮+联创</t>
    </r>
    <rPh sb="0" eb="2">
      <t>l c</t>
    </rPh>
    <phoneticPr fontId="1" type="noConversion"/>
  </si>
  <si>
    <r>
      <t>伍动乾坤团队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张凌+联创</t>
    </r>
    <rPh sb="0" eb="2">
      <t>l c</t>
    </rPh>
    <phoneticPr fontId="1" type="noConversion"/>
  </si>
  <si>
    <r>
      <t>伍动乾坤团队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段国雪+董事</t>
    </r>
    <rPh sb="0" eb="2">
      <t>d shi</t>
    </rPh>
    <phoneticPr fontId="1" type="noConversion"/>
  </si>
  <si>
    <r>
      <t>伍动乾坤团队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殷芝琼+联创</t>
    </r>
    <rPh sb="0" eb="2">
      <t>l c</t>
    </rPh>
    <phoneticPr fontId="1" type="noConversion"/>
  </si>
  <si>
    <r>
      <t>伍动乾坤团队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赖昱呈</t>
    </r>
    <r>
      <rPr>
        <sz val="13"/>
        <color rgb="FF000000"/>
        <rFont val="Cambria"/>
        <family val="1"/>
      </rPr>
      <t>+联创</t>
    </r>
    <rPh sb="0" eb="2">
      <t>l c</t>
    </rPh>
    <phoneticPr fontId="1" type="noConversion"/>
  </si>
  <si>
    <r>
      <t>伍动乾坤团队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伍元莉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联创</t>
    </r>
    <rPh sb="0" eb="1">
      <t>jin</t>
    </rPh>
    <phoneticPr fontId="1" type="noConversion"/>
  </si>
  <si>
    <r>
      <t>奥利给联盟团队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普静娴</t>
    </r>
    <r>
      <rPr>
        <sz val="13"/>
        <color rgb="FF000000"/>
        <rFont val="Cambria"/>
        <family val="1"/>
      </rPr>
      <t>+</t>
    </r>
    <r>
      <rPr>
        <sz val="13"/>
        <color rgb="FF000000"/>
        <rFont val="Helvetica Neue"/>
        <family val="2"/>
      </rPr>
      <t>联创</t>
    </r>
    <rPh sb="0" eb="2">
      <t>l c</t>
    </rPh>
    <phoneticPr fontId="1" type="noConversion"/>
  </si>
  <si>
    <r>
      <t>伍动乾坤团队</t>
    </r>
    <r>
      <rPr>
        <sz val="13"/>
        <color rgb="FF000000"/>
        <rFont val="Helvetica Neue"/>
        <family val="1"/>
      </rPr>
      <t>+</t>
    </r>
    <r>
      <rPr>
        <sz val="13"/>
        <color rgb="FF000000"/>
        <rFont val="Helvetica Neue"/>
        <family val="2"/>
      </rPr>
      <t>牟进明</t>
    </r>
    <r>
      <rPr>
        <sz val="13"/>
        <color rgb="FF000000"/>
        <rFont val="Helvetica Neue"/>
        <family val="1"/>
      </rPr>
      <t>+</t>
    </r>
    <r>
      <rPr>
        <sz val="13"/>
        <color rgb="FF000000"/>
        <rFont val="Helvetica Neue"/>
        <family val="2"/>
      </rPr>
      <t>董事</t>
    </r>
    <rPh sb="0" eb="2">
      <t>d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</si>
</sst>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4"/>
      <charset val="134"/>
      <scheme val="minor"/>
    </font>
    <font>
      <sz val="13"/>
      <color rgb="FF000000"/>
      <name val="Helvetica Neue"/>
      <family val="2"/>
    </font>
    <font>
      <sz val="13"/>
      <color rgb="FF000000"/>
      <name val="Cambria"/>
      <family val="1"/>
    </font>
    <font>
      <sz val="13"/>
      <color rgb="FF000000"/>
      <name val="FangSong"/>
      <family val="3"/>
      <charset val="134"/>
    </font>
    <font>
      <sz val="13"/>
      <color rgb="FF000000"/>
      <name val="Helvetica Neue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A3" workbookViewId="0">
      <selection activeCell="G16" sqref="G16"/>
    </sheetView>
  </sheetViews>
  <sheetFormatPr baseColWidth="10" defaultRowHeight="16"/>
  <cols>
    <col min="3" max="3" width="37.1640625" bestFit="1" customWidth="1"/>
  </cols>
  <sheetData>
    <row r="1" spans="1: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ht="31">
      <c r="B2" s="11" t="s">
        <v>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5">
      <c r="B3" s="1" t="s">
        <v>0</v>
      </c>
      <c r="C3" s="2" t="s">
        <v>1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 t="s">
        <v>2</v>
      </c>
      <c r="O3" s="3" t="s">
        <v>3</v>
      </c>
    </row>
    <row r="4" spans="1:15">
      <c r="B4" s="1">
        <v>1</v>
      </c>
      <c r="C4" s="7" t="str">
        <f ca="1">INDIRECT("B2")&amp;"+"&amp;"胡蒙娜"&amp;"+联创"</f>
        <v>王者荣耀易燃易爆团队+胡蒙娜+联创</v>
      </c>
      <c r="D4" s="2">
        <f>5+330+1150+65+330</f>
        <v>1880</v>
      </c>
      <c r="E4" s="2">
        <f>3+2300+3</f>
        <v>2306</v>
      </c>
      <c r="F4" s="2">
        <f>330+20+330+330+330+330</f>
        <v>1670</v>
      </c>
      <c r="G4" s="2">
        <f>330+330+330+2300</f>
        <v>3290</v>
      </c>
      <c r="H4" s="2"/>
      <c r="I4" s="2"/>
      <c r="J4" s="2"/>
      <c r="K4" s="2"/>
      <c r="L4" s="2"/>
      <c r="M4" s="2"/>
      <c r="N4" s="2"/>
      <c r="O4" s="3">
        <f t="shared" ref="O4:O10" si="0">SUM(D4:M4)</f>
        <v>9146</v>
      </c>
    </row>
    <row r="5" spans="1:15">
      <c r="B5" s="1">
        <f t="shared" ref="B5:B10" si="1">B4+1</f>
        <v>2</v>
      </c>
      <c r="C5" s="7" t="str">
        <f ca="1">INDIRECT("B2")&amp;"+"&amp;"郭虹"&amp;"+联创"</f>
        <v>王者荣耀易燃易爆团队+郭虹+联创</v>
      </c>
      <c r="D5" s="2">
        <f>65+10+330</f>
        <v>405</v>
      </c>
      <c r="E5" s="2">
        <f>98+3+5+330</f>
        <v>436</v>
      </c>
      <c r="F5" s="2">
        <f>65</f>
        <v>65</v>
      </c>
      <c r="G5" s="2">
        <f>1150+330</f>
        <v>1480</v>
      </c>
      <c r="H5" s="2"/>
      <c r="I5" s="2"/>
      <c r="J5" s="2"/>
      <c r="K5" s="2"/>
      <c r="L5" s="2"/>
      <c r="M5" s="2"/>
      <c r="N5" s="2"/>
      <c r="O5" s="3">
        <f t="shared" si="0"/>
        <v>2386</v>
      </c>
    </row>
    <row r="6" spans="1:15">
      <c r="B6" s="1">
        <f t="shared" si="1"/>
        <v>3</v>
      </c>
      <c r="C6" s="7" t="str">
        <f ca="1">INDIRECT("B2")&amp;"+"&amp;"胡贤"&amp;"+董事"</f>
        <v>王者荣耀易燃易爆团队+胡贤+董事</v>
      </c>
      <c r="D6" s="2"/>
      <c r="E6" s="2"/>
      <c r="F6" s="2">
        <f>65</f>
        <v>65</v>
      </c>
      <c r="G6" s="6">
        <f>330+330</f>
        <v>660</v>
      </c>
      <c r="H6" s="2"/>
      <c r="I6" s="2"/>
      <c r="J6" s="2"/>
      <c r="K6" s="2"/>
      <c r="L6" s="2"/>
      <c r="M6" s="6"/>
      <c r="N6" s="2"/>
      <c r="O6" s="3">
        <f t="shared" si="0"/>
        <v>725</v>
      </c>
    </row>
    <row r="7" spans="1:15">
      <c r="B7" s="1">
        <f t="shared" si="1"/>
        <v>4</v>
      </c>
      <c r="C7" s="2" t="str">
        <f ca="1">INDIRECT("B2")&amp;"+"&amp;"胡小辉"&amp;"+联创"</f>
        <v>王者荣耀易燃易爆团队+胡小辉+联创</v>
      </c>
      <c r="D7" s="2"/>
      <c r="E7" s="2">
        <f>330+330+330</f>
        <v>990</v>
      </c>
      <c r="F7" s="2">
        <f>330</f>
        <v>330</v>
      </c>
      <c r="G7" s="2"/>
      <c r="H7" s="2"/>
      <c r="I7" s="2"/>
      <c r="J7" s="2"/>
      <c r="K7" s="2"/>
      <c r="L7" s="2"/>
      <c r="M7" s="6"/>
      <c r="N7" s="2"/>
      <c r="O7" s="3">
        <f t="shared" si="0"/>
        <v>1320</v>
      </c>
    </row>
    <row r="8" spans="1:15">
      <c r="B8" s="1">
        <f t="shared" si="1"/>
        <v>5</v>
      </c>
      <c r="C8" s="6" t="str">
        <f ca="1">INDIRECT("B2")&amp;"+"&amp;"唐诚"&amp;"+联创"</f>
        <v>王者荣耀易燃易爆团队+唐诚+联创</v>
      </c>
      <c r="E8" s="2"/>
      <c r="F8" s="2"/>
      <c r="G8" s="6">
        <v>65</v>
      </c>
      <c r="H8" s="2"/>
      <c r="I8" s="2"/>
      <c r="J8" s="2"/>
      <c r="K8" s="2"/>
      <c r="L8" s="2"/>
      <c r="M8" s="6"/>
      <c r="N8" s="2">
        <v>-10</v>
      </c>
      <c r="O8" s="3">
        <f t="shared" si="0"/>
        <v>65</v>
      </c>
    </row>
    <row r="9" spans="1:15">
      <c r="B9" s="1">
        <f t="shared" si="1"/>
        <v>6</v>
      </c>
      <c r="C9" s="6" t="str">
        <f ca="1">INDIRECT("B2")&amp;"+"&amp;"吴端琪"&amp;"+联创"</f>
        <v>王者荣耀易燃易爆团队+吴端琪+联创</v>
      </c>
      <c r="D9" s="2">
        <v>5</v>
      </c>
      <c r="E9" s="2">
        <f>330+3+3</f>
        <v>336</v>
      </c>
      <c r="F9" s="2">
        <f>5+5+2300+1150</f>
        <v>3460</v>
      </c>
      <c r="G9" s="6">
        <f>3+2300+300+330</f>
        <v>2933</v>
      </c>
      <c r="H9" s="2"/>
      <c r="I9" s="2"/>
      <c r="J9" s="2"/>
      <c r="K9" s="2"/>
      <c r="L9" s="2"/>
      <c r="M9" s="6"/>
      <c r="N9" s="2">
        <v>-10</v>
      </c>
      <c r="O9" s="3">
        <f t="shared" si="0"/>
        <v>6734</v>
      </c>
    </row>
    <row r="10" spans="1:15">
      <c r="B10" s="1">
        <f t="shared" si="1"/>
        <v>7</v>
      </c>
      <c r="C10" s="8" t="str">
        <f ca="1">INDIRECT("B2")&amp;"+"&amp;"李志路"&amp;"+联创"</f>
        <v>王者荣耀易燃易爆团队+李志路+联创</v>
      </c>
      <c r="E10" s="2">
        <v>3</v>
      </c>
      <c r="F10" s="2">
        <f>330+330</f>
        <v>660</v>
      </c>
      <c r="G10" s="2">
        <f>10+330</f>
        <v>340</v>
      </c>
      <c r="H10" s="2"/>
      <c r="I10" s="2"/>
      <c r="J10" s="2"/>
      <c r="K10" s="2"/>
      <c r="L10" s="2"/>
      <c r="M10" s="2"/>
      <c r="N10" s="2">
        <f>-10</f>
        <v>-10</v>
      </c>
      <c r="O10" s="3">
        <f t="shared" si="0"/>
        <v>1003</v>
      </c>
    </row>
    <row r="11" spans="1:15">
      <c r="B11" s="14" t="s">
        <v>4</v>
      </c>
      <c r="C11" s="15"/>
      <c r="D11" s="2">
        <f>200+200+30+10+20+300</f>
        <v>760</v>
      </c>
      <c r="E11" s="2">
        <f>300+300</f>
        <v>600</v>
      </c>
      <c r="F11" s="2">
        <f>300+80+160+240+300+300</f>
        <v>1380</v>
      </c>
      <c r="G11" s="2">
        <v>0</v>
      </c>
      <c r="H11" s="2"/>
      <c r="I11" s="2"/>
      <c r="J11" s="2"/>
      <c r="K11" s="2"/>
      <c r="L11" s="2"/>
      <c r="M11" s="2"/>
      <c r="N11" s="2"/>
      <c r="O11" s="3">
        <f>SUM(D11:M11)</f>
        <v>2740</v>
      </c>
    </row>
    <row r="12" spans="1:15">
      <c r="B12" s="16" t="s">
        <v>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4">
        <f>SUM(N4:N11)</f>
        <v>-30</v>
      </c>
      <c r="O12" s="5">
        <f>SUM(O4:O11)+N12</f>
        <v>24089</v>
      </c>
    </row>
    <row r="14" spans="1:15" ht="31">
      <c r="B14" s="11" t="s">
        <v>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</row>
    <row r="15" spans="1:15">
      <c r="B15" s="1" t="s">
        <v>0</v>
      </c>
      <c r="C15" s="2" t="s">
        <v>1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 t="s">
        <v>2</v>
      </c>
      <c r="O15" s="3" t="s">
        <v>3</v>
      </c>
    </row>
    <row r="16" spans="1:15" ht="17">
      <c r="B16" s="1">
        <v>1</v>
      </c>
      <c r="C16" s="9" t="s">
        <v>13</v>
      </c>
      <c r="D16" s="2"/>
      <c r="E16" s="2">
        <f>98+330</f>
        <v>428</v>
      </c>
      <c r="F16" s="2">
        <f>2300+300</f>
        <v>2600</v>
      </c>
      <c r="G16" s="2">
        <f>240+330+65+65+150+380+330</f>
        <v>1560</v>
      </c>
      <c r="H16" s="2"/>
      <c r="I16" s="2"/>
      <c r="J16" s="2"/>
      <c r="K16" s="2"/>
      <c r="L16" s="2"/>
      <c r="M16" s="2"/>
      <c r="N16" s="2"/>
      <c r="O16" s="3">
        <f t="shared" ref="O16:O22" si="2">SUM(D16:M16)</f>
        <v>4588</v>
      </c>
    </row>
    <row r="17" spans="2:15" ht="17">
      <c r="B17" s="1">
        <f t="shared" ref="B17:B22" si="3">B16+1</f>
        <v>2</v>
      </c>
      <c r="C17" s="9" t="s">
        <v>14</v>
      </c>
      <c r="D17" s="2"/>
      <c r="E17" s="2">
        <f>330+98+1150+3+65</f>
        <v>1646</v>
      </c>
      <c r="F17" s="2">
        <f>65+5+330</f>
        <v>400</v>
      </c>
      <c r="G17" s="2"/>
      <c r="H17" s="2"/>
      <c r="I17" s="2"/>
      <c r="J17" s="2"/>
      <c r="K17" s="2"/>
      <c r="L17" s="2"/>
      <c r="M17" s="2"/>
      <c r="N17" s="2"/>
      <c r="O17" s="3">
        <f t="shared" si="2"/>
        <v>2046</v>
      </c>
    </row>
    <row r="18" spans="2:15" ht="17">
      <c r="B18" s="1">
        <f t="shared" si="3"/>
        <v>3</v>
      </c>
      <c r="C18" s="9" t="s">
        <v>15</v>
      </c>
      <c r="D18" s="2"/>
      <c r="E18" s="2"/>
      <c r="F18" s="2">
        <v>330</v>
      </c>
      <c r="G18" s="2"/>
      <c r="H18" s="2"/>
      <c r="I18" s="2"/>
      <c r="J18" s="2"/>
      <c r="K18" s="2"/>
      <c r="L18" s="2"/>
      <c r="M18" s="6"/>
      <c r="N18" s="2"/>
      <c r="O18" s="3">
        <f t="shared" si="2"/>
        <v>330</v>
      </c>
    </row>
    <row r="19" spans="2:15" ht="17">
      <c r="B19" s="1">
        <f t="shared" si="3"/>
        <v>4</v>
      </c>
      <c r="C19" s="9" t="s">
        <v>16</v>
      </c>
      <c r="D19" s="2"/>
      <c r="E19" s="2"/>
      <c r="F19" s="2"/>
      <c r="G19" s="2">
        <v>65</v>
      </c>
      <c r="H19" s="2"/>
      <c r="I19" s="2"/>
      <c r="J19" s="2"/>
      <c r="K19" s="2"/>
      <c r="L19" s="2"/>
      <c r="M19" s="6"/>
      <c r="N19" s="2"/>
      <c r="O19" s="3">
        <f t="shared" si="2"/>
        <v>65</v>
      </c>
    </row>
    <row r="20" spans="2:15" ht="17">
      <c r="B20" s="1">
        <f t="shared" si="3"/>
        <v>5</v>
      </c>
      <c r="C20" s="9" t="s">
        <v>17</v>
      </c>
      <c r="D20" s="2"/>
      <c r="E20" s="2">
        <v>100</v>
      </c>
      <c r="F20" s="2">
        <f>330</f>
        <v>330</v>
      </c>
      <c r="G20" s="2"/>
      <c r="H20" s="2"/>
      <c r="I20" s="2"/>
      <c r="J20" s="2"/>
      <c r="K20" s="2"/>
      <c r="L20" s="2"/>
      <c r="M20" s="6"/>
      <c r="N20" s="2"/>
      <c r="O20" s="3">
        <f t="shared" si="2"/>
        <v>430</v>
      </c>
    </row>
    <row r="21" spans="2:15" ht="17">
      <c r="B21" s="1">
        <f t="shared" si="3"/>
        <v>6</v>
      </c>
      <c r="C21" s="9" t="s">
        <v>50</v>
      </c>
      <c r="D21" s="2"/>
      <c r="E21" s="2">
        <f>98+5+330</f>
        <v>433</v>
      </c>
      <c r="F21" s="2"/>
      <c r="G21" s="2"/>
      <c r="H21" s="2"/>
      <c r="I21" s="2"/>
      <c r="J21" s="2"/>
      <c r="K21" s="2"/>
      <c r="L21" s="2"/>
      <c r="M21" s="6"/>
      <c r="N21" s="2"/>
      <c r="O21" s="3">
        <f t="shared" si="2"/>
        <v>433</v>
      </c>
    </row>
    <row r="22" spans="2:15" ht="17">
      <c r="B22" s="1">
        <f t="shared" si="3"/>
        <v>7</v>
      </c>
      <c r="C22" s="9" t="s">
        <v>18</v>
      </c>
      <c r="D22" s="2"/>
      <c r="E22" s="2"/>
      <c r="F22" s="2">
        <v>330</v>
      </c>
      <c r="G22" s="2"/>
      <c r="H22" s="2"/>
      <c r="I22" s="2"/>
      <c r="J22" s="2"/>
      <c r="K22" s="2"/>
      <c r="L22" s="2"/>
      <c r="M22" s="2"/>
      <c r="N22" s="2"/>
      <c r="O22" s="3">
        <f t="shared" si="2"/>
        <v>330</v>
      </c>
    </row>
    <row r="23" spans="2:15">
      <c r="B23" s="14" t="s">
        <v>4</v>
      </c>
      <c r="C23" s="15"/>
      <c r="D23" s="2">
        <f>100+300</f>
        <v>400</v>
      </c>
      <c r="E23" s="2">
        <f>300+300</f>
        <v>600</v>
      </c>
      <c r="F23" s="2">
        <f>300+300</f>
        <v>600</v>
      </c>
      <c r="G23" s="2">
        <v>300</v>
      </c>
      <c r="H23" s="2"/>
      <c r="I23" s="2"/>
      <c r="J23" s="2"/>
      <c r="K23" s="2"/>
      <c r="L23" s="2"/>
      <c r="M23" s="2"/>
      <c r="N23" s="2"/>
      <c r="O23" s="3">
        <f>SUM(D23:M23)</f>
        <v>1900</v>
      </c>
    </row>
    <row r="24" spans="2:15">
      <c r="B24" s="16" t="s">
        <v>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4">
        <f>SUM(N16:N23)</f>
        <v>0</v>
      </c>
      <c r="O24" s="5">
        <f>SUM(O16:O23)+N24</f>
        <v>10122</v>
      </c>
    </row>
    <row r="26" spans="2:15" ht="31">
      <c r="B26" s="11" t="s">
        <v>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>
      <c r="B27" s="1" t="s">
        <v>0</v>
      </c>
      <c r="C27" s="2" t="s">
        <v>1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2">
        <v>6</v>
      </c>
      <c r="J27" s="2">
        <v>7</v>
      </c>
      <c r="K27" s="2">
        <v>8</v>
      </c>
      <c r="L27" s="2">
        <v>9</v>
      </c>
      <c r="M27" s="2">
        <v>10</v>
      </c>
      <c r="N27" s="2" t="s">
        <v>2</v>
      </c>
      <c r="O27" s="3" t="s">
        <v>3</v>
      </c>
    </row>
    <row r="28" spans="2:15">
      <c r="B28" s="1">
        <v>1</v>
      </c>
      <c r="C28" s="10" t="s">
        <v>26</v>
      </c>
      <c r="D28" s="2">
        <f>330+330+330</f>
        <v>990</v>
      </c>
      <c r="E28" s="2">
        <v>98</v>
      </c>
      <c r="F28" s="2">
        <f>330</f>
        <v>330</v>
      </c>
      <c r="G28" s="2"/>
      <c r="H28" s="2"/>
      <c r="I28" s="2"/>
      <c r="J28" s="2"/>
      <c r="K28" s="2"/>
      <c r="L28" s="2"/>
      <c r="M28" s="2"/>
      <c r="N28" s="2"/>
      <c r="O28" s="3">
        <f t="shared" ref="O28:O34" si="4">SUM(D28:M28)</f>
        <v>1418</v>
      </c>
    </row>
    <row r="29" spans="2:15" ht="17" customHeight="1">
      <c r="B29" s="1">
        <f t="shared" ref="B29:B34" si="5">B28+1</f>
        <v>2</v>
      </c>
      <c r="C29" s="10" t="s">
        <v>27</v>
      </c>
      <c r="D29" s="2"/>
      <c r="E29" s="2"/>
      <c r="F29" s="2"/>
      <c r="G29" s="2">
        <v>330</v>
      </c>
      <c r="H29" s="2"/>
      <c r="I29" s="2"/>
      <c r="J29" s="2"/>
      <c r="K29" s="2"/>
      <c r="L29" s="2"/>
      <c r="M29" s="2"/>
      <c r="N29" s="2"/>
      <c r="O29" s="3">
        <f t="shared" si="4"/>
        <v>330</v>
      </c>
    </row>
    <row r="30" spans="2:15" ht="17" customHeight="1">
      <c r="B30" s="1">
        <f t="shared" si="5"/>
        <v>3</v>
      </c>
      <c r="C30" s="10" t="s">
        <v>28</v>
      </c>
      <c r="D30" s="2"/>
      <c r="E30" s="2">
        <v>3</v>
      </c>
      <c r="F30" s="2"/>
      <c r="G30" s="2"/>
      <c r="H30" s="2"/>
      <c r="I30" s="2"/>
      <c r="J30" s="2"/>
      <c r="K30" s="2"/>
      <c r="L30" s="2"/>
      <c r="M30" s="6"/>
      <c r="N30" s="2"/>
      <c r="O30" s="3">
        <f t="shared" si="4"/>
        <v>3</v>
      </c>
    </row>
    <row r="31" spans="2:15" ht="17" customHeight="1">
      <c r="B31" s="1">
        <f t="shared" si="5"/>
        <v>4</v>
      </c>
      <c r="C31" s="10" t="s">
        <v>29</v>
      </c>
      <c r="D31" s="2"/>
      <c r="E31" s="2">
        <f>100+330+3</f>
        <v>433</v>
      </c>
      <c r="F31" s="2"/>
      <c r="G31" s="2"/>
      <c r="H31" s="2"/>
      <c r="I31" s="2"/>
      <c r="J31" s="2"/>
      <c r="K31" s="2"/>
      <c r="L31" s="2"/>
      <c r="M31" s="6"/>
      <c r="N31" s="2"/>
      <c r="O31" s="3">
        <f t="shared" si="4"/>
        <v>433</v>
      </c>
    </row>
    <row r="32" spans="2:15" ht="17" customHeight="1">
      <c r="B32" s="1">
        <f t="shared" si="5"/>
        <v>5</v>
      </c>
      <c r="C32" s="10" t="s">
        <v>30</v>
      </c>
      <c r="D32" s="2"/>
      <c r="E32" s="2">
        <f>330+330</f>
        <v>660</v>
      </c>
      <c r="F32" s="2"/>
      <c r="G32" s="2"/>
      <c r="H32" s="2"/>
      <c r="I32" s="2"/>
      <c r="J32" s="2"/>
      <c r="K32" s="2"/>
      <c r="L32" s="2"/>
      <c r="M32" s="6"/>
      <c r="N32" s="2"/>
      <c r="O32" s="3">
        <f t="shared" si="4"/>
        <v>660</v>
      </c>
    </row>
    <row r="33" spans="2:15" ht="17" customHeight="1">
      <c r="B33" s="1">
        <f t="shared" si="5"/>
        <v>6</v>
      </c>
      <c r="C33" s="10" t="s">
        <v>31</v>
      </c>
      <c r="D33" s="2"/>
      <c r="E33" s="2"/>
      <c r="F33" s="2"/>
      <c r="G33" s="2"/>
      <c r="H33" s="2"/>
      <c r="I33" s="2"/>
      <c r="J33" s="2"/>
      <c r="K33" s="2"/>
      <c r="L33" s="2"/>
      <c r="M33" s="6"/>
      <c r="N33" s="2"/>
      <c r="O33" s="3">
        <f t="shared" si="4"/>
        <v>0</v>
      </c>
    </row>
    <row r="34" spans="2:15" ht="17">
      <c r="B34" s="1">
        <f t="shared" si="5"/>
        <v>7</v>
      </c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>
        <f t="shared" si="4"/>
        <v>0</v>
      </c>
    </row>
    <row r="35" spans="2:15">
      <c r="B35" s="14" t="s">
        <v>4</v>
      </c>
      <c r="C35" s="15"/>
      <c r="D35" s="2">
        <f>100+300</f>
        <v>400</v>
      </c>
      <c r="E35" s="2">
        <f>300+300</f>
        <v>600</v>
      </c>
      <c r="F35" s="2">
        <f>300+300</f>
        <v>600</v>
      </c>
      <c r="G35" s="2">
        <v>300</v>
      </c>
      <c r="H35" s="2"/>
      <c r="I35" s="2"/>
      <c r="J35" s="2"/>
      <c r="K35" s="2"/>
      <c r="L35" s="2"/>
      <c r="M35" s="2"/>
      <c r="N35" s="2"/>
      <c r="O35" s="3">
        <f>SUM(D35:M35)</f>
        <v>1900</v>
      </c>
    </row>
    <row r="36" spans="2:15">
      <c r="B36" s="16" t="s">
        <v>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4">
        <f>SUM(N28:N35)</f>
        <v>0</v>
      </c>
      <c r="O36" s="5">
        <f>SUM(O28:O35)+N36</f>
        <v>4744</v>
      </c>
    </row>
    <row r="38" spans="2:15" ht="31">
      <c r="B38" s="11" t="s">
        <v>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</row>
    <row r="39" spans="2:15">
      <c r="B39" s="1" t="s">
        <v>0</v>
      </c>
      <c r="C39" s="2" t="s">
        <v>1</v>
      </c>
      <c r="D39" s="2">
        <v>1</v>
      </c>
      <c r="E39" s="2">
        <v>2</v>
      </c>
      <c r="F39" s="2">
        <v>3</v>
      </c>
      <c r="G39" s="2">
        <v>4</v>
      </c>
      <c r="H39" s="2">
        <v>5</v>
      </c>
      <c r="I39" s="2">
        <v>6</v>
      </c>
      <c r="J39" s="2">
        <v>7</v>
      </c>
      <c r="K39" s="2">
        <v>8</v>
      </c>
      <c r="L39" s="2">
        <v>9</v>
      </c>
      <c r="M39" s="2">
        <v>10</v>
      </c>
      <c r="N39" s="2" t="s">
        <v>2</v>
      </c>
      <c r="O39" s="3" t="s">
        <v>3</v>
      </c>
    </row>
    <row r="40" spans="2:15" ht="17">
      <c r="B40" s="1">
        <v>1</v>
      </c>
      <c r="C40" s="9" t="s">
        <v>49</v>
      </c>
      <c r="D40" s="2"/>
      <c r="E40" s="2"/>
      <c r="F40" s="2">
        <f>330+330+330</f>
        <v>990</v>
      </c>
      <c r="G40" s="2">
        <v>330</v>
      </c>
      <c r="H40" s="2"/>
      <c r="I40" s="2"/>
      <c r="J40" s="2"/>
      <c r="K40" s="2"/>
      <c r="L40" s="2"/>
      <c r="M40" s="2"/>
      <c r="N40" s="2"/>
      <c r="O40" s="3">
        <f t="shared" ref="O40:O46" si="6">SUM(D40:M40)</f>
        <v>1320</v>
      </c>
    </row>
    <row r="41" spans="2:15" ht="17">
      <c r="B41" s="1">
        <f t="shared" ref="B41:B46" si="7">B40+1</f>
        <v>2</v>
      </c>
      <c r="C41" s="9" t="s">
        <v>44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6"/>
        <v>0</v>
      </c>
    </row>
    <row r="42" spans="2:15" ht="17">
      <c r="B42" s="1">
        <f t="shared" si="7"/>
        <v>3</v>
      </c>
      <c r="C42" s="9" t="s">
        <v>45</v>
      </c>
      <c r="D42" s="2">
        <f>5+330</f>
        <v>335</v>
      </c>
      <c r="E42" s="2">
        <f>96+330</f>
        <v>426</v>
      </c>
      <c r="F42" s="2"/>
      <c r="G42" s="2">
        <f>10+330+330+330+330</f>
        <v>1330</v>
      </c>
      <c r="H42" s="2"/>
      <c r="I42" s="2"/>
      <c r="J42" s="2"/>
      <c r="K42" s="2"/>
      <c r="L42" s="2"/>
      <c r="M42" s="6"/>
      <c r="N42" s="2"/>
      <c r="O42" s="3">
        <f t="shared" si="6"/>
        <v>2091</v>
      </c>
    </row>
    <row r="43" spans="2:15" ht="17">
      <c r="B43" s="1">
        <f t="shared" si="7"/>
        <v>4</v>
      </c>
      <c r="C43" s="9" t="s">
        <v>46</v>
      </c>
      <c r="D43" s="2">
        <f>330+330</f>
        <v>660</v>
      </c>
      <c r="E43" s="2"/>
      <c r="F43" s="2"/>
      <c r="G43" s="2"/>
      <c r="H43" s="2"/>
      <c r="I43" s="2"/>
      <c r="J43" s="2"/>
      <c r="K43" s="2"/>
      <c r="L43" s="2"/>
      <c r="M43" s="6"/>
      <c r="N43" s="2"/>
      <c r="O43" s="3">
        <f t="shared" si="6"/>
        <v>660</v>
      </c>
    </row>
    <row r="44" spans="2:15" ht="17">
      <c r="B44" s="1">
        <f t="shared" si="7"/>
        <v>5</v>
      </c>
      <c r="C44" s="9" t="s">
        <v>51</v>
      </c>
      <c r="D44" s="2"/>
      <c r="E44" s="2">
        <f>65</f>
        <v>65</v>
      </c>
      <c r="F44" s="2">
        <f>330</f>
        <v>330</v>
      </c>
      <c r="G44" s="2"/>
      <c r="H44" s="2"/>
      <c r="I44" s="2"/>
      <c r="J44" s="2"/>
      <c r="K44" s="2"/>
      <c r="L44" s="2"/>
      <c r="M44" s="6"/>
      <c r="N44" s="2"/>
      <c r="O44" s="3">
        <f t="shared" si="6"/>
        <v>395</v>
      </c>
    </row>
    <row r="45" spans="2:15" ht="17">
      <c r="B45" s="1">
        <f t="shared" si="7"/>
        <v>6</v>
      </c>
      <c r="C45" s="9" t="s">
        <v>48</v>
      </c>
      <c r="D45" s="2"/>
      <c r="E45" s="2">
        <f>96+330+10</f>
        <v>436</v>
      </c>
      <c r="F45" s="2"/>
      <c r="G45" s="2"/>
      <c r="H45" s="2"/>
      <c r="I45" s="2"/>
      <c r="J45" s="2"/>
      <c r="K45" s="2"/>
      <c r="L45" s="2"/>
      <c r="M45" s="6"/>
      <c r="N45" s="2"/>
      <c r="O45" s="3">
        <f t="shared" si="6"/>
        <v>436</v>
      </c>
    </row>
    <row r="46" spans="2:15" ht="17">
      <c r="B46" s="1">
        <f t="shared" si="7"/>
        <v>7</v>
      </c>
      <c r="C46" s="9" t="s">
        <v>47</v>
      </c>
      <c r="D46" s="2"/>
      <c r="E46" s="2">
        <f>98+3</f>
        <v>101</v>
      </c>
      <c r="F46" s="2"/>
      <c r="G46" s="2"/>
      <c r="H46" s="2"/>
      <c r="I46" s="2"/>
      <c r="J46" s="2"/>
      <c r="K46" s="2"/>
      <c r="L46" s="2"/>
      <c r="M46" s="2"/>
      <c r="N46" s="2"/>
      <c r="O46" s="3">
        <f t="shared" si="6"/>
        <v>101</v>
      </c>
    </row>
    <row r="47" spans="2:15">
      <c r="B47" s="14" t="s">
        <v>4</v>
      </c>
      <c r="C47" s="15"/>
      <c r="D47" s="2">
        <f>100+300</f>
        <v>400</v>
      </c>
      <c r="E47" s="2">
        <v>300</v>
      </c>
      <c r="F47" s="2">
        <f>300+80+300</f>
        <v>680</v>
      </c>
      <c r="G47" s="2">
        <f>300</f>
        <v>300</v>
      </c>
      <c r="H47" s="2"/>
      <c r="I47" s="2"/>
      <c r="J47" s="2"/>
      <c r="K47" s="2"/>
      <c r="L47" s="2"/>
      <c r="M47" s="2"/>
      <c r="N47" s="2"/>
      <c r="O47" s="3">
        <f>SUM(D47:M47)</f>
        <v>1680</v>
      </c>
    </row>
    <row r="48" spans="2:15">
      <c r="B48" s="16" t="s">
        <v>5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4">
        <f>SUM(N40:N47)</f>
        <v>0</v>
      </c>
      <c r="O48" s="5">
        <f>SUM(O40:O47)+N48</f>
        <v>6683</v>
      </c>
    </row>
    <row r="50" spans="2:15" ht="31">
      <c r="B50" s="11" t="s">
        <v>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</row>
    <row r="51" spans="2:15">
      <c r="B51" s="1" t="s">
        <v>0</v>
      </c>
      <c r="C51" s="2" t="s">
        <v>1</v>
      </c>
      <c r="D51" s="2">
        <v>1</v>
      </c>
      <c r="E51" s="2">
        <v>2</v>
      </c>
      <c r="F51" s="2">
        <v>3</v>
      </c>
      <c r="G51" s="2">
        <v>4</v>
      </c>
      <c r="H51" s="2">
        <v>5</v>
      </c>
      <c r="I51" s="2">
        <v>6</v>
      </c>
      <c r="J51" s="2">
        <v>7</v>
      </c>
      <c r="K51" s="2">
        <v>8</v>
      </c>
      <c r="L51" s="2">
        <v>9</v>
      </c>
      <c r="M51" s="2">
        <v>10</v>
      </c>
      <c r="N51" s="2" t="s">
        <v>2</v>
      </c>
      <c r="O51" s="3" t="s">
        <v>3</v>
      </c>
    </row>
    <row r="52" spans="2:15">
      <c r="B52" s="1">
        <v>1</v>
      </c>
      <c r="C52" s="10" t="s">
        <v>32</v>
      </c>
      <c r="D52" s="2"/>
      <c r="E52" s="2">
        <v>98</v>
      </c>
      <c r="F52" s="2">
        <f>330</f>
        <v>330</v>
      </c>
      <c r="G52" s="2">
        <f>3700+600</f>
        <v>4300</v>
      </c>
      <c r="H52" s="2"/>
      <c r="I52" s="2"/>
      <c r="J52" s="2"/>
      <c r="K52" s="2"/>
      <c r="L52" s="2"/>
      <c r="M52" s="2"/>
      <c r="N52" s="2"/>
      <c r="O52" s="3">
        <f t="shared" ref="O52:O58" si="8">SUM(D52:M52)</f>
        <v>4728</v>
      </c>
    </row>
    <row r="53" spans="2:15">
      <c r="B53" s="1">
        <f t="shared" ref="B53:B58" si="9">B52+1</f>
        <v>2</v>
      </c>
      <c r="C53" s="10" t="s">
        <v>33</v>
      </c>
      <c r="D53" s="2"/>
      <c r="E53" s="2">
        <f>95+100</f>
        <v>195</v>
      </c>
      <c r="F53" s="2">
        <f>10</f>
        <v>10</v>
      </c>
      <c r="G53" s="2"/>
      <c r="H53" s="2"/>
      <c r="I53" s="2"/>
      <c r="J53" s="2"/>
      <c r="K53" s="2"/>
      <c r="L53" s="2"/>
      <c r="M53" s="2"/>
      <c r="N53" s="2"/>
      <c r="O53" s="3">
        <f t="shared" si="8"/>
        <v>205</v>
      </c>
    </row>
    <row r="54" spans="2:15">
      <c r="B54" s="1">
        <f t="shared" si="9"/>
        <v>3</v>
      </c>
      <c r="C54" s="10" t="s">
        <v>34</v>
      </c>
      <c r="D54" s="2">
        <v>330</v>
      </c>
      <c r="E54" s="2">
        <f>98+330+330+330</f>
        <v>1088</v>
      </c>
      <c r="F54" s="2">
        <f>330+330</f>
        <v>660</v>
      </c>
      <c r="G54" s="2">
        <v>330</v>
      </c>
      <c r="H54" s="2"/>
      <c r="I54" s="2"/>
      <c r="J54" s="2"/>
      <c r="K54" s="2"/>
      <c r="L54" s="2"/>
      <c r="M54" s="6"/>
      <c r="N54" s="2"/>
      <c r="O54" s="3">
        <f t="shared" si="8"/>
        <v>2408</v>
      </c>
    </row>
    <row r="55" spans="2:15">
      <c r="B55" s="1">
        <f t="shared" si="9"/>
        <v>4</v>
      </c>
      <c r="C55" s="10" t="s">
        <v>35</v>
      </c>
      <c r="D55" s="2">
        <f>330+10</f>
        <v>340</v>
      </c>
      <c r="E55" s="2"/>
      <c r="F55" s="2"/>
      <c r="G55" s="2">
        <v>2300</v>
      </c>
      <c r="H55" s="2"/>
      <c r="I55" s="2"/>
      <c r="J55" s="2"/>
      <c r="K55" s="2"/>
      <c r="L55" s="2"/>
      <c r="M55" s="6"/>
      <c r="N55" s="2"/>
      <c r="O55" s="3">
        <f t="shared" si="8"/>
        <v>2640</v>
      </c>
    </row>
    <row r="56" spans="2:15">
      <c r="B56" s="1">
        <f t="shared" si="9"/>
        <v>5</v>
      </c>
      <c r="C56" s="10" t="s">
        <v>36</v>
      </c>
      <c r="D56" s="2">
        <f>2300+10</f>
        <v>2310</v>
      </c>
      <c r="E56" s="2">
        <f>96+330</f>
        <v>426</v>
      </c>
      <c r="F56" s="2">
        <f>5+330</f>
        <v>335</v>
      </c>
      <c r="G56" s="2"/>
      <c r="H56" s="2"/>
      <c r="I56" s="2"/>
      <c r="J56" s="2"/>
      <c r="K56" s="2"/>
      <c r="L56" s="2"/>
      <c r="M56" s="6"/>
      <c r="N56" s="2"/>
      <c r="O56" s="3">
        <f t="shared" si="8"/>
        <v>3071</v>
      </c>
    </row>
    <row r="57" spans="2:15">
      <c r="B57" s="1">
        <f t="shared" si="9"/>
        <v>6</v>
      </c>
      <c r="C57" s="10"/>
      <c r="D57" s="2"/>
      <c r="E57" s="6">
        <v>96</v>
      </c>
      <c r="F57" s="2"/>
      <c r="G57" s="2"/>
      <c r="H57" s="2"/>
      <c r="I57" s="2"/>
      <c r="J57" s="2"/>
      <c r="K57" s="2"/>
      <c r="L57" s="2"/>
      <c r="M57" s="6"/>
      <c r="N57" s="2"/>
      <c r="O57" s="3">
        <f t="shared" si="8"/>
        <v>96</v>
      </c>
    </row>
    <row r="58" spans="2:15" ht="17">
      <c r="B58" s="1">
        <f t="shared" si="9"/>
        <v>7</v>
      </c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8"/>
        <v>0</v>
      </c>
    </row>
    <row r="59" spans="2:15">
      <c r="B59" s="14" t="s">
        <v>4</v>
      </c>
      <c r="C59" s="15"/>
      <c r="D59" s="2">
        <f>100+300</f>
        <v>400</v>
      </c>
      <c r="E59" s="2">
        <f>300+300</f>
        <v>600</v>
      </c>
      <c r="F59" s="2">
        <f>300+80+300</f>
        <v>680</v>
      </c>
      <c r="G59" s="2">
        <f>300</f>
        <v>300</v>
      </c>
      <c r="H59" s="2"/>
      <c r="I59" s="2"/>
      <c r="J59" s="2"/>
      <c r="K59" s="2"/>
      <c r="L59" s="2"/>
      <c r="M59" s="2"/>
      <c r="N59" s="2"/>
      <c r="O59" s="3">
        <f>SUM(D59:M59)</f>
        <v>1980</v>
      </c>
    </row>
    <row r="60" spans="2:15">
      <c r="B60" s="16" t="s">
        <v>5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4">
        <f>SUM(N52:N59)</f>
        <v>0</v>
      </c>
      <c r="O60" s="5">
        <f>SUM(O52:O59)+N60</f>
        <v>15128</v>
      </c>
    </row>
    <row r="62" spans="2:15" ht="31">
      <c r="B62" s="11" t="s">
        <v>10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3"/>
    </row>
    <row r="63" spans="2:15">
      <c r="B63" s="1" t="s">
        <v>0</v>
      </c>
      <c r="C63" s="2" t="s">
        <v>1</v>
      </c>
      <c r="D63" s="2">
        <v>1</v>
      </c>
      <c r="E63" s="2">
        <v>2</v>
      </c>
      <c r="F63" s="2">
        <v>3</v>
      </c>
      <c r="G63" s="2">
        <v>4</v>
      </c>
      <c r="H63" s="2">
        <v>5</v>
      </c>
      <c r="I63" s="2">
        <v>6</v>
      </c>
      <c r="J63" s="2">
        <v>7</v>
      </c>
      <c r="K63" s="2">
        <v>8</v>
      </c>
      <c r="L63" s="2">
        <v>9</v>
      </c>
      <c r="M63" s="2">
        <v>10</v>
      </c>
      <c r="N63" s="2" t="s">
        <v>2</v>
      </c>
      <c r="O63" s="3" t="s">
        <v>3</v>
      </c>
    </row>
    <row r="64" spans="2:15">
      <c r="B64" s="1">
        <v>1</v>
      </c>
      <c r="C64" s="10" t="s">
        <v>37</v>
      </c>
      <c r="D64" s="2">
        <v>330</v>
      </c>
      <c r="E64" s="2">
        <f>20+330+330+330</f>
        <v>1010</v>
      </c>
      <c r="F64" s="2">
        <f>5+330+10+330+330</f>
        <v>1005</v>
      </c>
      <c r="G64" s="2">
        <f>330+330+200+330</f>
        <v>1190</v>
      </c>
      <c r="H64" s="2"/>
      <c r="I64" s="2"/>
      <c r="J64" s="2"/>
      <c r="K64" s="2"/>
      <c r="L64" s="2"/>
      <c r="M64" s="2"/>
      <c r="N64" s="2"/>
      <c r="O64" s="3">
        <f t="shared" ref="O64:O70" si="10">SUM(D64:M64)</f>
        <v>3535</v>
      </c>
    </row>
    <row r="65" spans="2:15">
      <c r="B65" s="1">
        <f t="shared" ref="B65:B70" si="11">B64+1</f>
        <v>2</v>
      </c>
      <c r="C65" s="10" t="s">
        <v>38</v>
      </c>
      <c r="D65" s="2">
        <f>330+330</f>
        <v>660</v>
      </c>
      <c r="E65" s="2">
        <v>330</v>
      </c>
      <c r="F65" s="2">
        <f>1150</f>
        <v>1150</v>
      </c>
      <c r="G65" s="2"/>
      <c r="H65" s="2"/>
      <c r="I65" s="2"/>
      <c r="J65" s="2"/>
      <c r="K65" s="2"/>
      <c r="L65" s="2"/>
      <c r="M65" s="2"/>
      <c r="N65" s="2"/>
      <c r="O65" s="3">
        <f t="shared" si="10"/>
        <v>2140</v>
      </c>
    </row>
    <row r="66" spans="2:15">
      <c r="B66" s="1">
        <f t="shared" si="11"/>
        <v>3</v>
      </c>
      <c r="C66" s="10" t="s">
        <v>39</v>
      </c>
      <c r="D66" s="2">
        <v>330</v>
      </c>
      <c r="E66" s="2">
        <v>96</v>
      </c>
      <c r="F66" s="2">
        <v>330</v>
      </c>
      <c r="G66" s="2">
        <f>20+1150</f>
        <v>1170</v>
      </c>
      <c r="H66" s="2"/>
      <c r="I66" s="2"/>
      <c r="J66" s="2"/>
      <c r="K66" s="2"/>
      <c r="L66" s="2"/>
      <c r="M66" s="6"/>
      <c r="N66" s="2"/>
      <c r="O66" s="3">
        <f t="shared" si="10"/>
        <v>1926</v>
      </c>
    </row>
    <row r="67" spans="2:15">
      <c r="B67" s="1">
        <f t="shared" si="11"/>
        <v>4</v>
      </c>
      <c r="C67" s="10" t="s">
        <v>40</v>
      </c>
      <c r="D67" s="2"/>
      <c r="E67" s="2"/>
      <c r="F67" s="2"/>
      <c r="G67" s="2">
        <v>330</v>
      </c>
      <c r="H67" s="2"/>
      <c r="I67" s="2"/>
      <c r="J67" s="2"/>
      <c r="K67" s="2"/>
      <c r="L67" s="2"/>
      <c r="M67" s="6"/>
      <c r="N67" s="2"/>
      <c r="O67" s="3">
        <f t="shared" si="10"/>
        <v>330</v>
      </c>
    </row>
    <row r="68" spans="2:15">
      <c r="B68" s="1">
        <f t="shared" si="11"/>
        <v>5</v>
      </c>
      <c r="C68" s="10" t="s">
        <v>41</v>
      </c>
      <c r="D68" s="2"/>
      <c r="E68" s="2"/>
      <c r="F68" s="2"/>
      <c r="G68" s="2"/>
      <c r="H68" s="2"/>
      <c r="I68" s="2"/>
      <c r="J68" s="2"/>
      <c r="K68" s="2"/>
      <c r="L68" s="2"/>
      <c r="M68" s="6"/>
      <c r="N68" s="2"/>
      <c r="O68" s="3">
        <f t="shared" si="10"/>
        <v>0</v>
      </c>
    </row>
    <row r="69" spans="2:15">
      <c r="B69" s="1">
        <f t="shared" si="11"/>
        <v>6</v>
      </c>
      <c r="C69" s="10" t="s">
        <v>42</v>
      </c>
      <c r="D69" s="2"/>
      <c r="E69" s="2"/>
      <c r="F69" s="2"/>
      <c r="G69" s="2"/>
      <c r="H69" s="2"/>
      <c r="I69" s="2"/>
      <c r="J69" s="2"/>
      <c r="K69" s="2"/>
      <c r="L69" s="2"/>
      <c r="M69" s="6"/>
      <c r="N69" s="2"/>
      <c r="O69" s="3">
        <f t="shared" si="10"/>
        <v>0</v>
      </c>
    </row>
    <row r="70" spans="2:15">
      <c r="B70" s="1">
        <f t="shared" si="11"/>
        <v>7</v>
      </c>
      <c r="C70" s="10" t="s">
        <v>43</v>
      </c>
      <c r="D70" s="2"/>
      <c r="E70" s="2">
        <v>330</v>
      </c>
      <c r="F70" s="2"/>
      <c r="G70" s="2"/>
      <c r="H70" s="2"/>
      <c r="I70" s="2"/>
      <c r="J70" s="2"/>
      <c r="K70" s="2"/>
      <c r="L70" s="2"/>
      <c r="M70" s="2"/>
      <c r="N70" s="2">
        <f>-10</f>
        <v>-10</v>
      </c>
      <c r="O70" s="3">
        <f t="shared" si="10"/>
        <v>330</v>
      </c>
    </row>
    <row r="71" spans="2:15">
      <c r="B71" s="14" t="s">
        <v>4</v>
      </c>
      <c r="C71" s="15"/>
      <c r="D71" s="2">
        <f>100+300</f>
        <v>400</v>
      </c>
      <c r="E71" s="2">
        <f>300+300</f>
        <v>600</v>
      </c>
      <c r="F71" s="2">
        <f>300+80+300</f>
        <v>680</v>
      </c>
      <c r="G71" s="2">
        <v>0</v>
      </c>
      <c r="H71" s="2"/>
      <c r="I71" s="2"/>
      <c r="J71" s="2"/>
      <c r="K71" s="2"/>
      <c r="L71" s="2"/>
      <c r="M71" s="2"/>
      <c r="N71" s="2"/>
      <c r="O71" s="3">
        <f>SUM(D71:M71)</f>
        <v>1680</v>
      </c>
    </row>
    <row r="72" spans="2:15">
      <c r="B72" s="16" t="s">
        <v>5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4">
        <f>SUM(N64:N71)</f>
        <v>-10</v>
      </c>
      <c r="O72" s="5">
        <f>SUM(O64:O71)+N72</f>
        <v>9931</v>
      </c>
    </row>
    <row r="74" spans="2:15" ht="31">
      <c r="B74" s="11" t="s">
        <v>11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/>
    </row>
    <row r="75" spans="2:15">
      <c r="B75" s="1" t="s">
        <v>0</v>
      </c>
      <c r="C75" s="2" t="s">
        <v>1</v>
      </c>
      <c r="D75" s="2">
        <v>1</v>
      </c>
      <c r="E75" s="2">
        <v>2</v>
      </c>
      <c r="F75" s="2">
        <v>3</v>
      </c>
      <c r="G75" s="2">
        <v>4</v>
      </c>
      <c r="H75" s="2">
        <v>5</v>
      </c>
      <c r="I75" s="2">
        <v>6</v>
      </c>
      <c r="J75" s="2">
        <v>7</v>
      </c>
      <c r="K75" s="2">
        <v>8</v>
      </c>
      <c r="L75" s="2">
        <v>9</v>
      </c>
      <c r="M75" s="2">
        <v>10</v>
      </c>
      <c r="N75" s="2" t="s">
        <v>2</v>
      </c>
      <c r="O75" s="3" t="s">
        <v>3</v>
      </c>
    </row>
    <row r="76" spans="2:15">
      <c r="B76" s="1">
        <v>1</v>
      </c>
      <c r="C76" s="10" t="s">
        <v>19</v>
      </c>
      <c r="E76" s="2">
        <f>5+65+330</f>
        <v>400</v>
      </c>
      <c r="F76" s="2">
        <v>65</v>
      </c>
      <c r="G76" s="2">
        <f>330+10</f>
        <v>340</v>
      </c>
      <c r="H76" s="2"/>
      <c r="I76" s="2"/>
      <c r="J76" s="2"/>
      <c r="K76" s="2"/>
      <c r="L76" s="2"/>
      <c r="M76" s="2"/>
      <c r="N76" s="2">
        <f>-10-10</f>
        <v>-20</v>
      </c>
      <c r="O76" s="3">
        <f t="shared" ref="O76:O82" si="12">SUM(D76:M76)</f>
        <v>805</v>
      </c>
    </row>
    <row r="77" spans="2:15">
      <c r="B77" s="1">
        <f t="shared" ref="B77:B82" si="13">B76+1</f>
        <v>2</v>
      </c>
      <c r="C77" s="10" t="s">
        <v>20</v>
      </c>
      <c r="D77" s="2">
        <v>380</v>
      </c>
      <c r="E77" s="2"/>
      <c r="F77" s="2"/>
      <c r="G77" s="2">
        <v>330</v>
      </c>
      <c r="H77" s="2"/>
      <c r="I77" s="2"/>
      <c r="J77" s="2"/>
      <c r="K77" s="2"/>
      <c r="L77" s="2"/>
      <c r="M77" s="2"/>
      <c r="N77" s="2"/>
      <c r="O77" s="3">
        <f t="shared" si="12"/>
        <v>710</v>
      </c>
    </row>
    <row r="78" spans="2:15">
      <c r="B78" s="1">
        <f t="shared" si="13"/>
        <v>3</v>
      </c>
      <c r="C78" s="10" t="s">
        <v>21</v>
      </c>
      <c r="D78" s="2"/>
      <c r="E78" s="2">
        <f>330</f>
        <v>330</v>
      </c>
      <c r="G78" s="2">
        <f>1150+330+330</f>
        <v>1810</v>
      </c>
      <c r="H78" s="2"/>
      <c r="I78" s="2"/>
      <c r="J78" s="2"/>
      <c r="K78" s="2"/>
      <c r="L78" s="2"/>
      <c r="M78" s="6"/>
      <c r="N78" s="2"/>
      <c r="O78" s="3">
        <f t="shared" si="12"/>
        <v>2140</v>
      </c>
    </row>
    <row r="79" spans="2:15">
      <c r="B79" s="1">
        <f t="shared" si="13"/>
        <v>4</v>
      </c>
      <c r="C79" s="10" t="s">
        <v>22</v>
      </c>
      <c r="D79" s="2">
        <f>5+330+330+65</f>
        <v>730</v>
      </c>
      <c r="E79" s="2">
        <v>330</v>
      </c>
      <c r="F79" s="2">
        <v>65</v>
      </c>
      <c r="G79" s="2">
        <f>1390</f>
        <v>1390</v>
      </c>
      <c r="H79" s="2"/>
      <c r="I79" s="2"/>
      <c r="J79" s="2"/>
      <c r="K79" s="2"/>
      <c r="L79" s="2"/>
      <c r="M79" s="6"/>
      <c r="N79" s="2"/>
      <c r="O79" s="3">
        <f t="shared" si="12"/>
        <v>2515</v>
      </c>
    </row>
    <row r="80" spans="2:15">
      <c r="B80" s="1">
        <f t="shared" si="13"/>
        <v>5</v>
      </c>
      <c r="C80" s="10" t="s">
        <v>23</v>
      </c>
      <c r="D80" s="2">
        <f>65+3</f>
        <v>68</v>
      </c>
      <c r="E80" s="2">
        <f>65+3+5</f>
        <v>73</v>
      </c>
      <c r="F80" s="2"/>
      <c r="G80" s="2"/>
      <c r="H80" s="2"/>
      <c r="I80" s="2"/>
      <c r="J80" s="2"/>
      <c r="K80" s="2"/>
      <c r="L80" s="2"/>
      <c r="M80" s="6"/>
      <c r="N80" s="2">
        <f>-10-10</f>
        <v>-20</v>
      </c>
      <c r="O80" s="3">
        <f t="shared" si="12"/>
        <v>141</v>
      </c>
    </row>
    <row r="81" spans="2:15">
      <c r="B81" s="1">
        <f t="shared" si="13"/>
        <v>6</v>
      </c>
      <c r="C81" s="10" t="s">
        <v>24</v>
      </c>
      <c r="D81" s="2"/>
      <c r="E81" s="2"/>
      <c r="F81" s="2"/>
      <c r="G81" s="2"/>
      <c r="H81" s="2"/>
      <c r="I81" s="2"/>
      <c r="J81" s="2"/>
      <c r="K81" s="2"/>
      <c r="L81" s="2"/>
      <c r="M81" s="6"/>
      <c r="N81" s="2"/>
      <c r="O81" s="3">
        <f t="shared" si="12"/>
        <v>0</v>
      </c>
    </row>
    <row r="82" spans="2:15">
      <c r="B82" s="1">
        <f t="shared" si="13"/>
        <v>7</v>
      </c>
      <c r="C82" s="10" t="s">
        <v>25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12"/>
        <v>0</v>
      </c>
    </row>
    <row r="83" spans="2:15">
      <c r="B83" s="14" t="s">
        <v>4</v>
      </c>
      <c r="C83" s="15"/>
      <c r="D83" s="2">
        <f>100+300</f>
        <v>400</v>
      </c>
      <c r="E83" s="2">
        <f>300+300</f>
        <v>600</v>
      </c>
      <c r="F83" s="2">
        <v>300</v>
      </c>
      <c r="G83" s="2">
        <v>300</v>
      </c>
      <c r="H83" s="2"/>
      <c r="I83" s="2"/>
      <c r="J83" s="2"/>
      <c r="K83" s="2"/>
      <c r="L83" s="2"/>
      <c r="M83" s="2"/>
      <c r="N83" s="2"/>
      <c r="O83" s="3">
        <f>SUM(D83:M83)</f>
        <v>1600</v>
      </c>
    </row>
    <row r="84" spans="2:15">
      <c r="B84" s="16" t="s">
        <v>5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4">
        <f>SUM(N76:N83)</f>
        <v>-40</v>
      </c>
      <c r="O84" s="5">
        <f>SUM(O76:O83)+N84</f>
        <v>7871</v>
      </c>
    </row>
  </sheetData>
  <mergeCells count="21">
    <mergeCell ref="B74:O74"/>
    <mergeCell ref="B83:C83"/>
    <mergeCell ref="B84:M84"/>
    <mergeCell ref="B72:M72"/>
    <mergeCell ref="B50:O50"/>
    <mergeCell ref="B59:C59"/>
    <mergeCell ref="B60:M60"/>
    <mergeCell ref="B62:O62"/>
    <mergeCell ref="B71:C71"/>
    <mergeCell ref="B24:M24"/>
    <mergeCell ref="B26:O26"/>
    <mergeCell ref="B35:C35"/>
    <mergeCell ref="B36:M36"/>
    <mergeCell ref="B48:M48"/>
    <mergeCell ref="B38:O38"/>
    <mergeCell ref="B47:C47"/>
    <mergeCell ref="B2:O2"/>
    <mergeCell ref="B11:C11"/>
    <mergeCell ref="B12:M12"/>
    <mergeCell ref="B14:O14"/>
    <mergeCell ref="B23:C2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工作表2</vt:lpstr>
      <vt:lpstr>蒙娜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2020-02-12T14:03:45Z</dcterms:created>
  <dcterms:modified xsi:type="dcterms:W3CDTF">2020-02-20T06:46:36Z</dcterms:modified>
</cp:coreProperties>
</file>