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overjh\OneDrive - University of Florida\Analytics\Outside Presentations\"/>
    </mc:Choice>
  </mc:AlternateContent>
  <xr:revisionPtr revIDLastSave="0" documentId="8_{DF2D9047-E054-4317-B6DC-01AA0DBB494E}" xr6:coauthVersionLast="45" xr6:coauthVersionMax="45" xr10:uidLastSave="{00000000-0000-0000-0000-000000000000}"/>
  <bookViews>
    <workbookView xWindow="28680" yWindow="-120" windowWidth="29040" windowHeight="15840" xr2:uid="{BAA96A90-281C-4A62-99D8-E8F4DEB1B663}"/>
  </bookViews>
  <sheets>
    <sheet name="RawData" sheetId="2" r:id="rId1"/>
    <sheet name="Correlation User-based" sheetId="1" r:id="rId2"/>
    <sheet name="Correlation Item-based" sheetId="3" r:id="rId3"/>
  </sheets>
  <definedNames>
    <definedName name="correlations">'Correlation Item-based'!$D$23:$J$29</definedName>
    <definedName name="Person">'Correlation Item-based'!$C$8:$C$14</definedName>
    <definedName name="Ratings">'Correlation Item-based'!$D$8:$I$14</definedName>
    <definedName name="Restaurant">'Correlation Item-based'!$D$7:$I$7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2" i="3" l="1"/>
  <c r="F42" i="3" s="1"/>
  <c r="H42" i="3" s="1"/>
  <c r="D42" i="3"/>
  <c r="E41" i="3"/>
  <c r="D41" i="3"/>
  <c r="E40" i="3"/>
  <c r="F40" i="3" s="1"/>
  <c r="H40" i="3" s="1"/>
  <c r="D40" i="3"/>
  <c r="D39" i="3"/>
  <c r="E39" i="3" s="1"/>
  <c r="D38" i="3"/>
  <c r="E38" i="3" s="1"/>
  <c r="D37" i="3"/>
  <c r="E37" i="3" s="1"/>
  <c r="I20" i="3"/>
  <c r="H20" i="3"/>
  <c r="G20" i="3"/>
  <c r="F20" i="3"/>
  <c r="E20" i="3"/>
  <c r="D20" i="3"/>
  <c r="D19" i="3"/>
  <c r="C19" i="3"/>
  <c r="C18" i="3"/>
  <c r="J17" i="3"/>
  <c r="I17" i="3"/>
  <c r="H17" i="3"/>
  <c r="G17" i="3"/>
  <c r="G18" i="3" s="1"/>
  <c r="F17" i="3"/>
  <c r="F19" i="3" s="1"/>
  <c r="E17" i="3"/>
  <c r="D17" i="3"/>
  <c r="J16" i="3"/>
  <c r="I16" i="3"/>
  <c r="I18" i="3" s="1"/>
  <c r="H16" i="3"/>
  <c r="G16" i="3"/>
  <c r="F16" i="3"/>
  <c r="E16" i="3"/>
  <c r="E18" i="3" s="1"/>
  <c r="D16" i="3"/>
  <c r="D18" i="3" s="1"/>
  <c r="J14" i="3"/>
  <c r="J13" i="3"/>
  <c r="J12" i="3"/>
  <c r="J11" i="3"/>
  <c r="J10" i="3"/>
  <c r="D34" i="3" s="1"/>
  <c r="J9" i="3"/>
  <c r="J8" i="3"/>
  <c r="I19" i="3" l="1"/>
  <c r="F18" i="3"/>
  <c r="H18" i="3"/>
  <c r="G42" i="3"/>
  <c r="J18" i="3"/>
  <c r="G37" i="3"/>
  <c r="F37" i="3"/>
  <c r="H37" i="3" s="1"/>
  <c r="G39" i="3"/>
  <c r="F39" i="3"/>
  <c r="H39" i="3" s="1"/>
  <c r="G41" i="3"/>
  <c r="G38" i="3"/>
  <c r="F38" i="3"/>
  <c r="H38" i="3" s="1"/>
  <c r="G40" i="3"/>
  <c r="E19" i="3"/>
  <c r="G19" i="3"/>
  <c r="F41" i="3"/>
  <c r="H41" i="3" s="1"/>
  <c r="H19" i="3"/>
  <c r="M19" i="3" l="1"/>
  <c r="D32" i="3" s="1"/>
  <c r="J19" i="3"/>
  <c r="C22" i="3"/>
  <c r="D44" i="3"/>
  <c r="D45" i="3" s="1"/>
  <c r="G40" i="1" l="1"/>
  <c r="G41" i="1" s="1"/>
  <c r="K33" i="1"/>
  <c r="K34" i="1"/>
  <c r="K35" i="1"/>
  <c r="K36" i="1"/>
  <c r="K37" i="1"/>
  <c r="K38" i="1"/>
  <c r="K32" i="1"/>
  <c r="J33" i="1"/>
  <c r="J34" i="1"/>
  <c r="J35" i="1"/>
  <c r="J36" i="1"/>
  <c r="J37" i="1"/>
  <c r="J38" i="1"/>
  <c r="J32" i="1"/>
  <c r="I33" i="1"/>
  <c r="I34" i="1"/>
  <c r="I35" i="1"/>
  <c r="I36" i="1"/>
  <c r="I37" i="1"/>
  <c r="I38" i="1"/>
  <c r="I32" i="1"/>
  <c r="H33" i="1"/>
  <c r="H34" i="1"/>
  <c r="H35" i="1"/>
  <c r="H36" i="1"/>
  <c r="H37" i="1"/>
  <c r="H38" i="1"/>
  <c r="H32" i="1"/>
  <c r="G33" i="1"/>
  <c r="G34" i="1"/>
  <c r="G35" i="1"/>
  <c r="G36" i="1"/>
  <c r="G37" i="1"/>
  <c r="G38" i="1"/>
  <c r="G32" i="1"/>
  <c r="F33" i="1"/>
  <c r="F34" i="1"/>
  <c r="F35" i="1"/>
  <c r="F36" i="1"/>
  <c r="F37" i="1"/>
  <c r="F38" i="1"/>
  <c r="F32" i="1"/>
  <c r="E32" i="1"/>
  <c r="F18" i="1"/>
  <c r="G18" i="1"/>
  <c r="C19" i="1"/>
  <c r="C18" i="1"/>
  <c r="E17" i="1"/>
  <c r="E18" i="1" s="1"/>
  <c r="F17" i="1"/>
  <c r="G17" i="1"/>
  <c r="H17" i="1"/>
  <c r="I17" i="1"/>
  <c r="D17" i="1"/>
  <c r="E16" i="1"/>
  <c r="E19" i="1" s="1"/>
  <c r="F16" i="1"/>
  <c r="F19" i="1" s="1"/>
  <c r="G16" i="1"/>
  <c r="G19" i="1" s="1"/>
  <c r="H16" i="1"/>
  <c r="H18" i="1" s="1"/>
  <c r="I16" i="1"/>
  <c r="I18" i="1" s="1"/>
  <c r="D16" i="1"/>
  <c r="D19" i="1" s="1"/>
  <c r="J9" i="1"/>
  <c r="J10" i="1"/>
  <c r="J11" i="1"/>
  <c r="J12" i="1"/>
  <c r="J13" i="1"/>
  <c r="J14" i="1"/>
  <c r="J8" i="1"/>
  <c r="I19" i="1" l="1"/>
  <c r="H19" i="1"/>
  <c r="J19" i="1" s="1"/>
  <c r="D18" i="1"/>
  <c r="M19" i="1" l="1"/>
  <c r="Q19" i="1" s="1"/>
  <c r="C21" i="1"/>
  <c r="J18" i="1"/>
</calcChain>
</file>

<file path=xl/sharedStrings.xml><?xml version="1.0" encoding="utf-8"?>
<sst xmlns="http://schemas.openxmlformats.org/spreadsheetml/2006/main" count="106" uniqueCount="36">
  <si>
    <t>Restaurant Preferences</t>
  </si>
  <si>
    <t>Group Members</t>
  </si>
  <si>
    <t>Chipotle</t>
  </si>
  <si>
    <t>Sushi2Go</t>
  </si>
  <si>
    <t>Chick-Fil-A</t>
  </si>
  <si>
    <t>Just Salad</t>
  </si>
  <si>
    <t>Firehouse Subs</t>
  </si>
  <si>
    <t>Rising Roll</t>
  </si>
  <si>
    <t>Alan Cooks</t>
  </si>
  <si>
    <t>Rich Luster</t>
  </si>
  <si>
    <t>Aner Celebrate</t>
  </si>
  <si>
    <t>Yang Tree</t>
  </si>
  <si>
    <t>Steve Tough</t>
  </si>
  <si>
    <t>Jim Vacuum</t>
  </si>
  <si>
    <t>Sian French</t>
  </si>
  <si>
    <t>Mean</t>
  </si>
  <si>
    <t>Person 1</t>
  </si>
  <si>
    <t>Person 2</t>
  </si>
  <si>
    <t>Correlation</t>
  </si>
  <si>
    <t>Predict Rating for</t>
  </si>
  <si>
    <t>Person</t>
  </si>
  <si>
    <t>Similarity</t>
  </si>
  <si>
    <t>Rest. Rating</t>
  </si>
  <si>
    <t>Adjustment</t>
  </si>
  <si>
    <t>Abs. Correlation</t>
  </si>
  <si>
    <t>Total Adjustment</t>
  </si>
  <si>
    <t>Final Rating</t>
  </si>
  <si>
    <t>Index</t>
  </si>
  <si>
    <t>Rest. 1</t>
  </si>
  <si>
    <t>Rest. 2</t>
  </si>
  <si>
    <t>Correlation between selected restaurants</t>
  </si>
  <si>
    <t>Person Mean</t>
  </si>
  <si>
    <t>Rating</t>
  </si>
  <si>
    <t>Rest. Rating Mean</t>
  </si>
  <si>
    <t>Abs. Sim</t>
  </si>
  <si>
    <t>Final Rating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</si>
</sst>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_);_(* \(#,##0.0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2" fillId="0" borderId="0" xfId="0" applyFont="1"/>
    <xf numFmtId="0" fontId="2" fillId="5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right"/>
    </xf>
    <xf numFmtId="0" fontId="2" fillId="0" borderId="1" xfId="0" applyFont="1" applyBorder="1"/>
    <xf numFmtId="0" fontId="2" fillId="0" borderId="1" xfId="0" applyFont="1" applyFill="1" applyBorder="1"/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/>
    <xf numFmtId="0" fontId="1" fillId="7" borderId="0" xfId="0" applyFont="1" applyFill="1"/>
    <xf numFmtId="0" fontId="2" fillId="8" borderId="0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9" borderId="1" xfId="0" applyFill="1" applyBorder="1" applyAlignment="1">
      <alignment horizontal="center" wrapText="1"/>
    </xf>
    <xf numFmtId="0" fontId="0" fillId="0" borderId="0" xfId="0" quotePrefix="1"/>
    <xf numFmtId="0" fontId="0" fillId="3" borderId="1" xfId="0" applyFill="1" applyBorder="1" applyAlignment="1">
      <alignment horizontal="right"/>
    </xf>
    <xf numFmtId="164" fontId="0" fillId="0" borderId="1" xfId="1" applyNumberFormat="1" applyFont="1" applyBorder="1"/>
    <xf numFmtId="0" fontId="1" fillId="10" borderId="0" xfId="0" applyFont="1" applyFill="1" applyAlignment="1">
      <alignment horizontal="right"/>
    </xf>
    <xf numFmtId="0" fontId="1" fillId="10" borderId="1" xfId="0" applyFont="1" applyFill="1" applyBorder="1"/>
    <xf numFmtId="0" fontId="0" fillId="0" borderId="1" xfId="0" quotePrefix="1" applyBorder="1"/>
    <xf numFmtId="0" fontId="0" fillId="11" borderId="1" xfId="0" applyFill="1" applyBorder="1" applyAlignment="1">
      <alignment horizontal="right"/>
    </xf>
    <xf numFmtId="0" fontId="1" fillId="7" borderId="1" xfId="0" applyFont="1" applyFill="1" applyBorder="1"/>
    <xf numFmtId="0" fontId="4" fillId="0" borderId="0" xfId="0" quotePrefix="1" applyFont="1"/>
    <xf numFmtId="0" fontId="1" fillId="7" borderId="0" xfId="0" applyFont="1" applyFill="1" applyAlignment="1">
      <alignment horizontal="left"/>
    </xf>
    <xf numFmtId="0" fontId="0" fillId="3" borderId="0" xfId="0" applyFill="1"/>
    <xf numFmtId="0" fontId="0" fillId="9" borderId="0" xfId="0" applyFill="1"/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 Scatterplot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'Correlation User-based'!$C$19</c:f>
              <c:strCache>
                <c:ptCount val="1"/>
                <c:pt idx="0">
                  <c:v>Jim Vacuum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5125415573053369"/>
                  <c:y val="-4.086504811898512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'Correlation User-based'!$D$18:$H$18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1</c:v>
                </c:pt>
                <c:pt idx="4">
                  <c:v>5</c:v>
                </c:pt>
              </c:numCache>
            </c:numRef>
          </c:xVal>
          <c:yVal>
            <c:numRef>
              <c:f>'Correlation User-based'!$D$19:$H$19</c:f>
              <c:numCache>
                <c:formatCode>General</c:formatCode>
                <c:ptCount val="5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41-4881-A9BD-1A2D2B926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0107424"/>
        <c:axId val="920108080"/>
      </c:scatterChart>
      <c:valAx>
        <c:axId val="92010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0108080"/>
        <c:crosses val="autoZero"/>
        <c:crossBetween val="midCat"/>
      </c:valAx>
      <c:valAx>
        <c:axId val="92010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0107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1</xdr:row>
      <xdr:rowOff>161925</xdr:rowOff>
    </xdr:from>
    <xdr:to>
      <xdr:col>18</xdr:col>
      <xdr:colOff>381000</xdr:colOff>
      <xdr:row>16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2D602B-7F33-4DB1-BFFE-7E808ABB39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A3B4-D1AD-4086-B08C-D28768A10B61}">
  <dimension ref="C6:I15"/>
  <sheetViews>
    <sheetView tabSelected="1" topLeftCell="A5" workbookViewId="0">
      <selection activeCell="E21" sqref="E21"/>
    </sheetView>
  </sheetViews>
  <sheetFormatPr defaultRowHeight="15" x14ac:dyDescent="0.25"/>
  <cols>
    <col min="3" max="11" width="15.7109375" customWidth="1"/>
  </cols>
  <sheetData>
    <row r="6" spans="3:9" x14ac:dyDescent="0.25">
      <c r="C6" s="2"/>
      <c r="D6" s="13" t="s">
        <v>0</v>
      </c>
      <c r="E6" s="13"/>
      <c r="F6" s="13"/>
      <c r="G6" s="13"/>
      <c r="H6" s="13"/>
      <c r="I6" s="13"/>
    </row>
    <row r="7" spans="3:9" x14ac:dyDescent="0.25">
      <c r="C7" s="3" t="s">
        <v>1</v>
      </c>
      <c r="D7" s="4" t="s">
        <v>2</v>
      </c>
      <c r="E7" s="4" t="s">
        <v>3</v>
      </c>
      <c r="F7" s="4" t="s">
        <v>4</v>
      </c>
      <c r="G7" s="4" t="s">
        <v>5</v>
      </c>
      <c r="H7" s="4" t="s">
        <v>6</v>
      </c>
      <c r="I7" s="4" t="s">
        <v>7</v>
      </c>
    </row>
    <row r="8" spans="3:9" x14ac:dyDescent="0.25">
      <c r="C8" s="5" t="s">
        <v>8</v>
      </c>
      <c r="D8" s="6">
        <v>5</v>
      </c>
      <c r="E8" s="6">
        <v>2</v>
      </c>
      <c r="F8" s="6">
        <v>5</v>
      </c>
      <c r="G8" s="6">
        <v>3</v>
      </c>
      <c r="H8" s="6">
        <v>4</v>
      </c>
      <c r="I8" s="6">
        <v>2</v>
      </c>
    </row>
    <row r="9" spans="3:9" x14ac:dyDescent="0.25">
      <c r="C9" s="5" t="s">
        <v>9</v>
      </c>
      <c r="D9" s="6">
        <v>2</v>
      </c>
      <c r="E9" s="6">
        <v>3</v>
      </c>
      <c r="F9" s="6">
        <v>4</v>
      </c>
      <c r="G9" s="6">
        <v>1</v>
      </c>
      <c r="H9" s="6">
        <v>5</v>
      </c>
      <c r="I9" s="6">
        <v>1</v>
      </c>
    </row>
    <row r="10" spans="3:9" x14ac:dyDescent="0.25">
      <c r="C10" s="5" t="s">
        <v>10</v>
      </c>
      <c r="D10" s="6">
        <v>3</v>
      </c>
      <c r="E10" s="6">
        <v>4</v>
      </c>
      <c r="F10" s="6">
        <v>3</v>
      </c>
      <c r="G10" s="6">
        <v>5</v>
      </c>
      <c r="H10" s="6">
        <v>3</v>
      </c>
      <c r="I10" s="6">
        <v>2</v>
      </c>
    </row>
    <row r="11" spans="3:9" x14ac:dyDescent="0.25">
      <c r="C11" s="5" t="s">
        <v>11</v>
      </c>
      <c r="D11" s="6">
        <v>4</v>
      </c>
      <c r="E11" s="6">
        <v>1</v>
      </c>
      <c r="F11" s="6">
        <v>3</v>
      </c>
      <c r="G11" s="6">
        <v>5</v>
      </c>
      <c r="H11" s="6">
        <v>2</v>
      </c>
      <c r="I11" s="6">
        <v>3</v>
      </c>
    </row>
    <row r="12" spans="3:9" x14ac:dyDescent="0.25">
      <c r="C12" s="5" t="s">
        <v>12</v>
      </c>
      <c r="D12" s="6">
        <v>3</v>
      </c>
      <c r="E12" s="6">
        <v>3</v>
      </c>
      <c r="F12" s="6">
        <v>5</v>
      </c>
      <c r="G12" s="6">
        <v>1</v>
      </c>
      <c r="H12" s="6">
        <v>4</v>
      </c>
      <c r="I12" s="6">
        <v>1</v>
      </c>
    </row>
    <row r="13" spans="3:9" x14ac:dyDescent="0.25">
      <c r="C13" s="5" t="s">
        <v>13</v>
      </c>
      <c r="D13" s="6">
        <v>4</v>
      </c>
      <c r="E13" s="6">
        <v>3</v>
      </c>
      <c r="F13" s="6">
        <v>4</v>
      </c>
      <c r="G13" s="6">
        <v>1</v>
      </c>
      <c r="H13" s="6">
        <v>3</v>
      </c>
      <c r="I13" s="6"/>
    </row>
    <row r="14" spans="3:9" x14ac:dyDescent="0.25">
      <c r="C14" s="5" t="s">
        <v>14</v>
      </c>
      <c r="D14" s="6">
        <v>2</v>
      </c>
      <c r="E14" s="6">
        <v>4</v>
      </c>
      <c r="F14" s="6">
        <v>3</v>
      </c>
      <c r="G14" s="6">
        <v>5</v>
      </c>
      <c r="H14" s="6">
        <v>2</v>
      </c>
      <c r="I14" s="6">
        <v>2</v>
      </c>
    </row>
    <row r="15" spans="3:9" x14ac:dyDescent="0.25">
      <c r="D15" s="7">
        <v>1</v>
      </c>
      <c r="E15" s="7">
        <v>2</v>
      </c>
      <c r="F15" s="7">
        <v>3</v>
      </c>
      <c r="G15" s="7">
        <v>4</v>
      </c>
      <c r="H15" s="7">
        <v>5</v>
      </c>
      <c r="I15" s="7">
        <v>6</v>
      </c>
    </row>
  </sheetData>
  <mergeCells count="1">
    <mergeCell ref="D6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E6C74-6019-4A39-B763-52D16990130F}">
  <dimension ref="B6:Q41"/>
  <sheetViews>
    <sheetView workbookViewId="0">
      <selection activeCell="Q19" sqref="Q19"/>
    </sheetView>
  </sheetViews>
  <sheetFormatPr defaultRowHeight="15" x14ac:dyDescent="0.25"/>
  <cols>
    <col min="3" max="11" width="15.7109375" customWidth="1"/>
  </cols>
  <sheetData>
    <row r="6" spans="2:10" x14ac:dyDescent="0.25">
      <c r="C6" s="2"/>
      <c r="D6" s="13" t="s">
        <v>0</v>
      </c>
      <c r="E6" s="13"/>
      <c r="F6" s="13"/>
      <c r="G6" s="13"/>
      <c r="H6" s="13"/>
      <c r="I6" s="13"/>
    </row>
    <row r="7" spans="2:10" x14ac:dyDescent="0.25">
      <c r="C7" s="3" t="s">
        <v>1</v>
      </c>
      <c r="D7" s="4" t="s">
        <v>2</v>
      </c>
      <c r="E7" s="4" t="s">
        <v>3</v>
      </c>
      <c r="F7" s="4" t="s">
        <v>4</v>
      </c>
      <c r="G7" s="4" t="s">
        <v>5</v>
      </c>
      <c r="H7" s="4" t="s">
        <v>6</v>
      </c>
      <c r="I7" s="4" t="s">
        <v>7</v>
      </c>
      <c r="J7" s="8" t="s">
        <v>15</v>
      </c>
    </row>
    <row r="8" spans="2:10" x14ac:dyDescent="0.25">
      <c r="C8" s="5" t="s">
        <v>8</v>
      </c>
      <c r="D8" s="6">
        <v>5</v>
      </c>
      <c r="E8" s="6">
        <v>2</v>
      </c>
      <c r="F8" s="6">
        <v>5</v>
      </c>
      <c r="G8" s="6">
        <v>3</v>
      </c>
      <c r="H8" s="6">
        <v>4</v>
      </c>
      <c r="I8" s="6">
        <v>2</v>
      </c>
      <c r="J8" s="1">
        <f>AVERAGE(D8:I8)</f>
        <v>3.5</v>
      </c>
    </row>
    <row r="9" spans="2:10" x14ac:dyDescent="0.25">
      <c r="C9" s="5" t="s">
        <v>9</v>
      </c>
      <c r="D9" s="6">
        <v>2</v>
      </c>
      <c r="E9" s="6">
        <v>3</v>
      </c>
      <c r="F9" s="6">
        <v>4</v>
      </c>
      <c r="G9" s="6">
        <v>1</v>
      </c>
      <c r="H9" s="6">
        <v>5</v>
      </c>
      <c r="I9" s="6">
        <v>1</v>
      </c>
      <c r="J9" s="1">
        <f t="shared" ref="J9:J14" si="0">AVERAGE(D9:I9)</f>
        <v>2.6666666666666665</v>
      </c>
    </row>
    <row r="10" spans="2:10" x14ac:dyDescent="0.25">
      <c r="C10" s="5" t="s">
        <v>10</v>
      </c>
      <c r="D10" s="6">
        <v>3</v>
      </c>
      <c r="E10" s="6">
        <v>4</v>
      </c>
      <c r="F10" s="6">
        <v>3</v>
      </c>
      <c r="G10" s="6">
        <v>5</v>
      </c>
      <c r="H10" s="6">
        <v>3</v>
      </c>
      <c r="I10" s="6">
        <v>2</v>
      </c>
      <c r="J10" s="1">
        <f t="shared" si="0"/>
        <v>3.3333333333333335</v>
      </c>
    </row>
    <row r="11" spans="2:10" x14ac:dyDescent="0.25">
      <c r="C11" s="5" t="s">
        <v>11</v>
      </c>
      <c r="D11" s="6">
        <v>4</v>
      </c>
      <c r="E11" s="6">
        <v>1</v>
      </c>
      <c r="F11" s="6">
        <v>3</v>
      </c>
      <c r="G11" s="6">
        <v>5</v>
      </c>
      <c r="H11" s="6">
        <v>2</v>
      </c>
      <c r="I11" s="6">
        <v>3</v>
      </c>
      <c r="J11" s="1">
        <f t="shared" si="0"/>
        <v>3</v>
      </c>
    </row>
    <row r="12" spans="2:10" x14ac:dyDescent="0.25">
      <c r="C12" s="5" t="s">
        <v>12</v>
      </c>
      <c r="D12" s="6">
        <v>3</v>
      </c>
      <c r="E12" s="6">
        <v>3</v>
      </c>
      <c r="F12" s="6">
        <v>5</v>
      </c>
      <c r="G12" s="6">
        <v>1</v>
      </c>
      <c r="H12" s="6">
        <v>4</v>
      </c>
      <c r="I12" s="6">
        <v>1</v>
      </c>
      <c r="J12" s="1">
        <f t="shared" si="0"/>
        <v>2.8333333333333335</v>
      </c>
    </row>
    <row r="13" spans="2:10" x14ac:dyDescent="0.25">
      <c r="C13" s="5" t="s">
        <v>13</v>
      </c>
      <c r="D13" s="6">
        <v>4</v>
      </c>
      <c r="E13" s="6">
        <v>3</v>
      </c>
      <c r="F13" s="6">
        <v>4</v>
      </c>
      <c r="G13" s="6">
        <v>1</v>
      </c>
      <c r="H13" s="6">
        <v>3</v>
      </c>
      <c r="I13" s="6"/>
      <c r="J13" s="1">
        <f t="shared" si="0"/>
        <v>3</v>
      </c>
    </row>
    <row r="14" spans="2:10" x14ac:dyDescent="0.25">
      <c r="C14" s="5" t="s">
        <v>14</v>
      </c>
      <c r="D14" s="6">
        <v>2</v>
      </c>
      <c r="E14" s="6">
        <v>4</v>
      </c>
      <c r="F14" s="6">
        <v>3</v>
      </c>
      <c r="G14" s="6">
        <v>5</v>
      </c>
      <c r="H14" s="6">
        <v>2</v>
      </c>
      <c r="I14" s="6">
        <v>2</v>
      </c>
      <c r="J14" s="1">
        <f t="shared" si="0"/>
        <v>3</v>
      </c>
    </row>
    <row r="15" spans="2:10" x14ac:dyDescent="0.25">
      <c r="D15" s="7">
        <v>1</v>
      </c>
      <c r="E15" s="7">
        <v>2</v>
      </c>
      <c r="F15" s="7">
        <v>3</v>
      </c>
      <c r="G15" s="7">
        <v>4</v>
      </c>
      <c r="H15" s="7">
        <v>5</v>
      </c>
      <c r="I15" s="7">
        <v>6</v>
      </c>
      <c r="J15" s="9"/>
    </row>
    <row r="16" spans="2:10" x14ac:dyDescent="0.25">
      <c r="B16" t="s">
        <v>16</v>
      </c>
      <c r="C16" t="s">
        <v>9</v>
      </c>
      <c r="D16">
        <f>INDEX($D$8:$I$14,MATCH($C16,$C$8:$C$14,0),D$15)</f>
        <v>2</v>
      </c>
      <c r="E16">
        <f t="shared" ref="E16:I17" si="1">INDEX($D$8:$I$14,MATCH($C16,$C$8:$C$14,0),E$15)</f>
        <v>3</v>
      </c>
      <c r="F16">
        <f t="shared" si="1"/>
        <v>4</v>
      </c>
      <c r="G16">
        <f t="shared" si="1"/>
        <v>1</v>
      </c>
      <c r="H16">
        <f t="shared" si="1"/>
        <v>5</v>
      </c>
      <c r="I16">
        <f t="shared" si="1"/>
        <v>1</v>
      </c>
    </row>
    <row r="17" spans="2:17" x14ac:dyDescent="0.25">
      <c r="B17" t="s">
        <v>17</v>
      </c>
      <c r="C17" t="s">
        <v>13</v>
      </c>
      <c r="D17">
        <f>INDEX($D$8:$I$14,MATCH($C17,$C$8:$C$14,0),D$15)</f>
        <v>4</v>
      </c>
      <c r="E17">
        <f t="shared" si="1"/>
        <v>3</v>
      </c>
      <c r="F17">
        <f t="shared" si="1"/>
        <v>4</v>
      </c>
      <c r="G17">
        <f t="shared" si="1"/>
        <v>1</v>
      </c>
      <c r="H17">
        <f t="shared" si="1"/>
        <v>3</v>
      </c>
      <c r="I17">
        <f t="shared" si="1"/>
        <v>0</v>
      </c>
    </row>
    <row r="18" spans="2:17" x14ac:dyDescent="0.25">
      <c r="C18" t="str">
        <f>C16</f>
        <v>Rich Luster</v>
      </c>
      <c r="D18">
        <f>IF(COUNTIF(D$16:D$17,"&gt;0")=2,D16,"_ ")</f>
        <v>2</v>
      </c>
      <c r="E18">
        <f t="shared" ref="E18:I18" si="2">IF(COUNTIF(E$16:E$17,"&gt;0")=2,E16,"_ ")</f>
        <v>3</v>
      </c>
      <c r="F18">
        <f t="shared" si="2"/>
        <v>4</v>
      </c>
      <c r="G18">
        <f t="shared" si="2"/>
        <v>1</v>
      </c>
      <c r="H18">
        <f t="shared" si="2"/>
        <v>5</v>
      </c>
      <c r="I18" t="str">
        <f t="shared" si="2"/>
        <v xml:space="preserve">_ </v>
      </c>
      <c r="J18">
        <f>AVERAGE(D18:I18)</f>
        <v>3</v>
      </c>
    </row>
    <row r="19" spans="2:17" x14ac:dyDescent="0.25">
      <c r="C19" t="str">
        <f>C17</f>
        <v>Jim Vacuum</v>
      </c>
      <c r="D19">
        <f>IF(COUNTIF(D$16:D$17,"&gt;0")=2,D17,"_ ")</f>
        <v>4</v>
      </c>
      <c r="E19">
        <f t="shared" ref="E19:I19" si="3">IF(COUNTIF(E$16:E$17,"&gt;0")=2,E17,"_ ")</f>
        <v>3</v>
      </c>
      <c r="F19">
        <f t="shared" si="3"/>
        <v>4</v>
      </c>
      <c r="G19">
        <f t="shared" si="3"/>
        <v>1</v>
      </c>
      <c r="H19">
        <f t="shared" si="3"/>
        <v>3</v>
      </c>
      <c r="I19" t="str">
        <f t="shared" si="3"/>
        <v xml:space="preserve">_ </v>
      </c>
      <c r="J19">
        <f>AVERAGE(D19:I19)</f>
        <v>3</v>
      </c>
      <c r="M19" s="10">
        <f>CORREL(D18:I18,D19:I19)</f>
        <v>0.51639777949432231</v>
      </c>
      <c r="N19" s="10" t="s">
        <v>18</v>
      </c>
      <c r="O19" s="10"/>
      <c r="Q19">
        <f>M19^2</f>
        <v>0.26666666666666672</v>
      </c>
    </row>
    <row r="21" spans="2:17" x14ac:dyDescent="0.25">
      <c r="C21" s="10">
        <f>CORREL(D18:I18,D19:I19)</f>
        <v>0.51639777949432231</v>
      </c>
      <c r="D21" s="5" t="s">
        <v>8</v>
      </c>
      <c r="E21" s="5" t="s">
        <v>9</v>
      </c>
      <c r="F21" s="5" t="s">
        <v>10</v>
      </c>
      <c r="G21" s="5" t="s">
        <v>11</v>
      </c>
      <c r="H21" s="5" t="s">
        <v>12</v>
      </c>
      <c r="I21" s="5" t="s">
        <v>13</v>
      </c>
      <c r="J21" s="5" t="s">
        <v>14</v>
      </c>
    </row>
    <row r="22" spans="2:17" x14ac:dyDescent="0.25">
      <c r="C22" s="5" t="s">
        <v>8</v>
      </c>
      <c r="D22">
        <f t="dataTable" ref="D22:J28" dt2D="1" dtr="1" r1="C16" r2="C17"/>
        <v>1</v>
      </c>
      <c r="E22">
        <v>0.4442616583193193</v>
      </c>
      <c r="F22">
        <v>-0.14048787173725411</v>
      </c>
      <c r="G22">
        <v>0.30779350562554625</v>
      </c>
      <c r="H22">
        <v>0.67925011927758927</v>
      </c>
      <c r="I22">
        <v>0.62622429108514965</v>
      </c>
      <c r="J22">
        <v>-0.3441236008058427</v>
      </c>
    </row>
    <row r="23" spans="2:17" x14ac:dyDescent="0.25">
      <c r="C23" s="5" t="s">
        <v>9</v>
      </c>
      <c r="D23">
        <v>0.4442616583193193</v>
      </c>
      <c r="E23">
        <v>1</v>
      </c>
      <c r="F23">
        <v>-0.15811388300841894</v>
      </c>
      <c r="G23">
        <v>-0.60621778264910708</v>
      </c>
      <c r="H23">
        <v>0.89188258501584461</v>
      </c>
      <c r="I23">
        <v>0.51639777949432231</v>
      </c>
      <c r="J23">
        <v>-0.29047375096555628</v>
      </c>
    </row>
    <row r="24" spans="2:17" x14ac:dyDescent="0.25">
      <c r="C24" s="5" t="s">
        <v>10</v>
      </c>
      <c r="D24">
        <v>-0.14048787173725411</v>
      </c>
      <c r="E24">
        <v>-0.15811388300841894</v>
      </c>
      <c r="F24">
        <v>1</v>
      </c>
      <c r="G24">
        <v>0.27386127875258304</v>
      </c>
      <c r="H24">
        <v>-0.20145574100634506</v>
      </c>
      <c r="I24">
        <v>-0.9128709291752769</v>
      </c>
      <c r="J24">
        <v>0.91855865354369182</v>
      </c>
    </row>
    <row r="25" spans="2:17" x14ac:dyDescent="0.25">
      <c r="C25" s="5" t="s">
        <v>11</v>
      </c>
      <c r="D25">
        <v>0.30779350562554625</v>
      </c>
      <c r="E25">
        <v>-0.60621778264910708</v>
      </c>
      <c r="F25">
        <v>0.27386127875258304</v>
      </c>
      <c r="G25">
        <v>1.0000000000000002</v>
      </c>
      <c r="H25">
        <v>-0.44136741475237479</v>
      </c>
      <c r="I25">
        <v>-0.38729833462074165</v>
      </c>
      <c r="J25">
        <v>0.22360679774997899</v>
      </c>
    </row>
    <row r="26" spans="2:17" x14ac:dyDescent="0.25">
      <c r="C26" s="5" t="s">
        <v>12</v>
      </c>
      <c r="D26">
        <v>0.67925011927758927</v>
      </c>
      <c r="E26">
        <v>0.89188258501584461</v>
      </c>
      <c r="F26">
        <v>-0.20145574100634506</v>
      </c>
      <c r="G26">
        <v>-0.44136741475237479</v>
      </c>
      <c r="H26">
        <v>1</v>
      </c>
      <c r="I26">
        <v>0.82572282384477036</v>
      </c>
      <c r="J26">
        <v>-0.29607826273189614</v>
      </c>
    </row>
    <row r="27" spans="2:17" x14ac:dyDescent="0.25">
      <c r="C27" s="5" t="s">
        <v>13</v>
      </c>
      <c r="D27">
        <v>0.62622429108514965</v>
      </c>
      <c r="E27">
        <v>0.51639777949432231</v>
      </c>
      <c r="F27">
        <v>-0.9128709291752769</v>
      </c>
      <c r="G27">
        <v>-0.38729833462074165</v>
      </c>
      <c r="H27">
        <v>0.82572282384477036</v>
      </c>
      <c r="I27">
        <v>1.0000000000000002</v>
      </c>
      <c r="J27">
        <v>-0.78278036385643701</v>
      </c>
    </row>
    <row r="28" spans="2:17" x14ac:dyDescent="0.25">
      <c r="C28" s="5" t="s">
        <v>14</v>
      </c>
      <c r="D28">
        <v>-0.3441236008058427</v>
      </c>
      <c r="E28">
        <v>-0.29047375096555628</v>
      </c>
      <c r="F28">
        <v>0.91855865354369182</v>
      </c>
      <c r="G28">
        <v>0.22360679774997899</v>
      </c>
      <c r="H28">
        <v>-0.29607826273189614</v>
      </c>
      <c r="I28">
        <v>-0.78278036385643701</v>
      </c>
      <c r="J28">
        <v>1</v>
      </c>
    </row>
    <row r="31" spans="2:17" x14ac:dyDescent="0.25">
      <c r="C31" s="11" t="s">
        <v>19</v>
      </c>
      <c r="D31" s="12" t="s">
        <v>20</v>
      </c>
      <c r="E31" t="s">
        <v>15</v>
      </c>
      <c r="G31" t="s">
        <v>15</v>
      </c>
      <c r="H31" t="s">
        <v>21</v>
      </c>
      <c r="I31" t="s">
        <v>22</v>
      </c>
      <c r="J31" t="s">
        <v>23</v>
      </c>
      <c r="K31" t="s">
        <v>24</v>
      </c>
    </row>
    <row r="32" spans="2:17" x14ac:dyDescent="0.25">
      <c r="C32" t="s">
        <v>7</v>
      </c>
      <c r="D32" t="s">
        <v>13</v>
      </c>
      <c r="E32">
        <f>VLOOKUP(D32,$C$8:$J$14,8,FALSE)</f>
        <v>3</v>
      </c>
      <c r="F32" t="str">
        <f>C8</f>
        <v>Alan Cooks</v>
      </c>
      <c r="G32">
        <f>VLOOKUP(F32,$C$8:$J$14,8,FALSE)</f>
        <v>3.5</v>
      </c>
      <c r="H32">
        <f>INDEX($D$22:$J$28,MATCH($D$32,$C$22:$C$28,0),MATCH(F32,$D$21:$J$21,0))</f>
        <v>0.62622429108514965</v>
      </c>
      <c r="I32">
        <f>INDEX($D$8:$I$14,MATCH(F32,$F$32:$F$38,0),MATCH($C$32,$D$7:$I$7,0))</f>
        <v>2</v>
      </c>
      <c r="J32">
        <f>IF(AND(F32&lt;&gt;$D$32,I32&gt;0),(I32-G32),0)</f>
        <v>-1.5</v>
      </c>
      <c r="K32">
        <f>IF(AND(F32&lt;&gt;$D$32,I32&gt;0),ABS(H32),0)</f>
        <v>0.62622429108514965</v>
      </c>
    </row>
    <row r="33" spans="6:11" x14ac:dyDescent="0.25">
      <c r="F33" t="str">
        <f t="shared" ref="F33:F38" si="4">C9</f>
        <v>Rich Luster</v>
      </c>
      <c r="G33">
        <f t="shared" ref="G33:G38" si="5">VLOOKUP(F33,$C$8:$J$14,8,FALSE)</f>
        <v>2.6666666666666665</v>
      </c>
      <c r="H33">
        <f t="shared" ref="H33:H38" si="6">INDEX($D$22:$J$28,MATCH($D$32,$C$22:$C$28,0),MATCH(F33,$D$21:$J$21,0))</f>
        <v>0.51639777949432231</v>
      </c>
      <c r="I33">
        <f t="shared" ref="I33:I38" si="7">INDEX($D$8:$I$14,MATCH(F33,$F$32:$F$38,0),MATCH($C$32,$D$7:$I$7,0))</f>
        <v>1</v>
      </c>
      <c r="J33">
        <f t="shared" ref="J33:J38" si="8">IF(AND(F33&lt;&gt;$D$32,I33&gt;0),(I33-G33),0)</f>
        <v>-1.6666666666666665</v>
      </c>
      <c r="K33">
        <f t="shared" ref="K33:K38" si="9">IF(AND(F33&lt;&gt;$D$32,I33&gt;0),ABS(H33),0)</f>
        <v>0.51639777949432231</v>
      </c>
    </row>
    <row r="34" spans="6:11" x14ac:dyDescent="0.25">
      <c r="F34" t="str">
        <f t="shared" si="4"/>
        <v>Aner Celebrate</v>
      </c>
      <c r="G34">
        <f t="shared" si="5"/>
        <v>3.3333333333333335</v>
      </c>
      <c r="H34">
        <f t="shared" si="6"/>
        <v>-0.9128709291752769</v>
      </c>
      <c r="I34">
        <f t="shared" si="7"/>
        <v>2</v>
      </c>
      <c r="J34">
        <f t="shared" si="8"/>
        <v>-1.3333333333333335</v>
      </c>
      <c r="K34">
        <f t="shared" si="9"/>
        <v>0.9128709291752769</v>
      </c>
    </row>
    <row r="35" spans="6:11" x14ac:dyDescent="0.25">
      <c r="F35" t="str">
        <f t="shared" si="4"/>
        <v>Yang Tree</v>
      </c>
      <c r="G35">
        <f t="shared" si="5"/>
        <v>3</v>
      </c>
      <c r="H35">
        <f t="shared" si="6"/>
        <v>-0.38729833462074165</v>
      </c>
      <c r="I35">
        <f t="shared" si="7"/>
        <v>3</v>
      </c>
      <c r="J35">
        <f t="shared" si="8"/>
        <v>0</v>
      </c>
      <c r="K35">
        <f t="shared" si="9"/>
        <v>0.38729833462074165</v>
      </c>
    </row>
    <row r="36" spans="6:11" x14ac:dyDescent="0.25">
      <c r="F36" t="str">
        <f t="shared" si="4"/>
        <v>Steve Tough</v>
      </c>
      <c r="G36">
        <f t="shared" si="5"/>
        <v>2.8333333333333335</v>
      </c>
      <c r="H36">
        <f t="shared" si="6"/>
        <v>0.82572282384477036</v>
      </c>
      <c r="I36">
        <f t="shared" si="7"/>
        <v>1</v>
      </c>
      <c r="J36">
        <f t="shared" si="8"/>
        <v>-1.8333333333333335</v>
      </c>
      <c r="K36">
        <f t="shared" si="9"/>
        <v>0.82572282384477036</v>
      </c>
    </row>
    <row r="37" spans="6:11" x14ac:dyDescent="0.25">
      <c r="F37" t="str">
        <f t="shared" si="4"/>
        <v>Jim Vacuum</v>
      </c>
      <c r="G37">
        <f t="shared" si="5"/>
        <v>3</v>
      </c>
      <c r="H37">
        <f t="shared" si="6"/>
        <v>1.0000000000000002</v>
      </c>
      <c r="I37">
        <f t="shared" si="7"/>
        <v>0</v>
      </c>
      <c r="J37">
        <f t="shared" si="8"/>
        <v>0</v>
      </c>
      <c r="K37">
        <f t="shared" si="9"/>
        <v>0</v>
      </c>
    </row>
    <row r="38" spans="6:11" x14ac:dyDescent="0.25">
      <c r="F38" t="str">
        <f t="shared" si="4"/>
        <v>Sian French</v>
      </c>
      <c r="G38">
        <f t="shared" si="5"/>
        <v>3</v>
      </c>
      <c r="H38">
        <f t="shared" si="6"/>
        <v>-0.78278036385643701</v>
      </c>
      <c r="I38">
        <f t="shared" si="7"/>
        <v>2</v>
      </c>
      <c r="J38">
        <f t="shared" si="8"/>
        <v>-1</v>
      </c>
      <c r="K38">
        <f t="shared" si="9"/>
        <v>0.78278036385643701</v>
      </c>
    </row>
    <row r="40" spans="6:11" x14ac:dyDescent="0.25">
      <c r="F40" t="s">
        <v>25</v>
      </c>
      <c r="G40">
        <f>SUMPRODUCT(J32:J38,H32:H38)/SUM(K32:K38)</f>
        <v>-0.3243118883566225</v>
      </c>
    </row>
    <row r="41" spans="6:11" x14ac:dyDescent="0.25">
      <c r="F41" t="s">
        <v>26</v>
      </c>
      <c r="G41" s="10">
        <f>E32+G40</f>
        <v>2.6756881116433773</v>
      </c>
    </row>
  </sheetData>
  <mergeCells count="1">
    <mergeCell ref="D6:I6"/>
  </mergeCells>
  <dataValidations disablePrompts="1" count="2">
    <dataValidation type="list" allowBlank="1" showInputMessage="1" showErrorMessage="1" sqref="C16:C17 D32" xr:uid="{07176555-EF43-4014-B02C-7EE99F80AB59}">
      <formula1>$C$8:$C$14</formula1>
    </dataValidation>
    <dataValidation type="list" allowBlank="1" showInputMessage="1" showErrorMessage="1" sqref="C32" xr:uid="{51277D3A-0BD7-46B8-BE3C-510B63B58A59}">
      <formula1>$D$7:$I$7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BDA9-F235-41EC-AF9B-C36AD507FEBC}">
  <dimension ref="B6:N45"/>
  <sheetViews>
    <sheetView zoomScale="110" zoomScaleNormal="110" workbookViewId="0">
      <selection activeCell="C35" sqref="C35"/>
    </sheetView>
  </sheetViews>
  <sheetFormatPr defaultRowHeight="15" x14ac:dyDescent="0.25"/>
  <cols>
    <col min="3" max="11" width="15.7109375" customWidth="1"/>
    <col min="14" max="14" width="11" bestFit="1" customWidth="1"/>
  </cols>
  <sheetData>
    <row r="6" spans="2:13" x14ac:dyDescent="0.25">
      <c r="D6" s="14" t="s">
        <v>0</v>
      </c>
      <c r="E6" s="14"/>
      <c r="F6" s="14"/>
      <c r="G6" s="14"/>
      <c r="H6" s="14"/>
      <c r="I6" s="14"/>
    </row>
    <row r="7" spans="2:13" x14ac:dyDescent="0.25">
      <c r="C7" s="15" t="s">
        <v>1</v>
      </c>
      <c r="D7" s="16" t="s">
        <v>2</v>
      </c>
      <c r="E7" s="16" t="s">
        <v>3</v>
      </c>
      <c r="F7" s="16" t="s">
        <v>4</v>
      </c>
      <c r="G7" s="16" t="s">
        <v>5</v>
      </c>
      <c r="H7" s="16" t="s">
        <v>6</v>
      </c>
      <c r="I7" s="16" t="s">
        <v>7</v>
      </c>
      <c r="J7" s="15" t="s">
        <v>15</v>
      </c>
      <c r="M7" s="17"/>
    </row>
    <row r="8" spans="2:13" x14ac:dyDescent="0.25">
      <c r="C8" s="18" t="s">
        <v>8</v>
      </c>
      <c r="D8" s="1">
        <v>5</v>
      </c>
      <c r="E8" s="1">
        <v>2</v>
      </c>
      <c r="F8" s="1">
        <v>5</v>
      </c>
      <c r="G8" s="1">
        <v>3</v>
      </c>
      <c r="H8" s="1">
        <v>4</v>
      </c>
      <c r="I8" s="1">
        <v>2</v>
      </c>
      <c r="J8" s="19">
        <f>AVERAGE(D8:I8)</f>
        <v>3.5</v>
      </c>
    </row>
    <row r="9" spans="2:13" x14ac:dyDescent="0.25">
      <c r="C9" s="18" t="s">
        <v>9</v>
      </c>
      <c r="D9" s="1">
        <v>2</v>
      </c>
      <c r="E9" s="1">
        <v>3</v>
      </c>
      <c r="F9" s="1">
        <v>4</v>
      </c>
      <c r="G9" s="1">
        <v>1</v>
      </c>
      <c r="H9" s="1">
        <v>5</v>
      </c>
      <c r="I9" s="1">
        <v>1</v>
      </c>
      <c r="J9" s="19">
        <f t="shared" ref="J9:J14" si="0">AVERAGE(D9:I9)</f>
        <v>2.6666666666666665</v>
      </c>
    </row>
    <row r="10" spans="2:13" x14ac:dyDescent="0.25">
      <c r="C10" s="18" t="s">
        <v>10</v>
      </c>
      <c r="D10" s="1">
        <v>3</v>
      </c>
      <c r="E10" s="1">
        <v>4</v>
      </c>
      <c r="F10" s="1">
        <v>3</v>
      </c>
      <c r="G10" s="1">
        <v>5</v>
      </c>
      <c r="H10" s="1">
        <v>3</v>
      </c>
      <c r="I10" s="1">
        <v>2</v>
      </c>
      <c r="J10" s="19">
        <f t="shared" si="0"/>
        <v>3.3333333333333335</v>
      </c>
    </row>
    <row r="11" spans="2:13" x14ac:dyDescent="0.25">
      <c r="C11" s="18" t="s">
        <v>11</v>
      </c>
      <c r="D11" s="1">
        <v>4</v>
      </c>
      <c r="E11" s="1">
        <v>1</v>
      </c>
      <c r="F11" s="1">
        <v>3</v>
      </c>
      <c r="G11" s="1">
        <v>5</v>
      </c>
      <c r="H11" s="1">
        <v>2</v>
      </c>
      <c r="I11" s="1">
        <v>3</v>
      </c>
      <c r="J11" s="19">
        <f t="shared" si="0"/>
        <v>3</v>
      </c>
    </row>
    <row r="12" spans="2:13" x14ac:dyDescent="0.25">
      <c r="C12" s="18" t="s">
        <v>12</v>
      </c>
      <c r="D12" s="1">
        <v>3</v>
      </c>
      <c r="E12" s="1">
        <v>3</v>
      </c>
      <c r="F12" s="1">
        <v>5</v>
      </c>
      <c r="G12" s="1">
        <v>1</v>
      </c>
      <c r="H12" s="1">
        <v>4</v>
      </c>
      <c r="I12" s="1">
        <v>1</v>
      </c>
      <c r="J12" s="19">
        <f t="shared" si="0"/>
        <v>2.8333333333333335</v>
      </c>
    </row>
    <row r="13" spans="2:13" x14ac:dyDescent="0.25">
      <c r="C13" s="18" t="s">
        <v>13</v>
      </c>
      <c r="D13" s="1">
        <v>4</v>
      </c>
      <c r="E13" s="1">
        <v>3</v>
      </c>
      <c r="F13" s="1">
        <v>4</v>
      </c>
      <c r="G13" s="1">
        <v>1</v>
      </c>
      <c r="H13" s="1">
        <v>3</v>
      </c>
      <c r="I13" s="1">
        <v>1</v>
      </c>
      <c r="J13" s="19">
        <f t="shared" si="0"/>
        <v>2.6666666666666665</v>
      </c>
    </row>
    <row r="14" spans="2:13" x14ac:dyDescent="0.25">
      <c r="C14" s="18" t="s">
        <v>14</v>
      </c>
      <c r="D14" s="1">
        <v>2</v>
      </c>
      <c r="E14" s="1">
        <v>4</v>
      </c>
      <c r="F14" s="1">
        <v>3</v>
      </c>
      <c r="G14" s="1">
        <v>5</v>
      </c>
      <c r="H14" s="1">
        <v>2</v>
      </c>
      <c r="I14" s="1">
        <v>2</v>
      </c>
      <c r="J14" s="19">
        <f t="shared" si="0"/>
        <v>3</v>
      </c>
    </row>
    <row r="15" spans="2:13" x14ac:dyDescent="0.25">
      <c r="C15" s="20" t="s">
        <v>27</v>
      </c>
      <c r="D15" s="21">
        <v>1</v>
      </c>
      <c r="E15" s="21">
        <v>2</v>
      </c>
      <c r="F15" s="21">
        <v>3</v>
      </c>
      <c r="G15" s="21">
        <v>4</v>
      </c>
      <c r="H15" s="21">
        <v>5</v>
      </c>
      <c r="I15" s="21">
        <v>6</v>
      </c>
      <c r="J15" s="21">
        <v>7</v>
      </c>
    </row>
    <row r="16" spans="2:13" x14ac:dyDescent="0.25">
      <c r="B16" t="s">
        <v>28</v>
      </c>
      <c r="C16" s="18" t="s">
        <v>2</v>
      </c>
      <c r="D16" s="22">
        <f t="shared" ref="D16:J16" si="1">IF(INDEX(Restaurant,$D15,MATCH($C16,Restaurant,0))=0,"-",INDEX(Ratings,D$15,MATCH($C16,Restaurant,0)))</f>
        <v>5</v>
      </c>
      <c r="E16" s="22">
        <f t="shared" si="1"/>
        <v>2</v>
      </c>
      <c r="F16" s="22">
        <f t="shared" si="1"/>
        <v>3</v>
      </c>
      <c r="G16" s="22">
        <f t="shared" si="1"/>
        <v>4</v>
      </c>
      <c r="H16" s="22">
        <f t="shared" si="1"/>
        <v>3</v>
      </c>
      <c r="I16" s="22">
        <f t="shared" si="1"/>
        <v>4</v>
      </c>
      <c r="J16" s="22">
        <f t="shared" si="1"/>
        <v>2</v>
      </c>
    </row>
    <row r="17" spans="2:14" x14ac:dyDescent="0.25">
      <c r="B17" t="s">
        <v>29</v>
      </c>
      <c r="C17" s="18" t="s">
        <v>5</v>
      </c>
      <c r="D17" s="22">
        <f t="shared" ref="D17:J17" si="2">IF(INDEX(Restaurant,$D15,MATCH($C17,Restaurant,0))=0,"-",INDEX(Ratings,D$15,MATCH($C17,Restaurant,0)))</f>
        <v>3</v>
      </c>
      <c r="E17" s="22">
        <f t="shared" si="2"/>
        <v>1</v>
      </c>
      <c r="F17" s="22">
        <f t="shared" si="2"/>
        <v>5</v>
      </c>
      <c r="G17" s="22">
        <f t="shared" si="2"/>
        <v>5</v>
      </c>
      <c r="H17" s="22">
        <f t="shared" si="2"/>
        <v>1</v>
      </c>
      <c r="I17" s="22">
        <f t="shared" si="2"/>
        <v>1</v>
      </c>
      <c r="J17" s="22">
        <f t="shared" si="2"/>
        <v>5</v>
      </c>
    </row>
    <row r="18" spans="2:14" x14ac:dyDescent="0.25">
      <c r="C18" s="23" t="str">
        <f>C16</f>
        <v>Chipotle</v>
      </c>
      <c r="D18" s="1">
        <f>IF(COUNTIF(D$16:D$17,"&gt;0")=2,D16,"_ ")</f>
        <v>5</v>
      </c>
      <c r="E18" s="1">
        <f t="shared" ref="E18:I18" si="3">IF(COUNTIF(E$16:E$17,"&gt;0")=2,E16,"_ ")</f>
        <v>2</v>
      </c>
      <c r="F18" s="1">
        <f t="shared" si="3"/>
        <v>3</v>
      </c>
      <c r="G18" s="1">
        <f t="shared" si="3"/>
        <v>4</v>
      </c>
      <c r="H18" s="1">
        <f t="shared" si="3"/>
        <v>3</v>
      </c>
      <c r="I18" s="1">
        <f t="shared" si="3"/>
        <v>4</v>
      </c>
      <c r="J18" s="1">
        <f>AVERAGE(D18:I18)</f>
        <v>3.5</v>
      </c>
    </row>
    <row r="19" spans="2:14" x14ac:dyDescent="0.25">
      <c r="C19" s="23" t="str">
        <f>C17</f>
        <v>Just Salad</v>
      </c>
      <c r="D19" s="1">
        <f t="shared" ref="D19:I19" si="4">IF(COUNTIF(D$16:D$17,"&gt;0")=2,D17,"_ ")</f>
        <v>3</v>
      </c>
      <c r="E19" s="1">
        <f t="shared" si="4"/>
        <v>1</v>
      </c>
      <c r="F19" s="1">
        <f t="shared" si="4"/>
        <v>5</v>
      </c>
      <c r="G19" s="1">
        <f t="shared" si="4"/>
        <v>5</v>
      </c>
      <c r="H19" s="1">
        <f t="shared" si="4"/>
        <v>1</v>
      </c>
      <c r="I19" s="1">
        <f t="shared" si="4"/>
        <v>1</v>
      </c>
      <c r="J19" s="1">
        <f>AVERAGE(D19:I19)</f>
        <v>2.6666666666666665</v>
      </c>
      <c r="M19" s="24">
        <f>CORREL(D18:I18,D19:I19)</f>
        <v>0.29092868272585615</v>
      </c>
      <c r="N19" s="10" t="s">
        <v>18</v>
      </c>
    </row>
    <row r="20" spans="2:14" x14ac:dyDescent="0.25">
      <c r="D20">
        <f>AVERAGE(D8:D14)</f>
        <v>3.2857142857142856</v>
      </c>
      <c r="E20">
        <f t="shared" ref="E20:I20" si="5">AVERAGE(E8:E14)</f>
        <v>2.8571428571428572</v>
      </c>
      <c r="F20">
        <f t="shared" si="5"/>
        <v>3.8571428571428572</v>
      </c>
      <c r="G20">
        <f t="shared" si="5"/>
        <v>3</v>
      </c>
      <c r="H20">
        <f t="shared" si="5"/>
        <v>3.2857142857142856</v>
      </c>
      <c r="I20">
        <f t="shared" si="5"/>
        <v>1.7142857142857142</v>
      </c>
    </row>
    <row r="22" spans="2:14" x14ac:dyDescent="0.25">
      <c r="C22" s="10">
        <f>CORREL(D18:I18,D19:I19)</f>
        <v>0.29092868272585615</v>
      </c>
      <c r="D22" s="16" t="s">
        <v>2</v>
      </c>
      <c r="E22" s="16" t="s">
        <v>3</v>
      </c>
      <c r="F22" s="16" t="s">
        <v>4</v>
      </c>
      <c r="G22" s="16" t="s">
        <v>5</v>
      </c>
      <c r="H22" s="16" t="s">
        <v>6</v>
      </c>
      <c r="I22" s="16" t="s">
        <v>7</v>
      </c>
    </row>
    <row r="23" spans="2:14" x14ac:dyDescent="0.25">
      <c r="C23" s="16" t="s">
        <v>2</v>
      </c>
      <c r="D23">
        <f t="dataTable" ref="D23:I28" dt2D="1" dtr="1" r1="C16" r2="C17"/>
        <v>1</v>
      </c>
      <c r="E23">
        <v>-0.5539117094069973</v>
      </c>
      <c r="F23">
        <v>0.21320071635561044</v>
      </c>
      <c r="G23">
        <v>0.29092868272585615</v>
      </c>
      <c r="H23">
        <v>-0.45454545454545459</v>
      </c>
      <c r="I23">
        <v>0.4670993664969138</v>
      </c>
    </row>
    <row r="24" spans="2:14" x14ac:dyDescent="0.25">
      <c r="C24" s="16" t="s">
        <v>3</v>
      </c>
      <c r="D24">
        <v>-0.5539117094069973</v>
      </c>
      <c r="E24">
        <v>1.0000000000000002</v>
      </c>
      <c r="F24">
        <v>0</v>
      </c>
      <c r="G24">
        <v>-0.26261286571944509</v>
      </c>
      <c r="H24">
        <v>0.3692744729379982</v>
      </c>
      <c r="I24">
        <v>-0.63245553203367577</v>
      </c>
    </row>
    <row r="25" spans="2:14" x14ac:dyDescent="0.25">
      <c r="C25" s="16" t="s">
        <v>4</v>
      </c>
      <c r="D25">
        <v>0.21320071635561044</v>
      </c>
      <c r="E25">
        <v>0</v>
      </c>
      <c r="F25">
        <v>1</v>
      </c>
      <c r="G25">
        <v>-0.682288239221013</v>
      </c>
      <c r="H25">
        <v>0.63960214906683133</v>
      </c>
      <c r="I25">
        <v>-0.54772255750516607</v>
      </c>
      <c r="L25" s="17"/>
    </row>
    <row r="26" spans="2:14" x14ac:dyDescent="0.25">
      <c r="C26" s="16" t="s">
        <v>5</v>
      </c>
      <c r="D26">
        <v>0.29092868272585615</v>
      </c>
      <c r="E26">
        <v>-0.26261286571944509</v>
      </c>
      <c r="F26">
        <v>-0.682288239221013</v>
      </c>
      <c r="G26">
        <v>1</v>
      </c>
      <c r="H26">
        <v>-0.67883359302699764</v>
      </c>
      <c r="I26">
        <v>0.91350027839113945</v>
      </c>
    </row>
    <row r="27" spans="2:14" x14ac:dyDescent="0.25">
      <c r="C27" s="16" t="s">
        <v>6</v>
      </c>
      <c r="D27">
        <v>-0.45454545454545459</v>
      </c>
      <c r="E27">
        <v>0.3692744729379982</v>
      </c>
      <c r="F27">
        <v>0.63960214906683133</v>
      </c>
      <c r="G27">
        <v>-0.67883359302699764</v>
      </c>
      <c r="H27">
        <v>1</v>
      </c>
      <c r="I27">
        <v>-0.70064904974537068</v>
      </c>
      <c r="L27" s="25"/>
    </row>
    <row r="28" spans="2:14" x14ac:dyDescent="0.25">
      <c r="C28" s="16" t="s">
        <v>7</v>
      </c>
      <c r="D28">
        <v>0.4670993664969138</v>
      </c>
      <c r="E28">
        <v>-0.63245553203367577</v>
      </c>
      <c r="F28">
        <v>-0.54772255750516607</v>
      </c>
      <c r="G28">
        <v>0.91350027839113945</v>
      </c>
      <c r="H28">
        <v>-0.70064904974537068</v>
      </c>
      <c r="I28">
        <v>1</v>
      </c>
      <c r="L28" s="17"/>
    </row>
    <row r="31" spans="2:14" x14ac:dyDescent="0.25">
      <c r="D31" s="26" t="s">
        <v>30</v>
      </c>
      <c r="E31" s="10"/>
      <c r="F31" s="10"/>
    </row>
    <row r="32" spans="2:14" x14ac:dyDescent="0.25">
      <c r="D32" s="10">
        <f>M19</f>
        <v>0.29092868272585615</v>
      </c>
    </row>
    <row r="33" spans="3:8" x14ac:dyDescent="0.25">
      <c r="D33" t="s">
        <v>31</v>
      </c>
    </row>
    <row r="34" spans="3:8" x14ac:dyDescent="0.25">
      <c r="C34" s="27" t="s">
        <v>10</v>
      </c>
      <c r="D34">
        <f>VLOOKUP($C$34,C8:J14,8,FALSE)</f>
        <v>3.3333333333333335</v>
      </c>
    </row>
    <row r="35" spans="3:8" x14ac:dyDescent="0.25">
      <c r="C35" s="28" t="s">
        <v>4</v>
      </c>
    </row>
    <row r="36" spans="3:8" x14ac:dyDescent="0.25">
      <c r="E36" t="s">
        <v>32</v>
      </c>
      <c r="F36" t="s">
        <v>21</v>
      </c>
      <c r="G36" t="s">
        <v>33</v>
      </c>
      <c r="H36" t="s">
        <v>34</v>
      </c>
    </row>
    <row r="37" spans="3:8" x14ac:dyDescent="0.25">
      <c r="C37">
        <v>1</v>
      </c>
      <c r="D37" t="str">
        <f>C23</f>
        <v>Chipotle</v>
      </c>
      <c r="E37">
        <f t="shared" ref="E37:E42" si="6">INDEX(Ratings,MATCH( $C$34,Person,0),MATCH(D37,Restaurant,0))</f>
        <v>3</v>
      </c>
      <c r="F37">
        <f>IF(E37=0,0,INDEX($D$23:$I$28,MATCH($C$35,$D$22:$I$22,0),MATCH(D37,$D$22:$I$22,0)))</f>
        <v>0.21320071635561044</v>
      </c>
      <c r="G37">
        <f>IF(E37=0,0,E37-$D$34)</f>
        <v>-0.33333333333333348</v>
      </c>
      <c r="H37">
        <f>ABS(F37)</f>
        <v>0.21320071635561044</v>
      </c>
    </row>
    <row r="38" spans="3:8" x14ac:dyDescent="0.25">
      <c r="C38">
        <v>2</v>
      </c>
      <c r="D38" t="str">
        <f t="shared" ref="D38:D42" si="7">C24</f>
        <v>Sushi2Go</v>
      </c>
      <c r="E38">
        <f t="shared" si="6"/>
        <v>4</v>
      </c>
      <c r="F38">
        <f t="shared" ref="F38:F42" si="8">IF(E38=0,0,INDEX($D$23:$I$28,MATCH($C$35,$D$22:$I$22,0),MATCH(D38,$D$22:$I$22,0)))</f>
        <v>0</v>
      </c>
      <c r="G38">
        <f t="shared" ref="G38:G42" si="9">IF(E38=0,0,E38-$D$34)</f>
        <v>0.66666666666666652</v>
      </c>
      <c r="H38">
        <f t="shared" ref="H38:H42" si="10">ABS(F38)</f>
        <v>0</v>
      </c>
    </row>
    <row r="39" spans="3:8" x14ac:dyDescent="0.25">
      <c r="C39">
        <v>3</v>
      </c>
      <c r="D39" t="str">
        <f t="shared" si="7"/>
        <v>Chick-Fil-A</v>
      </c>
      <c r="E39">
        <f t="shared" si="6"/>
        <v>3</v>
      </c>
      <c r="F39">
        <f t="shared" si="8"/>
        <v>1</v>
      </c>
      <c r="G39">
        <f t="shared" si="9"/>
        <v>-0.33333333333333348</v>
      </c>
      <c r="H39">
        <f t="shared" si="10"/>
        <v>1</v>
      </c>
    </row>
    <row r="40" spans="3:8" x14ac:dyDescent="0.25">
      <c r="C40">
        <v>4</v>
      </c>
      <c r="D40" t="str">
        <f t="shared" si="7"/>
        <v>Just Salad</v>
      </c>
      <c r="E40">
        <f t="shared" si="6"/>
        <v>5</v>
      </c>
      <c r="F40">
        <f t="shared" si="8"/>
        <v>-0.682288239221013</v>
      </c>
      <c r="G40">
        <f t="shared" si="9"/>
        <v>1.6666666666666665</v>
      </c>
      <c r="H40">
        <f t="shared" si="10"/>
        <v>0.682288239221013</v>
      </c>
    </row>
    <row r="41" spans="3:8" x14ac:dyDescent="0.25">
      <c r="C41">
        <v>5</v>
      </c>
      <c r="D41" t="str">
        <f t="shared" si="7"/>
        <v>Firehouse Subs</v>
      </c>
      <c r="E41">
        <f t="shared" si="6"/>
        <v>3</v>
      </c>
      <c r="F41">
        <f t="shared" si="8"/>
        <v>0.63960214906683133</v>
      </c>
      <c r="G41">
        <f t="shared" si="9"/>
        <v>-0.33333333333333348</v>
      </c>
      <c r="H41">
        <f t="shared" si="10"/>
        <v>0.63960214906683133</v>
      </c>
    </row>
    <row r="42" spans="3:8" x14ac:dyDescent="0.25">
      <c r="C42">
        <v>6</v>
      </c>
      <c r="D42" t="str">
        <f t="shared" si="7"/>
        <v>Rising Roll</v>
      </c>
      <c r="E42">
        <f t="shared" si="6"/>
        <v>2</v>
      </c>
      <c r="F42">
        <f t="shared" si="8"/>
        <v>-0.54772255750516607</v>
      </c>
      <c r="G42">
        <f t="shared" si="9"/>
        <v>-1.3333333333333335</v>
      </c>
      <c r="H42">
        <f t="shared" si="10"/>
        <v>0.54772255750516607</v>
      </c>
    </row>
    <row r="44" spans="3:8" x14ac:dyDescent="0.25">
      <c r="C44" s="29" t="s">
        <v>23</v>
      </c>
      <c r="D44">
        <f>SUMPRODUCT(G37:G42,F37:F42)/SUM(H37:H42)</f>
        <v>-0.33231047654529272</v>
      </c>
    </row>
    <row r="45" spans="3:8" x14ac:dyDescent="0.25">
      <c r="C45" s="29" t="s">
        <v>35</v>
      </c>
      <c r="D45">
        <f>D34+D44</f>
        <v>3.0010228567880408</v>
      </c>
    </row>
  </sheetData>
  <mergeCells count="1">
    <mergeCell ref="D6:I6"/>
  </mergeCells>
  <dataValidations count="2">
    <dataValidation type="list" allowBlank="1" showInputMessage="1" showErrorMessage="1" sqref="C34" xr:uid="{3DBC6937-CB70-4956-9998-E22B4C4A763A}">
      <formula1>Person</formula1>
    </dataValidation>
    <dataValidation type="list" allowBlank="1" showInputMessage="1" showErrorMessage="1" sqref="C16:C17 C35" xr:uid="{52162703-6FB6-4FF0-9FE0-83B100B3C502}">
      <formula1>Restaurant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530EC850DEE5418D3D4951FE095D87" ma:contentTypeVersion="12" ma:contentTypeDescription="Create a new document." ma:contentTypeScope="" ma:versionID="edf0306cbef741eab815bb3867a38039">
  <xsd:schema xmlns:xsd="http://www.w3.org/2001/XMLSchema" xmlns:xs="http://www.w3.org/2001/XMLSchema" xmlns:p="http://schemas.microsoft.com/office/2006/metadata/properties" xmlns:ns3="5e7125b3-6246-449b-86db-3bc3f42e4862" xmlns:ns4="67b3eab3-e04e-488c-9761-4b7909ef224f" targetNamespace="http://schemas.microsoft.com/office/2006/metadata/properties" ma:root="true" ma:fieldsID="c29f6d0302ef976cd01b04e580bc0dc8" ns3:_="" ns4:_="">
    <xsd:import namespace="5e7125b3-6246-449b-86db-3bc3f42e4862"/>
    <xsd:import namespace="67b3eab3-e04e-488c-9761-4b7909ef22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125b3-6246-449b-86db-3bc3f42e48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3eab3-e04e-488c-9761-4b7909ef224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C2F2AF-957B-4D47-8128-94D41228C842}">
  <ds:schemaRefs>
    <ds:schemaRef ds:uri="http://purl.org/dc/elements/1.1/"/>
    <ds:schemaRef ds:uri="http://schemas.microsoft.com/office/2006/metadata/properties"/>
    <ds:schemaRef ds:uri="67b3eab3-e04e-488c-9761-4b7909ef224f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5e7125b3-6246-449b-86db-3bc3f42e486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A475E88-2B1D-49AD-9E84-5740D90858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37B554-2CF1-434B-B737-9624A34219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7125b3-6246-449b-86db-3bc3f42e4862"/>
    <ds:schemaRef ds:uri="67b3eab3-e04e-488c-9761-4b7909ef22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RawData</vt:lpstr>
      <vt:lpstr>Correlation User-based</vt:lpstr>
      <vt:lpstr>Correlation Item-based</vt:lpstr>
      <vt:lpstr>correlations</vt:lpstr>
      <vt:lpstr>Person</vt:lpstr>
      <vt:lpstr>Ratings</vt:lpstr>
      <vt:lpstr>Restaurant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Hoover, Jim</dc:creator>
  <cp:lastModifiedBy>Hoover, Jim</cp:lastModifiedBy>
  <dcterms:created xsi:type="dcterms:W3CDTF">2020-02-11T13:53:00Z</dcterms:created>
  <dcterms:modified xsi:type="dcterms:W3CDTF">2020-03-11T15:16:43Z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0x010100E1530EC850DEE5418D3D4951FE095D87</vt:lpwstr>
  </property>
</Properties>
</file>